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НОФ архит подсветка\ТОРГИ\"/>
    </mc:Choice>
  </mc:AlternateContent>
  <xr:revisionPtr revIDLastSave="0" documentId="13_ncr:1_{6FBBB1FD-AD31-4FFE-8B87-E63F67BE31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-215" sheetId="4" r:id="rId1"/>
    <sheet name="Работы" sheetId="5" r:id="rId2"/>
    <sheet name="Материалы" sheetId="6" r:id="rId3"/>
  </sheets>
  <definedNames>
    <definedName name="_xlnm._FilterDatabase" localSheetId="0" hidden="1">'ГП-215'!$B$16:$G$63</definedName>
    <definedName name="_xlnm._FilterDatabase" localSheetId="2" hidden="1">Материалы!$B$6:$G$28</definedName>
    <definedName name="_xlnm._FilterDatabase" localSheetId="1" hidden="1">Работы!$B$6:$E$25</definedName>
    <definedName name="_xlnm.Print_Area" localSheetId="0">'ГП-215'!$A$1:$J$99</definedName>
    <definedName name="_xlnm.Print_Area" localSheetId="2">Материалы!$A$1:$J$54</definedName>
    <definedName name="_xlnm.Print_Area" localSheetId="1">Работы!$A$1:$G$40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0" i="4" l="1"/>
  <c r="G79" i="4"/>
  <c r="G78" i="4"/>
  <c r="G77" i="4"/>
  <c r="G76" i="4"/>
  <c r="G75" i="4"/>
  <c r="G74" i="4"/>
  <c r="G73" i="4"/>
  <c r="G72" i="4"/>
  <c r="G71" i="4"/>
  <c r="G70" i="4"/>
  <c r="G69" i="4"/>
  <c r="G67" i="4"/>
  <c r="G66" i="4"/>
  <c r="G65" i="4"/>
  <c r="G64" i="4"/>
  <c r="G63" i="4"/>
  <c r="G62" i="4"/>
  <c r="G61" i="4"/>
  <c r="G60" i="4"/>
  <c r="G59" i="4"/>
  <c r="G58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F31" i="6"/>
  <c r="F30" i="6"/>
  <c r="F29" i="6"/>
  <c r="F45" i="6"/>
  <c r="F44" i="6"/>
  <c r="F43" i="6"/>
  <c r="F42" i="6"/>
  <c r="F41" i="6"/>
  <c r="F40" i="6"/>
  <c r="F39" i="6"/>
  <c r="F38" i="6"/>
  <c r="F37" i="6"/>
  <c r="F36" i="6"/>
  <c r="F35" i="6"/>
  <c r="F34" i="6"/>
  <c r="F32" i="6"/>
  <c r="F28" i="6"/>
  <c r="F27" i="6"/>
  <c r="F26" i="6"/>
  <c r="H26" i="6" s="1"/>
  <c r="F25" i="6"/>
  <c r="H25" i="6" s="1"/>
  <c r="F24" i="6"/>
  <c r="H24" i="6" s="1"/>
  <c r="F23" i="6"/>
  <c r="H23" i="6" s="1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G84" i="4" l="1"/>
  <c r="G56" i="4"/>
  <c r="G55" i="4"/>
  <c r="G5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D27" i="5" l="1"/>
  <c r="F27" i="5" s="1"/>
  <c r="F26" i="5" s="1"/>
  <c r="D25" i="5"/>
  <c r="D24" i="5"/>
  <c r="F24" i="5" s="1"/>
  <c r="D23" i="5"/>
  <c r="F23" i="5" s="1"/>
  <c r="D21" i="5"/>
  <c r="F21" i="5" s="1"/>
  <c r="D20" i="5"/>
  <c r="F20" i="5" s="1"/>
  <c r="D19" i="5"/>
  <c r="F19" i="5" s="1"/>
  <c r="D18" i="5"/>
  <c r="F18" i="5" s="1"/>
  <c r="D17" i="5"/>
  <c r="F17" i="5" s="1"/>
  <c r="D16" i="5"/>
  <c r="D15" i="5"/>
  <c r="D14" i="5"/>
  <c r="F14" i="5" s="1"/>
  <c r="D13" i="5"/>
  <c r="D12" i="5"/>
  <c r="D11" i="5"/>
  <c r="D10" i="5"/>
  <c r="F10" i="5" s="1"/>
  <c r="D9" i="5"/>
  <c r="F9" i="5" s="1"/>
  <c r="D8" i="5"/>
  <c r="F8" i="5" s="1"/>
  <c r="F56" i="4"/>
  <c r="F55" i="4"/>
  <c r="F54" i="4"/>
  <c r="H45" i="6"/>
  <c r="H44" i="6"/>
  <c r="H43" i="6"/>
  <c r="H42" i="6"/>
  <c r="H41" i="6"/>
  <c r="H40" i="6"/>
  <c r="H39" i="6"/>
  <c r="H38" i="6"/>
  <c r="H37" i="6"/>
  <c r="H32" i="6"/>
  <c r="H31" i="6"/>
  <c r="H30" i="6"/>
  <c r="H29" i="6"/>
  <c r="H28" i="6"/>
  <c r="H27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34" i="6" l="1"/>
  <c r="H35" i="6"/>
  <c r="H36" i="6"/>
  <c r="F16" i="5"/>
  <c r="F15" i="5"/>
  <c r="F25" i="5"/>
  <c r="F22" i="5" s="1"/>
  <c r="F11" i="5"/>
  <c r="F12" i="5"/>
  <c r="F13" i="5"/>
  <c r="F71" i="4"/>
  <c r="F70" i="4"/>
  <c r="F69" i="4"/>
  <c r="F33" i="4"/>
  <c r="H33" i="6" l="1"/>
  <c r="H46" i="6" s="1"/>
  <c r="F7" i="5"/>
  <c r="F28" i="5" s="1"/>
  <c r="H76" i="4"/>
  <c r="H77" i="4"/>
  <c r="H67" i="4"/>
  <c r="H49" i="4"/>
  <c r="H50" i="4"/>
  <c r="H33" i="4"/>
  <c r="H48" i="4"/>
  <c r="H66" i="4" l="1"/>
  <c r="H65" i="4" l="1"/>
  <c r="F31" i="4"/>
  <c r="H31" i="4" s="1"/>
  <c r="F32" i="4"/>
  <c r="F21" i="4"/>
  <c r="F22" i="4"/>
  <c r="F23" i="4"/>
  <c r="F24" i="4"/>
  <c r="F25" i="4"/>
  <c r="F26" i="4"/>
  <c r="F28" i="4"/>
  <c r="F29" i="4"/>
  <c r="F30" i="4"/>
  <c r="H44" i="4"/>
  <c r="F27" i="4"/>
  <c r="H69" i="4" l="1"/>
  <c r="H70" i="4"/>
  <c r="H71" i="4"/>
  <c r="H58" i="4"/>
  <c r="H59" i="4"/>
  <c r="H60" i="4"/>
  <c r="H61" i="4"/>
  <c r="H62" i="4"/>
  <c r="H63" i="4"/>
  <c r="H64" i="4"/>
  <c r="H30" i="4"/>
  <c r="H32" i="4"/>
  <c r="H21" i="4"/>
  <c r="H22" i="4"/>
  <c r="H23" i="4"/>
  <c r="H24" i="4"/>
  <c r="H25" i="4"/>
  <c r="H26" i="4"/>
  <c r="F20" i="4"/>
  <c r="H20" i="4" s="1"/>
  <c r="H47" i="4" l="1"/>
  <c r="H45" i="4"/>
  <c r="H41" i="4"/>
  <c r="H40" i="4"/>
  <c r="H38" i="4"/>
  <c r="H39" i="4"/>
  <c r="H35" i="4"/>
  <c r="H28" i="4"/>
  <c r="H29" i="4"/>
  <c r="H36" i="4"/>
  <c r="H37" i="4"/>
  <c r="H43" i="4"/>
  <c r="H46" i="4"/>
  <c r="H72" i="4"/>
  <c r="H73" i="4"/>
  <c r="H74" i="4"/>
  <c r="H75" i="4"/>
  <c r="H78" i="4"/>
  <c r="H79" i="4"/>
  <c r="H80" i="4"/>
  <c r="H68" i="4" l="1"/>
  <c r="H57" i="4" s="1"/>
  <c r="H42" i="4"/>
  <c r="H34" i="4" s="1"/>
  <c r="H27" i="4"/>
  <c r="H19" i="4" s="1"/>
  <c r="H18" i="4" l="1"/>
  <c r="H54" i="4"/>
  <c r="H55" i="4"/>
  <c r="H56" i="4"/>
  <c r="H53" i="4" l="1"/>
  <c r="H86" i="4"/>
  <c r="H85" i="4" s="1"/>
  <c r="H84" i="4"/>
  <c r="H83" i="4" s="1"/>
  <c r="H52" i="4" l="1"/>
  <c r="H82" i="4"/>
  <c r="H88" i="4"/>
  <c r="F30" i="5" s="1"/>
  <c r="H87" i="4" l="1"/>
  <c r="H89" i="4"/>
  <c r="H48" i="6" s="1"/>
</calcChain>
</file>

<file path=xl/sharedStrings.xml><?xml version="1.0" encoding="utf-8"?>
<sst xmlns="http://schemas.openxmlformats.org/spreadsheetml/2006/main" count="544" uniqueCount="182">
  <si>
    <t>Наименование</t>
  </si>
  <si>
    <t>Кол-во</t>
  </si>
  <si>
    <t>шт</t>
  </si>
  <si>
    <t>комплекс</t>
  </si>
  <si>
    <t>Ед. изм.</t>
  </si>
  <si>
    <t>Сумма</t>
  </si>
  <si>
    <t>Примечание</t>
  </si>
  <si>
    <t>Работа:</t>
  </si>
  <si>
    <t>Материалы:</t>
  </si>
  <si>
    <t>Фасад</t>
  </si>
  <si>
    <t xml:space="preserve">Освещение фасада </t>
  </si>
  <si>
    <t>м</t>
  </si>
  <si>
    <t>Установка оборудования</t>
  </si>
  <si>
    <t>ПНР</t>
  </si>
  <si>
    <t>-</t>
  </si>
  <si>
    <t>в тч стоимость работ:</t>
  </si>
  <si>
    <t>в тч стоимость материалов:</t>
  </si>
  <si>
    <t>05</t>
  </si>
  <si>
    <t>05.04</t>
  </si>
  <si>
    <t>05.04.01.00</t>
  </si>
  <si>
    <t>05.04.02.00</t>
  </si>
  <si>
    <t>05.04.03.00</t>
  </si>
  <si>
    <t>%</t>
  </si>
  <si>
    <t>В пусконаладочных работах учитывать: Протоколы ЭТЛ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</si>
  <si>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</si>
  <si>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</si>
  <si>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</si>
  <si>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Характеристика</t>
  </si>
  <si>
    <t>в тч НДС:</t>
  </si>
  <si>
    <t xml:space="preserve">Пусконаладочные работы </t>
  </si>
  <si>
    <t>Прокладка кабеля, трубы</t>
  </si>
  <si>
    <t>№</t>
  </si>
  <si>
    <t>Марка/ Завод изготовитель</t>
  </si>
  <si>
    <t>Цена за ед.</t>
  </si>
  <si>
    <t>Форма закупа материала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</si>
  <si>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</si>
  <si>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</si>
  <si>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</si>
  <si>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</si>
  <si>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</si>
  <si>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</si>
  <si>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Итого по ЛСР, в тч НДС:</t>
  </si>
  <si>
    <t>Либо указать: Без НДС</t>
  </si>
  <si>
    <t>Либо указать: нет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</si>
  <si>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</si>
  <si>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Прочие материалы (держатель для профиля, держатель для трубы, метизы, коробка ответвительная, клема соединительная, выключатель автоматический, шнур питания)</t>
  </si>
  <si>
    <t>Прокладка кабеля тип 2</t>
  </si>
  <si>
    <t>Прокладка кабеля тип 1</t>
  </si>
  <si>
    <t>Прокладка кабеля тип 3</t>
  </si>
  <si>
    <t>Прокладка трубы тип 1</t>
  </si>
  <si>
    <t>Прокладка трубы тип 2</t>
  </si>
  <si>
    <t>Прокладка трубы тип 3</t>
  </si>
  <si>
    <t>Кабель тип 1</t>
  </si>
  <si>
    <t>Кабель тип 2</t>
  </si>
  <si>
    <t>Кабель тип 3</t>
  </si>
  <si>
    <t>Труба тип 1</t>
  </si>
  <si>
    <t>Труба тип 2</t>
  </si>
  <si>
    <t>Труба тип 3</t>
  </si>
  <si>
    <t xml:space="preserve">Архитектурная подсветка </t>
  </si>
  <si>
    <t>Установка архитектурной подсветки фасада</t>
  </si>
  <si>
    <t>Пусконаладочные работы освещения фасада</t>
  </si>
  <si>
    <t>Монтаж щита</t>
  </si>
  <si>
    <t>Пробивка отверстий</t>
  </si>
  <si>
    <t>ВВГнг(А)-LS-0,66</t>
  </si>
  <si>
    <t>Возможно применение как плоского, так и круглого кабеля</t>
  </si>
  <si>
    <t>Промрукав</t>
  </si>
  <si>
    <t>ПуГВнг(А)-LS</t>
  </si>
  <si>
    <t>750 мл, выход пены на 45 литров</t>
  </si>
  <si>
    <t>Хомут морозостойкий</t>
  </si>
  <si>
    <t>Противопожарная монтажная пена</t>
  </si>
  <si>
    <t xml:space="preserve">Клемма 3-проводная прозрачная </t>
  </si>
  <si>
    <t>Прокладка провода тип 1</t>
  </si>
  <si>
    <t>Провод тип 1</t>
  </si>
  <si>
    <t>КЭАЗ</t>
  </si>
  <si>
    <t>DKC</t>
  </si>
  <si>
    <t>2х2,5</t>
  </si>
  <si>
    <t>3х2,5</t>
  </si>
  <si>
    <t>1х1,5</t>
  </si>
  <si>
    <t>IEK</t>
  </si>
  <si>
    <t xml:space="preserve">Хкм 3,6х200 </t>
  </si>
  <si>
    <t>WAGO</t>
  </si>
  <si>
    <t>Баллон гвоздезабивателя</t>
  </si>
  <si>
    <t xml:space="preserve">Баллон гвоздезабивателя Toua Premium FCG на 1000 гвоздей </t>
  </si>
  <si>
    <t xml:space="preserve">Toua Premium FCG </t>
  </si>
  <si>
    <t xml:space="preserve">Возможна замена на 
универсальный дюбель с 
шурупом 6х30 мм. </t>
  </si>
  <si>
    <t>Гвозди</t>
  </si>
  <si>
    <t xml:space="preserve">Гвозди для прямого монтажа 3х22 мм, оцинкованные, шт. </t>
  </si>
  <si>
    <t>2х1,5</t>
  </si>
  <si>
    <t>4х2,5</t>
  </si>
  <si>
    <t>Кабель тип 4</t>
  </si>
  <si>
    <t>5х2,5</t>
  </si>
  <si>
    <t>Кабель тип 5</t>
  </si>
  <si>
    <t>Кабель тип 6</t>
  </si>
  <si>
    <t>Кабель тип 7</t>
  </si>
  <si>
    <t>FUTP4-C5E-S24-IN-LSZH</t>
  </si>
  <si>
    <t>4х2х0,51</t>
  </si>
  <si>
    <t>Труба тип 4</t>
  </si>
  <si>
    <t>Труба тип 5</t>
  </si>
  <si>
    <t>Прокладка кабеля тип 4</t>
  </si>
  <si>
    <t>Прокладка кабеля тип 5</t>
  </si>
  <si>
    <t>Прокладка кабеля тип 6</t>
  </si>
  <si>
    <t>Прокладка кабеля тип 7</t>
  </si>
  <si>
    <t>Прокладка трубы тип 4</t>
  </si>
  <si>
    <t>Прокладка трубы тип 5</t>
  </si>
  <si>
    <t xml:space="preserve">ЩРН-п-54 IP41 </t>
  </si>
  <si>
    <t>IP55, 85х85х40мм</t>
  </si>
  <si>
    <t>Площадка под стяжку для прямого монтажа</t>
  </si>
  <si>
    <t>0,5-6 мм2</t>
  </si>
  <si>
    <t>5х6</t>
  </si>
  <si>
    <t>ЩАХО</t>
  </si>
  <si>
    <t>ПНД гофрированная стойкая к ультрафиолету, ∅20</t>
  </si>
  <si>
    <t>ПНД гофрированная стойкая к ультрафиолету, ∅25</t>
  </si>
  <si>
    <t>ПВХ гофрированная не распространяющая горение, ∅20</t>
  </si>
  <si>
    <t>ПВХ гофрированная не распространяющая горение, ∅25</t>
  </si>
  <si>
    <t>ПВХ гофрированная жесткая, ∅25</t>
  </si>
  <si>
    <t>Проходы через стены и
перекрытия</t>
  </si>
  <si>
    <t>Range LINE-2019</t>
  </si>
  <si>
    <t>TUBE M</t>
  </si>
  <si>
    <t>Range FOCUS-3632</t>
  </si>
  <si>
    <t>Светильник светодиодный линейный , 12 Вт, 24 В, 1м, 120 град., 4000К,
48 LED</t>
  </si>
  <si>
    <t>Светильник светодиодный настенный, 20 Вт, 220 В, 130 град., 4000К</t>
  </si>
  <si>
    <t>Светильник светодиодный узколучевой, 16 Вт, 48 В, 0,67 м, 10 град., 4000К,
16 LED</t>
  </si>
  <si>
    <t>Светильник светодиодный узколучевой, 16 Вт, 48 В, 0,67 м, 10 град., 2000К,
16 LED</t>
  </si>
  <si>
    <t>Светильник светодиодный узколучевой, 12 Вт, 48 В, 0,5 м, 10 град., 4000К, 12
LED</t>
  </si>
  <si>
    <t xml:space="preserve">Щит фасадного освещения ЩАХО1 </t>
  </si>
  <si>
    <t>Щит распределительный тип1</t>
  </si>
  <si>
    <t>Щит распределительный тип2</t>
  </si>
  <si>
    <t>ЩРн-12 IP54</t>
  </si>
  <si>
    <t>Коробка распределительная</t>
  </si>
  <si>
    <t>ПМ 22х16х6 мм</t>
  </si>
  <si>
    <t>RUVinil</t>
  </si>
  <si>
    <t>Монтаж лотка</t>
  </si>
  <si>
    <t>Неперфорированный лоток 100x50x3000</t>
  </si>
  <si>
    <t>Лоток кабельный (шт)</t>
  </si>
  <si>
    <t>Крышка на лоток 100x3000</t>
  </si>
  <si>
    <t>Комплект Н-образных рам 305мм</t>
  </si>
  <si>
    <t>Стойка кабельная</t>
  </si>
  <si>
    <t>Разъем кабельный</t>
  </si>
  <si>
    <t>Разъем RJ-45 UTP для кабеля категории 5Е</t>
  </si>
  <si>
    <t>шт.</t>
  </si>
  <si>
    <t>Роутер</t>
  </si>
  <si>
    <t>Wi-Fi роутер</t>
  </si>
  <si>
    <t>Крепление</t>
  </si>
  <si>
    <t>ЩАХО1, ЩРН-п-54 OptiBox P-BNK-3-54-IP65,  Щит распределительный навесной пластиковый 54 модуля разм. 560(h)х408х153 мм, в состав которого входит: Выключатель нагрузки трехполюсный, In=20А, Ue=400 В - 1шт; Реле напряжения, In=25A, Un=220В - 3шт; Счетчик электрической энергии трехфазный, многотарифный 5(60)А Ics = 4,5 кА - 1шт; Модульный контактор четырехполюсный, 4НО, In=20А - 1шт; Программируемое реле времени с Wi-Fi ЕМ-130, Un=220-240В, In=6A - 1шт; Автоматический выключатель однополюсный, In = 6 A - 2шт; Автоматический выключатель дифференциального тока, четырехполюсный, хар. С, In=6А, Ue=230В, Ics = 4,5 кА, ΔI=30мА - 2шт; Автоматический выключатель дифференциального тока, двухполюсный, хар. С, In=6А, Ue=230В, Ics = 4,5 кА, ΔI=30мА - 2шт; Трехполюсный автоматический  выключатель хар. С, In=20А, Ue=230В, Ics = 4,5 кА, ΔI=30мА - 1шт; Реле ограничения пускового тока, In=8 A, Un=230 В, ограничение тока емкостных нагрузок 30 А - 6шт; Винтовой зажим CBD. 4 - 16шт; Торцевой изолятор для винтого зажима  CBD. 4 - 1шт; Разделитель для винтого зажима  CBD. 4 - 3шт; Шины на Din-рейку в корпусе (кросс-модуль) - 1шт.</t>
  </si>
  <si>
    <t>Щит распределительный для модульной аппаратуры разм. 240(h)х330х120 ЩРн-12 IP54, в состав которого входит: Блок питания, 350Вт, 24В - 1шт; Диммер для регулирования светового потока, 24В - 1шт.</t>
  </si>
  <si>
    <t>Щит распределительный для модульной аппаратуры разм. 240(h)х330х120 ЩРн-12 IP54, в состав которого входит: Блок питания, 350Вт, 48В - 1шт; Диммер для регулирования светового потока, 48В - 1шт.</t>
  </si>
  <si>
    <t>Светильник светодиодный узколучевой, 12 Вт, 48 В, 0,5 м, 10 град., 2000К, 12
LED</t>
  </si>
  <si>
    <t>Крепление светильника светодиодного узколучевого Range
FOCUS-3632 к фасаду здания, облицованного декоративной штукатуркой</t>
  </si>
  <si>
    <t>Крепление светильника светодиодного настенного TUBE M к
фасаду здания</t>
  </si>
  <si>
    <t>Крепление светильника
светодиодного линейного Range LINE-2019 к парапету здания</t>
  </si>
  <si>
    <t>02043-ЭС25-ЭН2.Н1</t>
  </si>
  <si>
    <t>02043-ЭС25-ЭН2.Н2</t>
  </si>
  <si>
    <t>02043-ЭС25-ЭН2.Н3</t>
  </si>
  <si>
    <t>Объект: «Жилой район «Преображенский» в г. Тюмени. Квартал 8. Участок 72:17:1313004:1005. Многоэтажный жилой дом с нежилыми помещениями ГП-72.215»</t>
  </si>
  <si>
    <t>ООО "Технический заказчик "ЭНКО"</t>
  </si>
  <si>
    <t>ООО "ЭНКО СТРОЙ"</t>
  </si>
  <si>
    <t>_____________/ С.И. Ярков</t>
  </si>
  <si>
    <t>_________________/ С.И. Ярков</t>
  </si>
  <si>
    <t>Локальный сметный расчет №2</t>
  </si>
  <si>
    <t>Стоимость СМР учитывает аренду фасадного подъемника/услуги альпиниста</t>
  </si>
  <si>
    <t>Установка архитектурной подсветки включает в себя комплекс работ по монтажу кронштейнов и светильников</t>
  </si>
  <si>
    <t>В случае увеличения налоговой нагрузки подрядчика стоимость договора остается фиксированной и изменению не подлежит.</t>
  </si>
  <si>
    <t>Крышка для кабельного лотка</t>
  </si>
  <si>
    <t>Ведомость работ</t>
  </si>
  <si>
    <t>05.05</t>
  </si>
  <si>
    <t>05.05.01</t>
  </si>
  <si>
    <t>05.05.01.00</t>
  </si>
  <si>
    <t>05.05.02</t>
  </si>
  <si>
    <t>05.05.02.00</t>
  </si>
  <si>
    <t>05.05.03</t>
  </si>
  <si>
    <t>05.05.03.00</t>
  </si>
  <si>
    <t>Ведомость материалов</t>
  </si>
  <si>
    <t>ВВГнг(А)-LS-0,66 5х6</t>
  </si>
  <si>
    <t>ВВГнг(А)-LS-0,66 5х2,5</t>
  </si>
  <si>
    <t>ВВГнг(А)-LS-0,66 4х2,5</t>
  </si>
  <si>
    <t>ВВГнг(А)-LS-0,66 3х2,5</t>
  </si>
  <si>
    <t>ВВГнг(А)-LS-0,66 2х2,5</t>
  </si>
  <si>
    <t>ВВГнг(А)-LS-0,66 2х1,5</t>
  </si>
  <si>
    <t>FUTP4-C5E-S24-IN-LSZH 4х2х0,51</t>
  </si>
  <si>
    <t>ПуГВнг(А)-LS 1х1,5</t>
  </si>
  <si>
    <t>Итого стоимость работ:</t>
  </si>
  <si>
    <t>Итого стоимость материалов: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</si>
</sst>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7" fillId="3" borderId="0" applyNumberFormat="0" applyBorder="0" applyAlignment="0" applyProtection="0"/>
    <xf numFmtId="0" fontId="2" fillId="0" borderId="0"/>
    <xf numFmtId="0" fontId="1" fillId="0" borderId="0"/>
  </cellStyleXfs>
  <cellXfs count="134">
    <xf numFmtId="0" fontId="0" fillId="0" borderId="0" xfId="0"/>
    <xf numFmtId="4" fontId="6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2" fontId="8" fillId="8" borderId="1" xfId="0" applyNumberFormat="1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2" fontId="8" fillId="6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3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5" fillId="7" borderId="1" xfId="0" applyNumberFormat="1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right"/>
    </xf>
    <xf numFmtId="4" fontId="6" fillId="0" borderId="0" xfId="0" applyNumberFormat="1" applyFont="1"/>
    <xf numFmtId="49" fontId="5" fillId="5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" fontId="5" fillId="7" borderId="1" xfId="0" applyNumberFormat="1" applyFont="1" applyFill="1" applyBorder="1" applyAlignment="1">
      <alignment horizontal="center"/>
    </xf>
    <xf numFmtId="0" fontId="5" fillId="8" borderId="1" xfId="3" applyFont="1" applyFill="1" applyBorder="1" applyAlignment="1">
      <alignment horizontal="center" vertical="center" wrapText="1"/>
    </xf>
    <xf numFmtId="0" fontId="6" fillId="6" borderId="1" xfId="3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164" fontId="5" fillId="0" borderId="0" xfId="0" applyNumberFormat="1" applyFont="1" applyAlignment="1">
      <alignment horizontal="left"/>
    </xf>
    <xf numFmtId="0" fontId="6" fillId="4" borderId="0" xfId="0" applyFont="1" applyFill="1"/>
    <xf numFmtId="0" fontId="5" fillId="6" borderId="1" xfId="0" applyFont="1" applyFill="1" applyBorder="1" applyAlignment="1">
      <alignment horizontal="center" vertical="center"/>
    </xf>
    <xf numFmtId="4" fontId="5" fillId="6" borderId="1" xfId="0" applyNumberFormat="1" applyFont="1" applyFill="1" applyBorder="1"/>
    <xf numFmtId="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/>
    <xf numFmtId="0" fontId="8" fillId="6" borderId="1" xfId="0" applyFont="1" applyFill="1" applyBorder="1" applyAlignment="1">
      <alignment horizontal="right"/>
    </xf>
    <xf numFmtId="4" fontId="8" fillId="6" borderId="1" xfId="0" applyNumberFormat="1" applyFont="1" applyFill="1" applyBorder="1" applyAlignment="1">
      <alignment horizontal="center"/>
    </xf>
    <xf numFmtId="4" fontId="5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/>
    </xf>
    <xf numFmtId="4" fontId="5" fillId="0" borderId="1" xfId="3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/>
    </xf>
    <xf numFmtId="49" fontId="6" fillId="0" borderId="1" xfId="0" applyNumberFormat="1" applyFont="1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4" applyFont="1" applyAlignment="1">
      <alignment vertical="top" wrapText="1"/>
    </xf>
    <xf numFmtId="0" fontId="11" fillId="0" borderId="0" xfId="4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wrapText="1"/>
    </xf>
    <xf numFmtId="4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5" fillId="7" borderId="1" xfId="0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4" fillId="7" borderId="1" xfId="0" applyFont="1" applyFill="1" applyBorder="1" applyAlignment="1">
      <alignment vertical="center" wrapText="1"/>
    </xf>
    <xf numFmtId="0" fontId="14" fillId="8" borderId="1" xfId="3" applyFont="1" applyFill="1" applyBorder="1" applyAlignment="1">
      <alignment horizontal="left" vertical="center" wrapText="1"/>
    </xf>
    <xf numFmtId="0" fontId="13" fillId="6" borderId="1" xfId="3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0" fontId="13" fillId="0" borderId="0" xfId="0" applyFont="1"/>
    <xf numFmtId="49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left" vertical="center" wrapText="1"/>
    </xf>
    <xf numFmtId="0" fontId="13" fillId="9" borderId="1" xfId="0" applyFont="1" applyFill="1" applyBorder="1" applyAlignment="1">
      <alignment horizontal="center" vertical="center" wrapText="1"/>
    </xf>
    <xf numFmtId="4" fontId="13" fillId="9" borderId="1" xfId="0" applyNumberFormat="1" applyFont="1" applyFill="1" applyBorder="1" applyAlignment="1">
      <alignment horizontal="center" vertical="center" wrapText="1"/>
    </xf>
    <xf numFmtId="4" fontId="6" fillId="9" borderId="1" xfId="0" applyNumberFormat="1" applyFont="1" applyFill="1" applyBorder="1" applyAlignment="1">
      <alignment horizontal="center" vertical="center" wrapText="1"/>
    </xf>
    <xf numFmtId="4" fontId="14" fillId="9" borderId="1" xfId="0" applyNumberFormat="1" applyFont="1" applyFill="1" applyBorder="1" applyAlignment="1">
      <alignment horizontal="center" vertical="center" wrapText="1"/>
    </xf>
    <xf numFmtId="4" fontId="14" fillId="9" borderId="1" xfId="0" applyNumberFormat="1" applyFont="1" applyFill="1" applyBorder="1" applyAlignment="1">
      <alignment horizontal="center" vertical="center"/>
    </xf>
    <xf numFmtId="0" fontId="13" fillId="9" borderId="0" xfId="0" applyFont="1" applyFill="1"/>
    <xf numFmtId="49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 wrapText="1"/>
    </xf>
    <xf numFmtId="2" fontId="6" fillId="9" borderId="1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center"/>
    </xf>
    <xf numFmtId="0" fontId="6" fillId="9" borderId="0" xfId="0" applyFont="1" applyFill="1"/>
    <xf numFmtId="0" fontId="1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1" fillId="0" borderId="0" xfId="5" applyFont="1" applyAlignment="1">
      <alignment horizontal="left" vertical="top"/>
    </xf>
    <xf numFmtId="4" fontId="11" fillId="0" borderId="0" xfId="0" applyNumberFormat="1" applyFont="1" applyAlignment="1">
      <alignment horizontal="left" vertical="top"/>
    </xf>
    <xf numFmtId="0" fontId="11" fillId="0" borderId="0" xfId="0" applyFont="1" applyAlignment="1">
      <alignment vertical="top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4" applyFont="1" applyAlignment="1">
      <alignment horizontal="left" vertical="top" wrapText="1"/>
    </xf>
    <xf numFmtId="0" fontId="11" fillId="0" borderId="0" xfId="4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6">
    <cellStyle name="Акцент1" xfId="3" builtinId="29"/>
    <cellStyle name="Обычный" xfId="0" builtinId="0"/>
    <cellStyle name="Обычный 2" xfId="2" xr:uid="{00000000-0005-0000-0000-000002000000}"/>
    <cellStyle name="Обычный 3" xfId="1" xr:uid="{00000000-0005-0000-0000-000003000000}"/>
    <cellStyle name="Обычный 3 2 2" xfId="4" xr:uid="{00000000-0005-0000-0000-000004000000}"/>
    <cellStyle name="Обычный 3 2 2 3 2" xfId="5" xr:uid="{F8379BC2-2FF2-4236-B0EB-B5DE9DAA96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9"/>
  <sheetViews>
    <sheetView tabSelected="1" view="pageBreakPreview" zoomScale="55" zoomScaleNormal="55" zoomScaleSheetLayoutView="55" workbookViewId="0">
      <pane ySplit="15" topLeftCell="A69" activePane="bottomLeft" state="frozen"/>
      <selection pane="bottomLeft" activeCell="D67" sqref="D67"/>
    </sheetView>
  </sheetViews>
  <sheetFormatPr defaultRowHeight="15.75" outlineLevelRow="3" x14ac:dyDescent="0.25"/>
  <cols>
    <col min="1" max="1" width="12.5703125" style="55" customWidth="1"/>
    <col min="2" max="2" width="54.5703125" style="41" customWidth="1"/>
    <col min="3" max="3" width="30.140625" style="54" customWidth="1"/>
    <col min="4" max="4" width="53.42578125" style="54" customWidth="1"/>
    <col min="5" max="5" width="11.140625" style="41" customWidth="1"/>
    <col min="6" max="7" width="17.85546875" style="6" customWidth="1"/>
    <col min="8" max="8" width="17.85546875" style="49" customWidth="1"/>
    <col min="9" max="9" width="93.7109375" style="94" customWidth="1"/>
    <col min="10" max="10" width="17.28515625" style="6" customWidth="1"/>
    <col min="11" max="16384" width="9.140625" style="6"/>
  </cols>
  <sheetData>
    <row r="1" spans="1:10" s="7" customFormat="1" x14ac:dyDescent="0.25">
      <c r="I1" s="8"/>
      <c r="J1" s="59" t="s">
        <v>35</v>
      </c>
    </row>
    <row r="2" spans="1:10" s="7" customFormat="1" x14ac:dyDescent="0.25">
      <c r="I2" s="8"/>
      <c r="J2" s="60" t="s">
        <v>36</v>
      </c>
    </row>
    <row r="3" spans="1:10" s="7" customFormat="1" x14ac:dyDescent="0.25">
      <c r="I3" s="8"/>
    </row>
    <row r="4" spans="1:10" s="7" customFormat="1" x14ac:dyDescent="0.25">
      <c r="A4" s="61" t="s">
        <v>37</v>
      </c>
      <c r="B4" s="62"/>
      <c r="C4" s="72"/>
      <c r="D4" s="72"/>
      <c r="E4" s="72" t="s">
        <v>38</v>
      </c>
      <c r="H4" s="62" t="s">
        <v>39</v>
      </c>
      <c r="I4" s="90"/>
      <c r="J4" s="72"/>
    </row>
    <row r="5" spans="1:10" s="7" customFormat="1" x14ac:dyDescent="0.25">
      <c r="A5" s="63"/>
      <c r="C5" s="73"/>
      <c r="D5" s="73"/>
      <c r="E5" s="73"/>
      <c r="I5" s="91"/>
      <c r="J5" s="73"/>
    </row>
    <row r="6" spans="1:10" s="7" customFormat="1" x14ac:dyDescent="0.25">
      <c r="A6" s="63"/>
      <c r="C6" s="73"/>
      <c r="D6" s="73"/>
      <c r="E6" s="73" t="s">
        <v>154</v>
      </c>
      <c r="H6" s="7" t="s">
        <v>155</v>
      </c>
      <c r="I6" s="91"/>
      <c r="J6" s="73"/>
    </row>
    <row r="7" spans="1:10" s="7" customFormat="1" x14ac:dyDescent="0.25">
      <c r="A7" s="63"/>
      <c r="B7" s="64"/>
      <c r="C7" s="73"/>
      <c r="D7" s="73"/>
      <c r="E7" s="73"/>
      <c r="I7" s="91"/>
      <c r="J7" s="73"/>
    </row>
    <row r="8" spans="1:10" x14ac:dyDescent="0.25">
      <c r="A8" s="65" t="s">
        <v>40</v>
      </c>
      <c r="B8" s="6"/>
      <c r="C8" s="74"/>
      <c r="D8" s="74"/>
      <c r="E8" s="73" t="s">
        <v>156</v>
      </c>
      <c r="G8" s="41"/>
      <c r="H8" s="7" t="s">
        <v>157</v>
      </c>
      <c r="I8" s="92"/>
      <c r="J8" s="74"/>
    </row>
    <row r="9" spans="1:10" s="7" customFormat="1" x14ac:dyDescent="0.25">
      <c r="I9" s="8"/>
    </row>
    <row r="10" spans="1:10" x14ac:dyDescent="0.25">
      <c r="A10" s="6"/>
      <c r="B10" s="6"/>
      <c r="C10" s="6"/>
      <c r="D10" s="6"/>
      <c r="E10" s="6"/>
      <c r="G10" s="41"/>
      <c r="H10" s="41"/>
      <c r="I10" s="93"/>
      <c r="J10" s="41"/>
    </row>
    <row r="11" spans="1:10" x14ac:dyDescent="0.25">
      <c r="A11" s="129" t="s">
        <v>158</v>
      </c>
      <c r="B11" s="129"/>
      <c r="C11" s="129"/>
      <c r="D11" s="129"/>
      <c r="E11" s="129"/>
      <c r="F11" s="129"/>
      <c r="G11" s="129"/>
      <c r="H11" s="129"/>
      <c r="I11" s="129"/>
      <c r="J11" s="129"/>
    </row>
    <row r="12" spans="1:10" x14ac:dyDescent="0.25">
      <c r="A12" s="133" t="s">
        <v>153</v>
      </c>
      <c r="B12" s="133"/>
      <c r="C12" s="133"/>
      <c r="D12" s="133"/>
      <c r="E12" s="133"/>
      <c r="F12" s="133"/>
      <c r="G12" s="133"/>
      <c r="H12" s="133"/>
      <c r="I12" s="133"/>
      <c r="J12" s="133"/>
    </row>
    <row r="13" spans="1:10" x14ac:dyDescent="0.25">
      <c r="A13" s="8"/>
      <c r="B13" s="8"/>
      <c r="C13" s="56"/>
      <c r="D13" s="56"/>
      <c r="E13" s="8"/>
    </row>
    <row r="14" spans="1:10" ht="31.5" x14ac:dyDescent="0.25">
      <c r="A14" s="57" t="s">
        <v>31</v>
      </c>
      <c r="B14" s="58" t="s">
        <v>0</v>
      </c>
      <c r="C14" s="58" t="s">
        <v>32</v>
      </c>
      <c r="D14" s="58" t="s">
        <v>27</v>
      </c>
      <c r="E14" s="58" t="s">
        <v>4</v>
      </c>
      <c r="F14" s="58" t="s">
        <v>1</v>
      </c>
      <c r="G14" s="75" t="s">
        <v>33</v>
      </c>
      <c r="H14" s="75" t="s">
        <v>5</v>
      </c>
      <c r="I14" s="75" t="s">
        <v>6</v>
      </c>
      <c r="J14" s="75" t="s">
        <v>34</v>
      </c>
    </row>
    <row r="15" spans="1:10" x14ac:dyDescent="0.25">
      <c r="A15" s="42" t="s">
        <v>17</v>
      </c>
      <c r="B15" s="9" t="s">
        <v>9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A16" s="43" t="s">
        <v>164</v>
      </c>
      <c r="B16" s="11" t="s">
        <v>10</v>
      </c>
      <c r="C16" s="12"/>
      <c r="D16" s="12"/>
      <c r="E16" s="12"/>
      <c r="F16" s="12"/>
      <c r="G16" s="13"/>
      <c r="H16" s="14"/>
      <c r="I16" s="14"/>
      <c r="J16" s="14"/>
    </row>
    <row r="17" spans="1:10" outlineLevel="1" x14ac:dyDescent="0.25">
      <c r="A17" s="44" t="s">
        <v>165</v>
      </c>
      <c r="B17" s="98" t="s">
        <v>30</v>
      </c>
      <c r="C17" s="17"/>
      <c r="D17" s="17"/>
      <c r="E17" s="17"/>
      <c r="F17" s="17"/>
      <c r="G17" s="18"/>
      <c r="H17" s="18"/>
      <c r="I17" s="18"/>
      <c r="J17" s="18"/>
    </row>
    <row r="18" spans="1:10" outlineLevel="2" x14ac:dyDescent="0.25">
      <c r="A18" s="45" t="s">
        <v>166</v>
      </c>
      <c r="B18" s="99" t="s">
        <v>30</v>
      </c>
      <c r="C18" s="51"/>
      <c r="D18" s="51"/>
      <c r="E18" s="20"/>
      <c r="F18" s="21"/>
      <c r="G18" s="22"/>
      <c r="H18" s="23">
        <f>H19+H34</f>
        <v>0</v>
      </c>
      <c r="I18" s="23"/>
      <c r="J18" s="23"/>
    </row>
    <row r="19" spans="1:10" outlineLevel="3" x14ac:dyDescent="0.25">
      <c r="A19" s="46"/>
      <c r="B19" s="76" t="s">
        <v>7</v>
      </c>
      <c r="C19" s="66"/>
      <c r="D19" s="66"/>
      <c r="E19" s="25"/>
      <c r="F19" s="26"/>
      <c r="G19" s="27"/>
      <c r="H19" s="14">
        <f>SUM(H20:H33)</f>
        <v>0</v>
      </c>
      <c r="I19" s="14"/>
      <c r="J19" s="14"/>
    </row>
    <row r="20" spans="1:10" outlineLevel="3" x14ac:dyDescent="0.25">
      <c r="A20" s="47"/>
      <c r="B20" s="29" t="s">
        <v>47</v>
      </c>
      <c r="C20" s="52"/>
      <c r="D20" s="52"/>
      <c r="E20" s="30" t="s">
        <v>11</v>
      </c>
      <c r="F20" s="31">
        <f t="shared" ref="F20" si="0">F35</f>
        <v>10</v>
      </c>
      <c r="G20" s="32">
        <f>VLOOKUP(B20,Работы!$B$8:$F$27,4,0)</f>
        <v>0</v>
      </c>
      <c r="H20" s="32">
        <f>G20*F20</f>
        <v>0</v>
      </c>
      <c r="I20" s="32" t="s">
        <v>172</v>
      </c>
      <c r="J20" s="32"/>
    </row>
    <row r="21" spans="1:10" outlineLevel="3" x14ac:dyDescent="0.25">
      <c r="A21" s="47"/>
      <c r="B21" s="29" t="s">
        <v>46</v>
      </c>
      <c r="C21" s="52"/>
      <c r="D21" s="52"/>
      <c r="E21" s="30" t="s">
        <v>11</v>
      </c>
      <c r="F21" s="31">
        <f t="shared" ref="F21:F30" si="1">F36</f>
        <v>270</v>
      </c>
      <c r="G21" s="32">
        <f>VLOOKUP(B21,Работы!$B$8:$F$27,4,0)</f>
        <v>0</v>
      </c>
      <c r="H21" s="32">
        <f t="shared" ref="H21:H32" si="2">G21*F21</f>
        <v>0</v>
      </c>
      <c r="I21" s="32" t="s">
        <v>173</v>
      </c>
      <c r="J21" s="32"/>
    </row>
    <row r="22" spans="1:10" outlineLevel="3" x14ac:dyDescent="0.25">
      <c r="A22" s="47"/>
      <c r="B22" s="29" t="s">
        <v>48</v>
      </c>
      <c r="C22" s="52"/>
      <c r="D22" s="52"/>
      <c r="E22" s="30" t="s">
        <v>11</v>
      </c>
      <c r="F22" s="31">
        <f t="shared" si="1"/>
        <v>55</v>
      </c>
      <c r="G22" s="32">
        <f>VLOOKUP(B22,Работы!$B$8:$F$27,4,0)</f>
        <v>0</v>
      </c>
      <c r="H22" s="32">
        <f t="shared" si="2"/>
        <v>0</v>
      </c>
      <c r="I22" s="32" t="s">
        <v>174</v>
      </c>
      <c r="J22" s="32"/>
    </row>
    <row r="23" spans="1:10" outlineLevel="3" x14ac:dyDescent="0.25">
      <c r="A23" s="47"/>
      <c r="B23" s="29" t="s">
        <v>98</v>
      </c>
      <c r="C23" s="52"/>
      <c r="D23" s="52"/>
      <c r="E23" s="30" t="s">
        <v>11</v>
      </c>
      <c r="F23" s="31">
        <f t="shared" si="1"/>
        <v>260</v>
      </c>
      <c r="G23" s="32">
        <f>VLOOKUP(B23,Работы!$B$8:$F$27,4,0)</f>
        <v>0</v>
      </c>
      <c r="H23" s="32">
        <f t="shared" si="2"/>
        <v>0</v>
      </c>
      <c r="I23" s="32" t="s">
        <v>175</v>
      </c>
      <c r="J23" s="32"/>
    </row>
    <row r="24" spans="1:10" outlineLevel="3" x14ac:dyDescent="0.25">
      <c r="A24" s="47"/>
      <c r="B24" s="29" t="s">
        <v>99</v>
      </c>
      <c r="C24" s="52"/>
      <c r="D24" s="52"/>
      <c r="E24" s="30" t="s">
        <v>11</v>
      </c>
      <c r="F24" s="31">
        <f t="shared" si="1"/>
        <v>1295</v>
      </c>
      <c r="G24" s="32">
        <f>VLOOKUP(B24,Работы!$B$8:$F$27,4,0)</f>
        <v>0</v>
      </c>
      <c r="H24" s="32">
        <f t="shared" si="2"/>
        <v>0</v>
      </c>
      <c r="I24" s="32" t="s">
        <v>176</v>
      </c>
      <c r="J24" s="32"/>
    </row>
    <row r="25" spans="1:10" outlineLevel="3" x14ac:dyDescent="0.25">
      <c r="A25" s="47"/>
      <c r="B25" s="29" t="s">
        <v>100</v>
      </c>
      <c r="C25" s="52"/>
      <c r="D25" s="52"/>
      <c r="E25" s="30" t="s">
        <v>11</v>
      </c>
      <c r="F25" s="31">
        <f t="shared" si="1"/>
        <v>60</v>
      </c>
      <c r="G25" s="32">
        <f>VLOOKUP(B25,Работы!$B$8:$F$27,4,0)</f>
        <v>0</v>
      </c>
      <c r="H25" s="32">
        <f t="shared" si="2"/>
        <v>0</v>
      </c>
      <c r="I25" s="32" t="s">
        <v>177</v>
      </c>
      <c r="J25" s="32"/>
    </row>
    <row r="26" spans="1:10" outlineLevel="3" x14ac:dyDescent="0.25">
      <c r="A26" s="47"/>
      <c r="B26" s="29" t="s">
        <v>101</v>
      </c>
      <c r="C26" s="52"/>
      <c r="D26" s="52"/>
      <c r="E26" s="30" t="s">
        <v>11</v>
      </c>
      <c r="F26" s="31">
        <f t="shared" si="1"/>
        <v>100</v>
      </c>
      <c r="G26" s="32">
        <f>VLOOKUP(B26,Работы!$B$8:$F$27,4,0)</f>
        <v>0</v>
      </c>
      <c r="H26" s="32">
        <f t="shared" si="2"/>
        <v>0</v>
      </c>
      <c r="I26" s="32" t="s">
        <v>178</v>
      </c>
      <c r="J26" s="32"/>
    </row>
    <row r="27" spans="1:10" outlineLevel="3" x14ac:dyDescent="0.25">
      <c r="A27" s="47"/>
      <c r="B27" s="100" t="s">
        <v>71</v>
      </c>
      <c r="C27" s="52"/>
      <c r="D27" s="52"/>
      <c r="E27" s="30" t="s">
        <v>11</v>
      </c>
      <c r="F27" s="31">
        <f t="shared" si="1"/>
        <v>10</v>
      </c>
      <c r="G27" s="32">
        <f>VLOOKUP(B27,Работы!$B$8:$F$27,4,0)</f>
        <v>0</v>
      </c>
      <c r="H27" s="32">
        <f t="shared" si="2"/>
        <v>0</v>
      </c>
      <c r="I27" s="32" t="s">
        <v>179</v>
      </c>
      <c r="J27" s="32"/>
    </row>
    <row r="28" spans="1:10" outlineLevel="3" x14ac:dyDescent="0.25">
      <c r="A28" s="47"/>
      <c r="B28" s="29" t="s">
        <v>49</v>
      </c>
      <c r="C28" s="52"/>
      <c r="D28" s="52"/>
      <c r="E28" s="30" t="s">
        <v>11</v>
      </c>
      <c r="F28" s="31">
        <f t="shared" si="1"/>
        <v>295</v>
      </c>
      <c r="G28" s="32">
        <f>VLOOKUP(B28,Работы!$B$8:$F$27,4,0)</f>
        <v>0</v>
      </c>
      <c r="H28" s="32">
        <f t="shared" si="2"/>
        <v>0</v>
      </c>
      <c r="I28" s="32" t="s">
        <v>110</v>
      </c>
      <c r="J28" s="32"/>
    </row>
    <row r="29" spans="1:10" outlineLevel="3" x14ac:dyDescent="0.25">
      <c r="A29" s="47"/>
      <c r="B29" s="29" t="s">
        <v>50</v>
      </c>
      <c r="C29" s="52"/>
      <c r="D29" s="52"/>
      <c r="E29" s="30" t="s">
        <v>11</v>
      </c>
      <c r="F29" s="31">
        <f t="shared" si="1"/>
        <v>125</v>
      </c>
      <c r="G29" s="32">
        <f>VLOOKUP(B29,Работы!$B$8:$F$27,4,0)</f>
        <v>0</v>
      </c>
      <c r="H29" s="32">
        <f t="shared" si="2"/>
        <v>0</v>
      </c>
      <c r="I29" s="32" t="s">
        <v>111</v>
      </c>
      <c r="J29" s="32"/>
    </row>
    <row r="30" spans="1:10" outlineLevel="3" x14ac:dyDescent="0.25">
      <c r="A30" s="47"/>
      <c r="B30" s="29" t="s">
        <v>51</v>
      </c>
      <c r="C30" s="52"/>
      <c r="D30" s="52"/>
      <c r="E30" s="30" t="s">
        <v>11</v>
      </c>
      <c r="F30" s="31">
        <f t="shared" si="1"/>
        <v>1320</v>
      </c>
      <c r="G30" s="32">
        <f>VLOOKUP(B30,Работы!$B$8:$F$27,4,0)</f>
        <v>0</v>
      </c>
      <c r="H30" s="32">
        <f t="shared" si="2"/>
        <v>0</v>
      </c>
      <c r="I30" s="32" t="s">
        <v>112</v>
      </c>
      <c r="J30" s="32"/>
    </row>
    <row r="31" spans="1:10" outlineLevel="3" x14ac:dyDescent="0.25">
      <c r="A31" s="47"/>
      <c r="B31" s="29" t="s">
        <v>102</v>
      </c>
      <c r="C31" s="52"/>
      <c r="D31" s="52"/>
      <c r="E31" s="30" t="s">
        <v>11</v>
      </c>
      <c r="F31" s="31">
        <f t="shared" ref="F31:F32" si="3">F46</f>
        <v>210</v>
      </c>
      <c r="G31" s="32">
        <f>VLOOKUP(B31,Работы!$B$8:$F$27,4,0)</f>
        <v>0</v>
      </c>
      <c r="H31" s="32">
        <f t="shared" ref="H31" si="4">G31*F31</f>
        <v>0</v>
      </c>
      <c r="I31" s="32" t="s">
        <v>113</v>
      </c>
      <c r="J31" s="32"/>
    </row>
    <row r="32" spans="1:10" outlineLevel="3" x14ac:dyDescent="0.25">
      <c r="A32" s="47"/>
      <c r="B32" s="29" t="s">
        <v>103</v>
      </c>
      <c r="C32" s="52"/>
      <c r="D32" s="52"/>
      <c r="E32" s="30" t="s">
        <v>11</v>
      </c>
      <c r="F32" s="31">
        <f t="shared" si="3"/>
        <v>3</v>
      </c>
      <c r="G32" s="32">
        <f>VLOOKUP(B32,Работы!$B$8:$F$27,4,0)</f>
        <v>0</v>
      </c>
      <c r="H32" s="32">
        <f t="shared" si="2"/>
        <v>0</v>
      </c>
      <c r="I32" s="32" t="s">
        <v>114</v>
      </c>
      <c r="J32" s="32"/>
    </row>
    <row r="33" spans="1:10" outlineLevel="3" x14ac:dyDescent="0.25">
      <c r="A33" s="47"/>
      <c r="B33" s="29" t="s">
        <v>131</v>
      </c>
      <c r="C33" s="52"/>
      <c r="D33" s="52"/>
      <c r="E33" s="30" t="s">
        <v>11</v>
      </c>
      <c r="F33" s="31">
        <f>F48*3</f>
        <v>21</v>
      </c>
      <c r="G33" s="32">
        <f>VLOOKUP(B33,Работы!$B$8:$F$27,4,0)</f>
        <v>0</v>
      </c>
      <c r="H33" s="32">
        <f t="shared" ref="H33" si="5">G33*F33</f>
        <v>0</v>
      </c>
      <c r="I33" s="32"/>
      <c r="J33" s="32"/>
    </row>
    <row r="34" spans="1:10" outlineLevel="3" x14ac:dyDescent="0.25">
      <c r="A34" s="77"/>
      <c r="B34" s="78" t="s">
        <v>8</v>
      </c>
      <c r="C34" s="79"/>
      <c r="D34" s="79"/>
      <c r="E34" s="3"/>
      <c r="F34" s="80"/>
      <c r="G34" s="80"/>
      <c r="H34" s="81">
        <f>SUM(H35:H50)</f>
        <v>0</v>
      </c>
      <c r="I34" s="89"/>
      <c r="J34" s="81"/>
    </row>
    <row r="35" spans="1:10" outlineLevel="3" x14ac:dyDescent="0.25">
      <c r="A35" s="77"/>
      <c r="B35" s="33" t="s">
        <v>52</v>
      </c>
      <c r="C35" s="3" t="s">
        <v>63</v>
      </c>
      <c r="D35" s="3" t="s">
        <v>108</v>
      </c>
      <c r="E35" s="3" t="s">
        <v>11</v>
      </c>
      <c r="F35" s="80">
        <v>10</v>
      </c>
      <c r="G35" s="80">
        <f>VLOOKUP(B35,Материалы!$B$7:$H$45,6,0)</f>
        <v>0</v>
      </c>
      <c r="H35" s="35">
        <f t="shared" ref="H35:H47" si="6">G35*F35</f>
        <v>0</v>
      </c>
      <c r="I35" s="89" t="s">
        <v>64</v>
      </c>
      <c r="J35" s="81"/>
    </row>
    <row r="36" spans="1:10" outlineLevel="3" x14ac:dyDescent="0.25">
      <c r="A36" s="48"/>
      <c r="B36" s="33" t="s">
        <v>53</v>
      </c>
      <c r="C36" s="3" t="s">
        <v>63</v>
      </c>
      <c r="D36" s="3" t="s">
        <v>90</v>
      </c>
      <c r="E36" s="3" t="s">
        <v>11</v>
      </c>
      <c r="F36" s="2">
        <v>270</v>
      </c>
      <c r="G36" s="2">
        <f>VLOOKUP(B36,Материалы!$B$7:$H$45,6,0)</f>
        <v>0</v>
      </c>
      <c r="H36" s="35">
        <f t="shared" si="6"/>
        <v>0</v>
      </c>
      <c r="I36" s="89" t="s">
        <v>64</v>
      </c>
      <c r="J36" s="81"/>
    </row>
    <row r="37" spans="1:10" outlineLevel="3" x14ac:dyDescent="0.25">
      <c r="A37" s="48"/>
      <c r="B37" s="33" t="s">
        <v>54</v>
      </c>
      <c r="C37" s="3" t="s">
        <v>63</v>
      </c>
      <c r="D37" s="3" t="s">
        <v>88</v>
      </c>
      <c r="E37" s="3" t="s">
        <v>11</v>
      </c>
      <c r="F37" s="2">
        <v>55</v>
      </c>
      <c r="G37" s="2">
        <f>VLOOKUP(B37,Материалы!$B$7:$H$45,6,0)</f>
        <v>0</v>
      </c>
      <c r="H37" s="35">
        <f t="shared" si="6"/>
        <v>0</v>
      </c>
      <c r="I37" s="89" t="s">
        <v>64</v>
      </c>
      <c r="J37" s="81"/>
    </row>
    <row r="38" spans="1:10" outlineLevel="3" x14ac:dyDescent="0.25">
      <c r="A38" s="48"/>
      <c r="B38" s="33" t="s">
        <v>89</v>
      </c>
      <c r="C38" s="3" t="s">
        <v>63</v>
      </c>
      <c r="D38" s="3" t="s">
        <v>76</v>
      </c>
      <c r="E38" s="3" t="s">
        <v>11</v>
      </c>
      <c r="F38" s="2">
        <v>260</v>
      </c>
      <c r="G38" s="2">
        <f>VLOOKUP(B38,Материалы!$B$7:$H$45,6,0)</f>
        <v>0</v>
      </c>
      <c r="H38" s="35">
        <f t="shared" si="6"/>
        <v>0</v>
      </c>
      <c r="I38" s="89" t="s">
        <v>64</v>
      </c>
      <c r="J38" s="81"/>
    </row>
    <row r="39" spans="1:10" outlineLevel="3" x14ac:dyDescent="0.25">
      <c r="A39" s="48"/>
      <c r="B39" s="33" t="s">
        <v>91</v>
      </c>
      <c r="C39" s="3" t="s">
        <v>63</v>
      </c>
      <c r="D39" s="3" t="s">
        <v>75</v>
      </c>
      <c r="E39" s="3" t="s">
        <v>11</v>
      </c>
      <c r="F39" s="2">
        <v>1295</v>
      </c>
      <c r="G39" s="2">
        <f>VLOOKUP(B39,Материалы!$B$7:$H$45,6,0)</f>
        <v>0</v>
      </c>
      <c r="H39" s="35">
        <f t="shared" si="6"/>
        <v>0</v>
      </c>
      <c r="I39" s="89" t="s">
        <v>64</v>
      </c>
      <c r="J39" s="81"/>
    </row>
    <row r="40" spans="1:10" outlineLevel="3" x14ac:dyDescent="0.25">
      <c r="A40" s="48"/>
      <c r="B40" s="33" t="s">
        <v>92</v>
      </c>
      <c r="C40" s="3" t="s">
        <v>63</v>
      </c>
      <c r="D40" s="3" t="s">
        <v>87</v>
      </c>
      <c r="E40" s="3" t="s">
        <v>11</v>
      </c>
      <c r="F40" s="2">
        <v>60</v>
      </c>
      <c r="G40" s="2">
        <f>VLOOKUP(B40,Материалы!$B$7:$H$45,6,0)</f>
        <v>0</v>
      </c>
      <c r="H40" s="35">
        <f>G40*F40</f>
        <v>0</v>
      </c>
      <c r="I40" s="89" t="s">
        <v>64</v>
      </c>
      <c r="J40" s="81"/>
    </row>
    <row r="41" spans="1:10" outlineLevel="3" x14ac:dyDescent="0.25">
      <c r="A41" s="48"/>
      <c r="B41" s="33" t="s">
        <v>93</v>
      </c>
      <c r="C41" s="3" t="s">
        <v>94</v>
      </c>
      <c r="D41" s="3" t="s">
        <v>95</v>
      </c>
      <c r="E41" s="3"/>
      <c r="F41" s="2">
        <v>100</v>
      </c>
      <c r="G41" s="2">
        <f>VLOOKUP(B41,Материалы!$B$7:$H$45,6,0)</f>
        <v>0</v>
      </c>
      <c r="H41" s="35">
        <f>G41*F41</f>
        <v>0</v>
      </c>
      <c r="I41" s="89"/>
      <c r="J41" s="81"/>
    </row>
    <row r="42" spans="1:10" outlineLevel="3" x14ac:dyDescent="0.25">
      <c r="A42" s="48"/>
      <c r="B42" s="101" t="s">
        <v>72</v>
      </c>
      <c r="C42" s="3" t="s">
        <v>66</v>
      </c>
      <c r="D42" s="3" t="s">
        <v>77</v>
      </c>
      <c r="E42" s="3" t="s">
        <v>11</v>
      </c>
      <c r="F42" s="2">
        <v>10</v>
      </c>
      <c r="G42" s="2">
        <f>VLOOKUP(B42,Материалы!$B$7:$H$45,6,0)</f>
        <v>0</v>
      </c>
      <c r="H42" s="35">
        <f>G42*F42</f>
        <v>0</v>
      </c>
      <c r="I42" s="89" t="s">
        <v>109</v>
      </c>
      <c r="J42" s="81"/>
    </row>
    <row r="43" spans="1:10" outlineLevel="3" x14ac:dyDescent="0.25">
      <c r="A43" s="48"/>
      <c r="B43" s="36" t="s">
        <v>55</v>
      </c>
      <c r="C43" s="3" t="s">
        <v>65</v>
      </c>
      <c r="D43" s="37" t="s">
        <v>110</v>
      </c>
      <c r="E43" s="37" t="s">
        <v>11</v>
      </c>
      <c r="F43" s="2">
        <v>295</v>
      </c>
      <c r="G43" s="2">
        <f>VLOOKUP(B43,Материалы!$B$7:$H$45,6,0)</f>
        <v>0</v>
      </c>
      <c r="H43" s="35">
        <f t="shared" si="6"/>
        <v>0</v>
      </c>
      <c r="I43" s="89"/>
      <c r="J43" s="81"/>
    </row>
    <row r="44" spans="1:10" outlineLevel="3" x14ac:dyDescent="0.25">
      <c r="A44" s="48"/>
      <c r="B44" s="36" t="s">
        <v>56</v>
      </c>
      <c r="C44" s="3" t="s">
        <v>65</v>
      </c>
      <c r="D44" s="37" t="s">
        <v>111</v>
      </c>
      <c r="E44" s="37" t="s">
        <v>11</v>
      </c>
      <c r="F44" s="2">
        <v>125</v>
      </c>
      <c r="G44" s="2">
        <f>VLOOKUP(B44,Материалы!$B$7:$H$45,6,0)</f>
        <v>0</v>
      </c>
      <c r="H44" s="35">
        <f t="shared" ref="H44" si="7">G44*F44</f>
        <v>0</v>
      </c>
      <c r="I44" s="89"/>
      <c r="J44" s="81"/>
    </row>
    <row r="45" spans="1:10" ht="31.5" outlineLevel="3" x14ac:dyDescent="0.25">
      <c r="A45" s="48"/>
      <c r="B45" s="36" t="s">
        <v>57</v>
      </c>
      <c r="C45" s="3" t="s">
        <v>65</v>
      </c>
      <c r="D45" s="37" t="s">
        <v>112</v>
      </c>
      <c r="E45" s="37" t="s">
        <v>11</v>
      </c>
      <c r="F45" s="2">
        <v>1320</v>
      </c>
      <c r="G45" s="2">
        <f>VLOOKUP(B45,Материалы!$B$7:$H$45,6,0)</f>
        <v>0</v>
      </c>
      <c r="H45" s="35">
        <f>G45*F45</f>
        <v>0</v>
      </c>
      <c r="I45" s="89"/>
      <c r="J45" s="81"/>
    </row>
    <row r="46" spans="1:10" ht="31.5" outlineLevel="3" x14ac:dyDescent="0.25">
      <c r="A46" s="48"/>
      <c r="B46" s="36" t="s">
        <v>96</v>
      </c>
      <c r="C46" s="3" t="s">
        <v>65</v>
      </c>
      <c r="D46" s="37" t="s">
        <v>113</v>
      </c>
      <c r="E46" s="37" t="s">
        <v>11</v>
      </c>
      <c r="F46" s="2">
        <v>210</v>
      </c>
      <c r="G46" s="2">
        <f>VLOOKUP(B46,Материалы!$B$7:$H$45,6,0)</f>
        <v>0</v>
      </c>
      <c r="H46" s="35">
        <f t="shared" si="6"/>
        <v>0</v>
      </c>
      <c r="I46" s="89"/>
      <c r="J46" s="81"/>
    </row>
    <row r="47" spans="1:10" ht="31.5" outlineLevel="3" x14ac:dyDescent="0.25">
      <c r="A47" s="48"/>
      <c r="B47" s="36" t="s">
        <v>97</v>
      </c>
      <c r="C47" s="3" t="s">
        <v>65</v>
      </c>
      <c r="D47" s="37" t="s">
        <v>114</v>
      </c>
      <c r="E47" s="37" t="s">
        <v>11</v>
      </c>
      <c r="F47" s="2">
        <v>3</v>
      </c>
      <c r="G47" s="2">
        <f>VLOOKUP(B47,Материалы!$B$7:$H$45,6,0)</f>
        <v>0</v>
      </c>
      <c r="H47" s="35">
        <f t="shared" si="6"/>
        <v>0</v>
      </c>
      <c r="I47" s="89" t="s">
        <v>115</v>
      </c>
      <c r="J47" s="81"/>
    </row>
    <row r="48" spans="1:10" outlineLevel="3" x14ac:dyDescent="0.25">
      <c r="A48" s="48"/>
      <c r="B48" s="36" t="s">
        <v>133</v>
      </c>
      <c r="C48" s="3" t="s">
        <v>74</v>
      </c>
      <c r="D48" s="37" t="s">
        <v>132</v>
      </c>
      <c r="E48" s="37" t="s">
        <v>2</v>
      </c>
      <c r="F48" s="2">
        <v>7</v>
      </c>
      <c r="G48" s="2">
        <f>VLOOKUP(B48,Материалы!$B$7:$H$45,6,0)</f>
        <v>0</v>
      </c>
      <c r="H48" s="35">
        <f t="shared" ref="H48:H49" si="8">G48*F48</f>
        <v>0</v>
      </c>
      <c r="I48" s="89"/>
      <c r="J48" s="81"/>
    </row>
    <row r="49" spans="1:10" outlineLevel="3" x14ac:dyDescent="0.25">
      <c r="A49" s="48"/>
      <c r="B49" s="36" t="s">
        <v>162</v>
      </c>
      <c r="C49" s="3" t="s">
        <v>74</v>
      </c>
      <c r="D49" s="37" t="s">
        <v>134</v>
      </c>
      <c r="E49" s="37" t="s">
        <v>2</v>
      </c>
      <c r="F49" s="2">
        <v>7</v>
      </c>
      <c r="G49" s="2">
        <f>VLOOKUP(B49,Материалы!$B$7:$H$45,6,0)</f>
        <v>0</v>
      </c>
      <c r="H49" s="35">
        <f t="shared" si="8"/>
        <v>0</v>
      </c>
      <c r="I49" s="89"/>
      <c r="J49" s="81"/>
    </row>
    <row r="50" spans="1:10" outlineLevel="3" x14ac:dyDescent="0.25">
      <c r="A50" s="48"/>
      <c r="B50" s="36" t="s">
        <v>136</v>
      </c>
      <c r="C50" s="3"/>
      <c r="D50" s="37" t="s">
        <v>135</v>
      </c>
      <c r="E50" s="37" t="s">
        <v>2</v>
      </c>
      <c r="F50" s="2">
        <v>14</v>
      </c>
      <c r="G50" s="2">
        <f>VLOOKUP(B50,Материалы!$B$7:$H$45,6,0)</f>
        <v>0</v>
      </c>
      <c r="H50" s="35">
        <f t="shared" ref="H50" si="9">G50*F50</f>
        <v>0</v>
      </c>
      <c r="I50" s="89"/>
      <c r="J50" s="81"/>
    </row>
    <row r="51" spans="1:10" outlineLevel="1" x14ac:dyDescent="0.25">
      <c r="A51" s="44" t="s">
        <v>167</v>
      </c>
      <c r="B51" s="16" t="s">
        <v>12</v>
      </c>
      <c r="C51" s="17"/>
      <c r="D51" s="17"/>
      <c r="E51" s="17"/>
      <c r="F51" s="17"/>
      <c r="G51" s="18"/>
      <c r="H51" s="18"/>
      <c r="I51" s="18"/>
      <c r="J51" s="18"/>
    </row>
    <row r="52" spans="1:10" outlineLevel="2" x14ac:dyDescent="0.25">
      <c r="A52" s="45" t="s">
        <v>168</v>
      </c>
      <c r="B52" s="19" t="s">
        <v>12</v>
      </c>
      <c r="C52" s="51"/>
      <c r="D52" s="51"/>
      <c r="E52" s="20"/>
      <c r="F52" s="21"/>
      <c r="G52" s="22"/>
      <c r="H52" s="23">
        <f>H53+H57</f>
        <v>0</v>
      </c>
      <c r="I52" s="23"/>
      <c r="J52" s="23"/>
    </row>
    <row r="53" spans="1:10" outlineLevel="3" x14ac:dyDescent="0.25">
      <c r="A53" s="46"/>
      <c r="B53" s="76" t="s">
        <v>7</v>
      </c>
      <c r="C53" s="66"/>
      <c r="D53" s="66"/>
      <c r="E53" s="25"/>
      <c r="F53" s="26"/>
      <c r="G53" s="27"/>
      <c r="H53" s="14">
        <f>SUM(H54:H56)</f>
        <v>0</v>
      </c>
      <c r="I53" s="14"/>
      <c r="J53" s="14"/>
    </row>
    <row r="54" spans="1:10" outlineLevel="3" x14ac:dyDescent="0.25">
      <c r="A54" s="47"/>
      <c r="B54" s="29" t="s">
        <v>62</v>
      </c>
      <c r="C54" s="52"/>
      <c r="D54" s="52"/>
      <c r="E54" s="30" t="s">
        <v>2</v>
      </c>
      <c r="F54" s="31">
        <f>SUM(F58:F63)</f>
        <v>234</v>
      </c>
      <c r="G54" s="32">
        <f>VLOOKUP(B54,Работы!$B$8:$F$27,4,0)</f>
        <v>0</v>
      </c>
      <c r="H54" s="32">
        <f>G54*F54</f>
        <v>0</v>
      </c>
      <c r="I54" s="32"/>
      <c r="J54" s="32"/>
    </row>
    <row r="55" spans="1:10" outlineLevel="3" x14ac:dyDescent="0.25">
      <c r="A55" s="47"/>
      <c r="B55" s="29" t="s">
        <v>59</v>
      </c>
      <c r="C55" s="52"/>
      <c r="D55" s="52"/>
      <c r="E55" s="30" t="s">
        <v>2</v>
      </c>
      <c r="F55" s="31">
        <f>SUM(F58:F63)</f>
        <v>234</v>
      </c>
      <c r="G55" s="32">
        <f>VLOOKUP(B55,Работы!$B$8:$F$27,4,0)</f>
        <v>0</v>
      </c>
      <c r="H55" s="32">
        <f t="shared" ref="H55:H56" si="10">G55*F55</f>
        <v>0</v>
      </c>
      <c r="I55" s="32"/>
      <c r="J55" s="32"/>
    </row>
    <row r="56" spans="1:10" outlineLevel="3" x14ac:dyDescent="0.25">
      <c r="A56" s="47"/>
      <c r="B56" s="29" t="s">
        <v>61</v>
      </c>
      <c r="C56" s="52"/>
      <c r="D56" s="52"/>
      <c r="E56" s="30" t="s">
        <v>2</v>
      </c>
      <c r="F56" s="31">
        <f>SUM(F64:F66)</f>
        <v>15</v>
      </c>
      <c r="G56" s="32">
        <f>VLOOKUP(B56,Работы!$B$8:$F$27,4,0)</f>
        <v>0</v>
      </c>
      <c r="H56" s="32">
        <f t="shared" si="10"/>
        <v>0</v>
      </c>
      <c r="I56" s="32"/>
      <c r="J56" s="32"/>
    </row>
    <row r="57" spans="1:10" outlineLevel="3" x14ac:dyDescent="0.25">
      <c r="A57" s="77"/>
      <c r="B57" s="78" t="s">
        <v>8</v>
      </c>
      <c r="C57" s="79"/>
      <c r="D57" s="79"/>
      <c r="E57" s="3"/>
      <c r="F57" s="80"/>
      <c r="G57" s="80"/>
      <c r="H57" s="81">
        <f>SUM(H58:H68)</f>
        <v>0</v>
      </c>
      <c r="I57" s="89"/>
      <c r="J57" s="81"/>
    </row>
    <row r="58" spans="1:10" ht="47.25" outlineLevel="3" x14ac:dyDescent="0.25">
      <c r="A58" s="77"/>
      <c r="B58" s="33" t="s">
        <v>58</v>
      </c>
      <c r="C58" s="123" t="s">
        <v>116</v>
      </c>
      <c r="D58" s="3" t="s">
        <v>119</v>
      </c>
      <c r="E58" s="3" t="s">
        <v>2</v>
      </c>
      <c r="F58" s="1">
        <v>107</v>
      </c>
      <c r="G58" s="80">
        <f>VLOOKUP(B58,Материалы!$B$7:$H$45,6,0)</f>
        <v>0</v>
      </c>
      <c r="H58" s="35">
        <f t="shared" ref="H58:H63" si="11">G58*F58</f>
        <v>0</v>
      </c>
      <c r="I58" s="89"/>
      <c r="J58" s="81"/>
    </row>
    <row r="59" spans="1:10" ht="31.5" outlineLevel="3" x14ac:dyDescent="0.25">
      <c r="A59" s="77"/>
      <c r="B59" s="33" t="s">
        <v>58</v>
      </c>
      <c r="C59" s="5" t="s">
        <v>117</v>
      </c>
      <c r="D59" s="3" t="s">
        <v>120</v>
      </c>
      <c r="E59" s="3" t="s">
        <v>2</v>
      </c>
      <c r="F59" s="1">
        <v>9</v>
      </c>
      <c r="G59" s="80">
        <f>VLOOKUP(B59,Материалы!$B$7:$H$45,6,0)</f>
        <v>0</v>
      </c>
      <c r="H59" s="35">
        <f t="shared" si="11"/>
        <v>0</v>
      </c>
      <c r="I59" s="89"/>
      <c r="J59" s="81"/>
    </row>
    <row r="60" spans="1:10" ht="47.25" outlineLevel="3" x14ac:dyDescent="0.25">
      <c r="A60" s="77"/>
      <c r="B60" s="33" t="s">
        <v>58</v>
      </c>
      <c r="C60" s="3" t="s">
        <v>118</v>
      </c>
      <c r="D60" s="3" t="s">
        <v>121</v>
      </c>
      <c r="E60" s="3" t="s">
        <v>2</v>
      </c>
      <c r="F60" s="1">
        <v>60</v>
      </c>
      <c r="G60" s="80">
        <f>VLOOKUP(B60,Материалы!$B$7:$H$45,6,0)</f>
        <v>0</v>
      </c>
      <c r="H60" s="35">
        <f t="shared" si="11"/>
        <v>0</v>
      </c>
      <c r="I60" s="89"/>
      <c r="J60" s="81"/>
    </row>
    <row r="61" spans="1:10" ht="47.25" outlineLevel="3" x14ac:dyDescent="0.25">
      <c r="A61" s="77"/>
      <c r="B61" s="33" t="s">
        <v>58</v>
      </c>
      <c r="C61" s="3" t="s">
        <v>118</v>
      </c>
      <c r="D61" s="3" t="s">
        <v>122</v>
      </c>
      <c r="E61" s="3" t="s">
        <v>2</v>
      </c>
      <c r="F61" s="1">
        <v>48</v>
      </c>
      <c r="G61" s="80">
        <f>VLOOKUP(B61,Материалы!$B$7:$H$45,6,0)</f>
        <v>0</v>
      </c>
      <c r="H61" s="35">
        <f t="shared" si="11"/>
        <v>0</v>
      </c>
      <c r="I61" s="89"/>
      <c r="J61" s="81"/>
    </row>
    <row r="62" spans="1:10" ht="47.25" outlineLevel="3" x14ac:dyDescent="0.25">
      <c r="A62" s="77"/>
      <c r="B62" s="33" t="s">
        <v>58</v>
      </c>
      <c r="C62" s="3" t="s">
        <v>118</v>
      </c>
      <c r="D62" s="3" t="s">
        <v>123</v>
      </c>
      <c r="E62" s="3" t="s">
        <v>2</v>
      </c>
      <c r="F62" s="1">
        <v>4</v>
      </c>
      <c r="G62" s="80">
        <f>VLOOKUP(B62,Материалы!$B$7:$H$45,6,0)</f>
        <v>0</v>
      </c>
      <c r="H62" s="35">
        <f t="shared" si="11"/>
        <v>0</v>
      </c>
      <c r="I62" s="89"/>
      <c r="J62" s="81"/>
    </row>
    <row r="63" spans="1:10" ht="47.25" outlineLevel="3" x14ac:dyDescent="0.25">
      <c r="A63" s="77"/>
      <c r="B63" s="33" t="s">
        <v>58</v>
      </c>
      <c r="C63" s="3" t="s">
        <v>118</v>
      </c>
      <c r="D63" s="3" t="s">
        <v>146</v>
      </c>
      <c r="E63" s="3" t="s">
        <v>2</v>
      </c>
      <c r="F63" s="1">
        <v>6</v>
      </c>
      <c r="G63" s="80">
        <f>VLOOKUP(B63,Материалы!$B$7:$H$45,6,0)</f>
        <v>0</v>
      </c>
      <c r="H63" s="35">
        <f t="shared" si="11"/>
        <v>0</v>
      </c>
      <c r="I63" s="89"/>
      <c r="J63" s="81"/>
    </row>
    <row r="64" spans="1:10" ht="267.75" customHeight="1" outlineLevel="3" x14ac:dyDescent="0.25">
      <c r="A64" s="48"/>
      <c r="B64" s="33" t="s">
        <v>124</v>
      </c>
      <c r="C64" s="3" t="s">
        <v>73</v>
      </c>
      <c r="D64" s="3" t="s">
        <v>104</v>
      </c>
      <c r="E64" s="3" t="s">
        <v>2</v>
      </c>
      <c r="F64" s="2">
        <v>1</v>
      </c>
      <c r="G64" s="1">
        <f>VLOOKUP(B64,Материалы!$B$7:$H$45,6,0)</f>
        <v>0</v>
      </c>
      <c r="H64" s="35">
        <f t="shared" ref="H64:H80" si="12">G64*F64</f>
        <v>0</v>
      </c>
      <c r="I64" s="89" t="s">
        <v>143</v>
      </c>
      <c r="J64" s="81"/>
    </row>
    <row r="65" spans="1:10" ht="47.25" outlineLevel="3" x14ac:dyDescent="0.25">
      <c r="A65" s="48"/>
      <c r="B65" s="33" t="s">
        <v>125</v>
      </c>
      <c r="C65" s="3" t="s">
        <v>78</v>
      </c>
      <c r="D65" s="3" t="s">
        <v>127</v>
      </c>
      <c r="E65" s="3" t="s">
        <v>2</v>
      </c>
      <c r="F65" s="2">
        <v>6</v>
      </c>
      <c r="G65" s="2">
        <f>VLOOKUP(B65,Материалы!$B$7:$H$45,6,0)</f>
        <v>0</v>
      </c>
      <c r="H65" s="35">
        <f t="shared" ref="H65" si="13">G65*F65</f>
        <v>0</v>
      </c>
      <c r="I65" s="89" t="s">
        <v>144</v>
      </c>
      <c r="J65" s="81"/>
    </row>
    <row r="66" spans="1:10" ht="47.25" outlineLevel="3" x14ac:dyDescent="0.25">
      <c r="A66" s="48"/>
      <c r="B66" s="33" t="s">
        <v>126</v>
      </c>
      <c r="C66" s="3" t="s">
        <v>78</v>
      </c>
      <c r="D66" s="3" t="s">
        <v>127</v>
      </c>
      <c r="E66" s="3" t="s">
        <v>2</v>
      </c>
      <c r="F66" s="2">
        <v>8</v>
      </c>
      <c r="G66" s="2">
        <f>VLOOKUP(B66,Материалы!$B$7:$H$45,6,0)</f>
        <v>0</v>
      </c>
      <c r="H66" s="35">
        <f t="shared" ref="H66" si="14">G66*F66</f>
        <v>0</v>
      </c>
      <c r="I66" s="89" t="s">
        <v>145</v>
      </c>
      <c r="J66" s="81"/>
    </row>
    <row r="67" spans="1:10" s="107" customFormat="1" outlineLevel="3" x14ac:dyDescent="0.25">
      <c r="A67" s="102"/>
      <c r="B67" s="101" t="s">
        <v>140</v>
      </c>
      <c r="C67" s="103"/>
      <c r="D67" s="103" t="s">
        <v>141</v>
      </c>
      <c r="E67" s="103" t="s">
        <v>2</v>
      </c>
      <c r="F67" s="104">
        <v>2</v>
      </c>
      <c r="G67" s="104">
        <f>VLOOKUP(B67,Материалы!$B$7:$H$45,6,0)</f>
        <v>0</v>
      </c>
      <c r="H67" s="35">
        <f>G67*F67</f>
        <v>0</v>
      </c>
      <c r="I67" s="105"/>
      <c r="J67" s="106"/>
    </row>
    <row r="68" spans="1:10" ht="87.75" customHeight="1" outlineLevel="3" x14ac:dyDescent="0.25">
      <c r="A68" s="48"/>
      <c r="B68" s="124" t="s">
        <v>45</v>
      </c>
      <c r="C68" s="3"/>
      <c r="D68" s="3"/>
      <c r="E68" s="3" t="s">
        <v>22</v>
      </c>
      <c r="F68" s="34"/>
      <c r="G68" s="2"/>
      <c r="H68" s="128">
        <f>SUM(H69:H80)</f>
        <v>0</v>
      </c>
      <c r="I68" s="2"/>
      <c r="J68" s="81"/>
    </row>
    <row r="69" spans="1:10" s="115" customFormat="1" ht="63" outlineLevel="3" x14ac:dyDescent="0.25">
      <c r="A69" s="108"/>
      <c r="B69" s="109" t="s">
        <v>142</v>
      </c>
      <c r="C69" s="110" t="s">
        <v>118</v>
      </c>
      <c r="D69" s="110" t="s">
        <v>147</v>
      </c>
      <c r="E69" s="110" t="s">
        <v>2</v>
      </c>
      <c r="F69" s="111">
        <f>F60+F61+F62+F63</f>
        <v>118</v>
      </c>
      <c r="G69" s="111">
        <f>VLOOKUP(B69,Материалы!$B$7:$H$45,6,0)</f>
        <v>0</v>
      </c>
      <c r="H69" s="112">
        <f t="shared" ref="H69:H71" si="15">G69*F69</f>
        <v>0</v>
      </c>
      <c r="I69" s="113" t="s">
        <v>150</v>
      </c>
      <c r="J69" s="114"/>
    </row>
    <row r="70" spans="1:10" s="115" customFormat="1" ht="47.25" outlineLevel="3" x14ac:dyDescent="0.25">
      <c r="A70" s="108"/>
      <c r="B70" s="109" t="s">
        <v>142</v>
      </c>
      <c r="C70" s="110" t="s">
        <v>117</v>
      </c>
      <c r="D70" s="110" t="s">
        <v>148</v>
      </c>
      <c r="E70" s="110" t="s">
        <v>2</v>
      </c>
      <c r="F70" s="111">
        <f>F59</f>
        <v>9</v>
      </c>
      <c r="G70" s="111">
        <f>VLOOKUP(B70,Материалы!$B$7:$H$45,6,0)</f>
        <v>0</v>
      </c>
      <c r="H70" s="112">
        <f t="shared" si="15"/>
        <v>0</v>
      </c>
      <c r="I70" s="113" t="s">
        <v>151</v>
      </c>
      <c r="J70" s="114"/>
    </row>
    <row r="71" spans="1:10" s="115" customFormat="1" ht="47.25" outlineLevel="3" x14ac:dyDescent="0.25">
      <c r="A71" s="108"/>
      <c r="B71" s="109" t="s">
        <v>142</v>
      </c>
      <c r="C71" s="110" t="s">
        <v>116</v>
      </c>
      <c r="D71" s="110" t="s">
        <v>149</v>
      </c>
      <c r="E71" s="110" t="s">
        <v>2</v>
      </c>
      <c r="F71" s="111">
        <f>F58</f>
        <v>107</v>
      </c>
      <c r="G71" s="111">
        <f>VLOOKUP(B71,Материалы!$B$7:$H$45,6,0)</f>
        <v>0</v>
      </c>
      <c r="H71" s="112">
        <f t="shared" si="15"/>
        <v>0</v>
      </c>
      <c r="I71" s="113" t="s">
        <v>152</v>
      </c>
      <c r="J71" s="114"/>
    </row>
    <row r="72" spans="1:10" s="122" customFormat="1" outlineLevel="3" x14ac:dyDescent="0.25">
      <c r="A72" s="116"/>
      <c r="B72" s="117" t="s">
        <v>128</v>
      </c>
      <c r="C72" s="118"/>
      <c r="D72" s="118" t="s">
        <v>105</v>
      </c>
      <c r="E72" s="118" t="s">
        <v>2</v>
      </c>
      <c r="F72" s="119">
        <v>21</v>
      </c>
      <c r="G72" s="112">
        <f>VLOOKUP(B72,Материалы!$B$7:$H$45,6,0)</f>
        <v>0</v>
      </c>
      <c r="H72" s="112">
        <f t="shared" si="12"/>
        <v>0</v>
      </c>
      <c r="I72" s="120"/>
      <c r="J72" s="121"/>
    </row>
    <row r="73" spans="1:10" s="122" customFormat="1" outlineLevel="3" x14ac:dyDescent="0.25">
      <c r="A73" s="116"/>
      <c r="B73" s="117" t="s">
        <v>128</v>
      </c>
      <c r="C73" s="118" t="s">
        <v>130</v>
      </c>
      <c r="D73" s="118" t="s">
        <v>130</v>
      </c>
      <c r="E73" s="118" t="s">
        <v>2</v>
      </c>
      <c r="F73" s="119">
        <v>118</v>
      </c>
      <c r="G73" s="112">
        <f>VLOOKUP(B73,Материалы!$B$7:$H$45,6,0)</f>
        <v>0</v>
      </c>
      <c r="H73" s="112">
        <f t="shared" si="12"/>
        <v>0</v>
      </c>
      <c r="I73" s="120"/>
      <c r="J73" s="121"/>
    </row>
    <row r="74" spans="1:10" s="122" customFormat="1" outlineLevel="3" x14ac:dyDescent="0.25">
      <c r="A74" s="116"/>
      <c r="B74" s="117" t="s">
        <v>106</v>
      </c>
      <c r="C74" s="118" t="s">
        <v>78</v>
      </c>
      <c r="D74" s="118" t="s">
        <v>129</v>
      </c>
      <c r="E74" s="118" t="s">
        <v>2</v>
      </c>
      <c r="F74" s="119">
        <v>5572</v>
      </c>
      <c r="G74" s="112">
        <f>VLOOKUP(B74,Материалы!$B$7:$H$45,6,0)</f>
        <v>0</v>
      </c>
      <c r="H74" s="112">
        <f t="shared" si="12"/>
        <v>0</v>
      </c>
      <c r="I74" s="120"/>
      <c r="J74" s="121"/>
    </row>
    <row r="75" spans="1:10" s="122" customFormat="1" outlineLevel="3" x14ac:dyDescent="0.25">
      <c r="A75" s="116"/>
      <c r="B75" s="117" t="s">
        <v>68</v>
      </c>
      <c r="C75" s="118" t="s">
        <v>78</v>
      </c>
      <c r="D75" s="118" t="s">
        <v>79</v>
      </c>
      <c r="E75" s="118" t="s">
        <v>2</v>
      </c>
      <c r="F75" s="119">
        <v>5572</v>
      </c>
      <c r="G75" s="112">
        <f>VLOOKUP(B75,Материалы!$B$7:$H$45,6,0)</f>
        <v>0</v>
      </c>
      <c r="H75" s="112">
        <f t="shared" si="12"/>
        <v>0</v>
      </c>
      <c r="I75" s="120"/>
      <c r="J75" s="121"/>
    </row>
    <row r="76" spans="1:10" s="122" customFormat="1" outlineLevel="3" x14ac:dyDescent="0.25">
      <c r="A76" s="116"/>
      <c r="B76" s="117" t="s">
        <v>69</v>
      </c>
      <c r="C76" s="118"/>
      <c r="D76" s="118" t="s">
        <v>67</v>
      </c>
      <c r="E76" s="118" t="s">
        <v>2</v>
      </c>
      <c r="F76" s="119">
        <v>1</v>
      </c>
      <c r="G76" s="112">
        <f>VLOOKUP(B76,Материалы!$B$7:$H$45,6,0)</f>
        <v>0</v>
      </c>
      <c r="H76" s="112">
        <f t="shared" si="12"/>
        <v>0</v>
      </c>
      <c r="I76" s="120"/>
      <c r="J76" s="121"/>
    </row>
    <row r="77" spans="1:10" s="122" customFormat="1" outlineLevel="3" x14ac:dyDescent="0.25">
      <c r="A77" s="116"/>
      <c r="B77" s="117" t="s">
        <v>137</v>
      </c>
      <c r="C77" s="118"/>
      <c r="D77" s="118" t="s">
        <v>138</v>
      </c>
      <c r="E77" s="118" t="s">
        <v>139</v>
      </c>
      <c r="F77" s="119">
        <v>5</v>
      </c>
      <c r="G77" s="112">
        <f>VLOOKUP(B77,Материалы!$B$7:$H$45,6,0)</f>
        <v>0</v>
      </c>
      <c r="H77" s="112">
        <f t="shared" si="12"/>
        <v>0</v>
      </c>
      <c r="I77" s="120"/>
      <c r="J77" s="121"/>
    </row>
    <row r="78" spans="1:10" s="122" customFormat="1" ht="47.25" outlineLevel="3" x14ac:dyDescent="0.25">
      <c r="A78" s="116"/>
      <c r="B78" s="117" t="s">
        <v>85</v>
      </c>
      <c r="C78" s="118"/>
      <c r="D78" s="118" t="s">
        <v>86</v>
      </c>
      <c r="E78" s="118" t="s">
        <v>2</v>
      </c>
      <c r="F78" s="119">
        <v>5572</v>
      </c>
      <c r="G78" s="112">
        <f>VLOOKUP(B78,Материалы!$B$7:$H$45,6,0)</f>
        <v>0</v>
      </c>
      <c r="H78" s="112">
        <f t="shared" si="12"/>
        <v>0</v>
      </c>
      <c r="I78" s="120" t="s">
        <v>84</v>
      </c>
      <c r="J78" s="121"/>
    </row>
    <row r="79" spans="1:10" s="122" customFormat="1" ht="31.5" outlineLevel="3" x14ac:dyDescent="0.25">
      <c r="A79" s="116"/>
      <c r="B79" s="117" t="s">
        <v>81</v>
      </c>
      <c r="C79" s="118" t="s">
        <v>83</v>
      </c>
      <c r="D79" s="118" t="s">
        <v>82</v>
      </c>
      <c r="E79" s="118" t="s">
        <v>2</v>
      </c>
      <c r="F79" s="119">
        <v>6</v>
      </c>
      <c r="G79" s="112">
        <f>VLOOKUP(B79,Материалы!$B$7:$H$45,6,0)</f>
        <v>0</v>
      </c>
      <c r="H79" s="112">
        <f t="shared" si="12"/>
        <v>0</v>
      </c>
      <c r="I79" s="120"/>
      <c r="J79" s="121"/>
    </row>
    <row r="80" spans="1:10" s="122" customFormat="1" outlineLevel="3" x14ac:dyDescent="0.25">
      <c r="A80" s="116"/>
      <c r="B80" s="117" t="s">
        <v>70</v>
      </c>
      <c r="C80" s="118" t="s">
        <v>80</v>
      </c>
      <c r="D80" s="118" t="s">
        <v>107</v>
      </c>
      <c r="E80" s="118" t="s">
        <v>2</v>
      </c>
      <c r="F80" s="119">
        <v>133</v>
      </c>
      <c r="G80" s="112">
        <f>VLOOKUP(B80,Материалы!$B$7:$H$45,6,0)</f>
        <v>0</v>
      </c>
      <c r="H80" s="112">
        <f t="shared" si="12"/>
        <v>0</v>
      </c>
      <c r="I80" s="120"/>
      <c r="J80" s="121"/>
    </row>
    <row r="81" spans="1:12" outlineLevel="1" x14ac:dyDescent="0.25">
      <c r="A81" s="44" t="s">
        <v>169</v>
      </c>
      <c r="B81" s="16" t="s">
        <v>13</v>
      </c>
      <c r="C81" s="17"/>
      <c r="D81" s="17"/>
      <c r="E81" s="17"/>
      <c r="F81" s="17"/>
      <c r="G81" s="18"/>
      <c r="H81" s="18"/>
      <c r="I81" s="18"/>
      <c r="J81" s="18"/>
    </row>
    <row r="82" spans="1:12" outlineLevel="2" x14ac:dyDescent="0.25">
      <c r="A82" s="45" t="s">
        <v>170</v>
      </c>
      <c r="B82" s="19" t="s">
        <v>29</v>
      </c>
      <c r="C82" s="51"/>
      <c r="D82" s="51"/>
      <c r="E82" s="20"/>
      <c r="F82" s="21"/>
      <c r="G82" s="22"/>
      <c r="H82" s="23">
        <f>H83+H85</f>
        <v>0</v>
      </c>
      <c r="I82" s="23"/>
      <c r="J82" s="23"/>
    </row>
    <row r="83" spans="1:12" outlineLevel="3" x14ac:dyDescent="0.25">
      <c r="A83" s="24"/>
      <c r="B83" s="76" t="s">
        <v>7</v>
      </c>
      <c r="C83" s="66"/>
      <c r="D83" s="66"/>
      <c r="E83" s="25"/>
      <c r="F83" s="26"/>
      <c r="G83" s="27"/>
      <c r="H83" s="14">
        <f>SUM(H84)</f>
        <v>0</v>
      </c>
      <c r="I83" s="14"/>
      <c r="J83" s="14"/>
    </row>
    <row r="84" spans="1:12" outlineLevel="3" x14ac:dyDescent="0.25">
      <c r="A84" s="28"/>
      <c r="B84" s="29" t="s">
        <v>60</v>
      </c>
      <c r="C84" s="52"/>
      <c r="D84" s="52"/>
      <c r="E84" s="30" t="s">
        <v>3</v>
      </c>
      <c r="F84" s="31">
        <v>1</v>
      </c>
      <c r="G84" s="32">
        <f>VLOOKUP(B84,Работы!$B$8:$F$27,4,0)</f>
        <v>0</v>
      </c>
      <c r="H84" s="32">
        <f>G84*F84</f>
        <v>0</v>
      </c>
      <c r="I84" s="32"/>
      <c r="J84" s="32"/>
    </row>
    <row r="85" spans="1:12" outlineLevel="3" x14ac:dyDescent="0.25">
      <c r="A85" s="4"/>
      <c r="B85" s="78" t="s">
        <v>8</v>
      </c>
      <c r="C85" s="79"/>
      <c r="D85" s="79"/>
      <c r="E85" s="3"/>
      <c r="F85" s="80"/>
      <c r="G85" s="80"/>
      <c r="H85" s="81">
        <f>SUM(H86)</f>
        <v>0</v>
      </c>
      <c r="I85" s="89"/>
      <c r="J85" s="81"/>
    </row>
    <row r="86" spans="1:12" outlineLevel="3" x14ac:dyDescent="0.25">
      <c r="A86" s="5"/>
      <c r="B86" s="33" t="s">
        <v>14</v>
      </c>
      <c r="C86" s="3"/>
      <c r="D86" s="3"/>
      <c r="E86" s="3"/>
      <c r="F86" s="34"/>
      <c r="G86" s="2"/>
      <c r="H86" s="35">
        <f t="shared" ref="H86" si="16">G86*F86</f>
        <v>0</v>
      </c>
      <c r="I86" s="89"/>
      <c r="J86" s="81"/>
    </row>
    <row r="87" spans="1:12" x14ac:dyDescent="0.25">
      <c r="A87" s="15"/>
      <c r="B87" s="38"/>
      <c r="C87" s="53"/>
      <c r="D87" s="53"/>
      <c r="E87" s="38"/>
      <c r="F87" s="39"/>
      <c r="G87" s="40" t="s">
        <v>41</v>
      </c>
      <c r="H87" s="50">
        <f>H82+H52+H18</f>
        <v>0</v>
      </c>
      <c r="I87" s="95"/>
      <c r="J87" s="39"/>
      <c r="K87" s="82" t="s">
        <v>42</v>
      </c>
    </row>
    <row r="88" spans="1:12" x14ac:dyDescent="0.25">
      <c r="A88" s="66"/>
      <c r="B88" s="67"/>
      <c r="C88" s="68"/>
      <c r="D88" s="68"/>
      <c r="E88" s="67"/>
      <c r="F88" s="69"/>
      <c r="G88" s="70" t="s">
        <v>15</v>
      </c>
      <c r="H88" s="71">
        <f>H83+H53+H19</f>
        <v>0</v>
      </c>
      <c r="I88" s="96"/>
      <c r="J88" s="69"/>
      <c r="K88" s="82"/>
    </row>
    <row r="89" spans="1:12" x14ac:dyDescent="0.25">
      <c r="A89" s="66"/>
      <c r="B89" s="67"/>
      <c r="C89" s="68"/>
      <c r="D89" s="68"/>
      <c r="E89" s="67"/>
      <c r="F89" s="69"/>
      <c r="G89" s="70" t="s">
        <v>16</v>
      </c>
      <c r="H89" s="71">
        <f>H85+H57+H34</f>
        <v>0</v>
      </c>
      <c r="I89" s="96"/>
      <c r="J89" s="69"/>
      <c r="K89" s="82"/>
    </row>
    <row r="90" spans="1:12" x14ac:dyDescent="0.25">
      <c r="A90" s="66"/>
      <c r="B90" s="67"/>
      <c r="C90" s="68"/>
      <c r="D90" s="68"/>
      <c r="E90" s="67"/>
      <c r="F90" s="69"/>
      <c r="G90" s="70" t="s">
        <v>28</v>
      </c>
      <c r="H90" s="71"/>
      <c r="I90" s="96"/>
      <c r="J90" s="69"/>
      <c r="K90" s="82" t="s">
        <v>43</v>
      </c>
    </row>
    <row r="92" spans="1:12" x14ac:dyDescent="0.25">
      <c r="A92" s="6"/>
      <c r="B92" s="83" t="s">
        <v>24</v>
      </c>
      <c r="C92" s="85"/>
      <c r="D92" s="85"/>
      <c r="E92" s="84"/>
      <c r="F92" s="84"/>
      <c r="G92" s="84"/>
      <c r="H92" s="86"/>
      <c r="I92" s="97"/>
      <c r="J92" s="85"/>
      <c r="K92" s="84"/>
    </row>
    <row r="93" spans="1:12" x14ac:dyDescent="0.25">
      <c r="A93" s="55" t="s">
        <v>14</v>
      </c>
      <c r="B93" s="130" t="s">
        <v>23</v>
      </c>
      <c r="C93" s="130"/>
      <c r="D93" s="130"/>
      <c r="E93" s="130"/>
      <c r="F93" s="130"/>
      <c r="G93" s="130"/>
      <c r="H93" s="130"/>
      <c r="I93" s="130"/>
      <c r="J93" s="130"/>
      <c r="K93" s="130"/>
      <c r="L93" s="130"/>
    </row>
    <row r="94" spans="1:12" ht="35.25" customHeight="1" x14ac:dyDescent="0.25">
      <c r="A94" s="55" t="s">
        <v>14</v>
      </c>
      <c r="B94" s="131" t="s">
        <v>25</v>
      </c>
      <c r="C94" s="131"/>
      <c r="D94" s="131"/>
      <c r="E94" s="131"/>
      <c r="F94" s="131"/>
      <c r="G94" s="131"/>
      <c r="H94" s="131"/>
      <c r="I94" s="131"/>
      <c r="J94" s="131"/>
      <c r="K94" s="87"/>
      <c r="L94" s="87"/>
    </row>
    <row r="95" spans="1:12" x14ac:dyDescent="0.25">
      <c r="A95" s="55" t="s">
        <v>14</v>
      </c>
      <c r="B95" s="130" t="s">
        <v>26</v>
      </c>
      <c r="C95" s="130"/>
      <c r="D95" s="130"/>
      <c r="E95" s="130"/>
      <c r="F95" s="130"/>
      <c r="G95" s="130"/>
      <c r="H95" s="130"/>
      <c r="I95" s="130"/>
      <c r="J95" s="130"/>
      <c r="K95" s="130"/>
      <c r="L95" s="130"/>
    </row>
    <row r="96" spans="1:12" ht="29.25" customHeight="1" x14ac:dyDescent="0.25">
      <c r="A96" s="55" t="s">
        <v>14</v>
      </c>
      <c r="B96" s="132" t="s">
        <v>44</v>
      </c>
      <c r="C96" s="132"/>
      <c r="D96" s="132"/>
      <c r="E96" s="132"/>
      <c r="F96" s="132"/>
      <c r="G96" s="132"/>
      <c r="H96" s="132"/>
      <c r="I96" s="132"/>
      <c r="J96" s="132"/>
      <c r="K96" s="88"/>
      <c r="L96" s="88"/>
    </row>
    <row r="97" spans="1:2" x14ac:dyDescent="0.25">
      <c r="A97" s="55" t="s">
        <v>14</v>
      </c>
      <c r="B97" s="125" t="s">
        <v>159</v>
      </c>
    </row>
    <row r="98" spans="1:2" x14ac:dyDescent="0.25">
      <c r="A98" s="55" t="s">
        <v>14</v>
      </c>
      <c r="B98" s="126" t="s">
        <v>160</v>
      </c>
    </row>
    <row r="99" spans="1:2" x14ac:dyDescent="0.25">
      <c r="A99" s="55" t="s">
        <v>14</v>
      </c>
      <c r="B99" s="126" t="s">
        <v>161</v>
      </c>
    </row>
  </sheetData>
  <mergeCells count="6">
    <mergeCell ref="A11:J11"/>
    <mergeCell ref="B95:L95"/>
    <mergeCell ref="B93:L93"/>
    <mergeCell ref="B94:J94"/>
    <mergeCell ref="B96:J96"/>
    <mergeCell ref="A12:J12"/>
  </mergeCells>
  <phoneticPr fontId="12" type="noConversion"/>
  <pageMargins left="0.31496062992125984" right="0.31496062992125984" top="0.35433070866141736" bottom="0.35433070866141736" header="0.11811023622047245" footer="0.11811023622047245"/>
  <pageSetup paperSize="9" scale="43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66447-BBB2-4DD6-B53F-3EA104EA56A1}">
  <sheetPr>
    <pageSetUpPr fitToPage="1"/>
  </sheetPr>
  <dimension ref="A1:I39"/>
  <sheetViews>
    <sheetView view="pageBreakPreview" zoomScale="80" zoomScaleNormal="90" zoomScaleSheetLayoutView="80" workbookViewId="0">
      <pane ySplit="5" topLeftCell="A6" activePane="bottomLeft" state="frozen"/>
      <selection pane="bottomLeft" activeCell="G16" sqref="G16"/>
    </sheetView>
  </sheetViews>
  <sheetFormatPr defaultRowHeight="15.75" outlineLevelRow="3" x14ac:dyDescent="0.25"/>
  <cols>
    <col min="1" max="1" width="12.5703125" style="55" customWidth="1"/>
    <col min="2" max="2" width="54.5703125" style="41" customWidth="1"/>
    <col min="3" max="3" width="11.140625" style="41" customWidth="1"/>
    <col min="4" max="5" width="17.85546875" style="6" customWidth="1"/>
    <col min="6" max="6" width="17.85546875" style="49" customWidth="1"/>
    <col min="7" max="7" width="88.28515625" style="94" customWidth="1"/>
    <col min="8" max="8" width="9.140625" style="6"/>
    <col min="9" max="9" width="10.7109375" style="6" bestFit="1" customWidth="1"/>
    <col min="10" max="16384" width="9.140625" style="6"/>
  </cols>
  <sheetData>
    <row r="1" spans="1:7" x14ac:dyDescent="0.25">
      <c r="A1" s="6"/>
      <c r="B1" s="6"/>
      <c r="C1" s="6"/>
      <c r="E1" s="41"/>
      <c r="F1" s="41"/>
      <c r="G1" s="93"/>
    </row>
    <row r="2" spans="1:7" x14ac:dyDescent="0.25">
      <c r="A2" s="129" t="s">
        <v>163</v>
      </c>
      <c r="B2" s="129"/>
      <c r="C2" s="129"/>
      <c r="D2" s="129"/>
      <c r="E2" s="129"/>
      <c r="F2" s="129"/>
      <c r="G2" s="129"/>
    </row>
    <row r="3" spans="1:7" x14ac:dyDescent="0.25">
      <c r="A3" s="8"/>
      <c r="B3" s="8"/>
      <c r="C3" s="8"/>
    </row>
    <row r="4" spans="1:7" x14ac:dyDescent="0.25">
      <c r="A4" s="57" t="s">
        <v>31</v>
      </c>
      <c r="B4" s="58" t="s">
        <v>0</v>
      </c>
      <c r="C4" s="58" t="s">
        <v>4</v>
      </c>
      <c r="D4" s="58" t="s">
        <v>1</v>
      </c>
      <c r="E4" s="75" t="s">
        <v>33</v>
      </c>
      <c r="F4" s="75" t="s">
        <v>5</v>
      </c>
      <c r="G4" s="75" t="s">
        <v>6</v>
      </c>
    </row>
    <row r="5" spans="1:7" x14ac:dyDescent="0.25">
      <c r="A5" s="42" t="s">
        <v>17</v>
      </c>
      <c r="B5" s="9" t="s">
        <v>9</v>
      </c>
      <c r="C5" s="10"/>
      <c r="D5" s="10"/>
      <c r="E5" s="10"/>
      <c r="F5" s="10"/>
      <c r="G5" s="10"/>
    </row>
    <row r="6" spans="1:7" x14ac:dyDescent="0.25">
      <c r="A6" s="43" t="s">
        <v>18</v>
      </c>
      <c r="B6" s="11" t="s">
        <v>10</v>
      </c>
      <c r="C6" s="12"/>
      <c r="D6" s="12"/>
      <c r="E6" s="13"/>
      <c r="F6" s="14"/>
      <c r="G6" s="14"/>
    </row>
    <row r="7" spans="1:7" outlineLevel="2" x14ac:dyDescent="0.25">
      <c r="A7" s="45" t="s">
        <v>19</v>
      </c>
      <c r="B7" s="99" t="s">
        <v>30</v>
      </c>
      <c r="C7" s="20"/>
      <c r="D7" s="21"/>
      <c r="E7" s="22"/>
      <c r="F7" s="23">
        <f ca="1">SUM(F8:F21)</f>
        <v>0</v>
      </c>
      <c r="G7" s="23"/>
    </row>
    <row r="8" spans="1:7" outlineLevel="3" x14ac:dyDescent="0.25">
      <c r="A8" s="47"/>
      <c r="B8" s="29" t="s">
        <v>47</v>
      </c>
      <c r="C8" s="30" t="s">
        <v>11</v>
      </c>
      <c r="D8" s="31">
        <f ca="1">SUMIF('ГП-215'!$B$14:$B$90,Работы!B8,'ГП-215'!$F$14:$F$86)</f>
        <v>10</v>
      </c>
      <c r="E8" s="32"/>
      <c r="F8" s="32">
        <f ca="1">E8*D8</f>
        <v>0</v>
      </c>
      <c r="G8" s="32" t="s">
        <v>172</v>
      </c>
    </row>
    <row r="9" spans="1:7" outlineLevel="3" x14ac:dyDescent="0.25">
      <c r="A9" s="47"/>
      <c r="B9" s="29" t="s">
        <v>46</v>
      </c>
      <c r="C9" s="30" t="s">
        <v>11</v>
      </c>
      <c r="D9" s="31">
        <f ca="1">SUMIF('ГП-215'!$B$14:$B$90,Работы!B9,'ГП-215'!$F$14:$F$86)</f>
        <v>270</v>
      </c>
      <c r="E9" s="32"/>
      <c r="F9" s="32">
        <f t="shared" ref="F9:F21" ca="1" si="0">E9*D9</f>
        <v>0</v>
      </c>
      <c r="G9" s="32" t="s">
        <v>173</v>
      </c>
    </row>
    <row r="10" spans="1:7" outlineLevel="3" x14ac:dyDescent="0.25">
      <c r="A10" s="47"/>
      <c r="B10" s="29" t="s">
        <v>48</v>
      </c>
      <c r="C10" s="30" t="s">
        <v>11</v>
      </c>
      <c r="D10" s="31">
        <f ca="1">SUMIF('ГП-215'!$B$14:$B$90,Работы!B10,'ГП-215'!$F$14:$F$86)</f>
        <v>55</v>
      </c>
      <c r="E10" s="32"/>
      <c r="F10" s="32">
        <f t="shared" ca="1" si="0"/>
        <v>0</v>
      </c>
      <c r="G10" s="32" t="s">
        <v>174</v>
      </c>
    </row>
    <row r="11" spans="1:7" outlineLevel="3" x14ac:dyDescent="0.25">
      <c r="A11" s="47"/>
      <c r="B11" s="29" t="s">
        <v>98</v>
      </c>
      <c r="C11" s="30" t="s">
        <v>11</v>
      </c>
      <c r="D11" s="31">
        <f ca="1">SUMIF('ГП-215'!$B$14:$B$90,Работы!B11,'ГП-215'!$F$14:$F$86)</f>
        <v>260</v>
      </c>
      <c r="E11" s="32"/>
      <c r="F11" s="32">
        <f t="shared" ca="1" si="0"/>
        <v>0</v>
      </c>
      <c r="G11" s="32" t="s">
        <v>175</v>
      </c>
    </row>
    <row r="12" spans="1:7" outlineLevel="3" x14ac:dyDescent="0.25">
      <c r="A12" s="47"/>
      <c r="B12" s="29" t="s">
        <v>99</v>
      </c>
      <c r="C12" s="30" t="s">
        <v>11</v>
      </c>
      <c r="D12" s="31">
        <f ca="1">SUMIF('ГП-215'!$B$14:$B$90,Работы!B12,'ГП-215'!$F$14:$F$86)</f>
        <v>1295</v>
      </c>
      <c r="E12" s="32"/>
      <c r="F12" s="32">
        <f t="shared" ca="1" si="0"/>
        <v>0</v>
      </c>
      <c r="G12" s="32" t="s">
        <v>176</v>
      </c>
    </row>
    <row r="13" spans="1:7" outlineLevel="3" x14ac:dyDescent="0.25">
      <c r="A13" s="47"/>
      <c r="B13" s="29" t="s">
        <v>100</v>
      </c>
      <c r="C13" s="30" t="s">
        <v>11</v>
      </c>
      <c r="D13" s="31">
        <f ca="1">SUMIF('ГП-215'!$B$14:$B$90,Работы!B13,'ГП-215'!$F$14:$F$86)</f>
        <v>60</v>
      </c>
      <c r="E13" s="32"/>
      <c r="F13" s="32">
        <f t="shared" ca="1" si="0"/>
        <v>0</v>
      </c>
      <c r="G13" s="32" t="s">
        <v>177</v>
      </c>
    </row>
    <row r="14" spans="1:7" outlineLevel="3" x14ac:dyDescent="0.25">
      <c r="A14" s="47"/>
      <c r="B14" s="29" t="s">
        <v>101</v>
      </c>
      <c r="C14" s="30" t="s">
        <v>11</v>
      </c>
      <c r="D14" s="31">
        <f ca="1">SUMIF('ГП-215'!$B$14:$B$90,Работы!B14,'ГП-215'!$F$14:$F$86)</f>
        <v>100</v>
      </c>
      <c r="E14" s="32"/>
      <c r="F14" s="32">
        <f t="shared" ca="1" si="0"/>
        <v>0</v>
      </c>
      <c r="G14" s="32" t="s">
        <v>178</v>
      </c>
    </row>
    <row r="15" spans="1:7" outlineLevel="3" x14ac:dyDescent="0.25">
      <c r="A15" s="47"/>
      <c r="B15" s="100" t="s">
        <v>71</v>
      </c>
      <c r="C15" s="30" t="s">
        <v>11</v>
      </c>
      <c r="D15" s="31">
        <f ca="1">SUMIF('ГП-215'!$B$14:$B$90,Работы!B15,'ГП-215'!$F$14:$F$86)</f>
        <v>10</v>
      </c>
      <c r="E15" s="32"/>
      <c r="F15" s="32">
        <f t="shared" ca="1" si="0"/>
        <v>0</v>
      </c>
      <c r="G15" s="32" t="s">
        <v>179</v>
      </c>
    </row>
    <row r="16" spans="1:7" outlineLevel="3" x14ac:dyDescent="0.25">
      <c r="A16" s="47"/>
      <c r="B16" s="29" t="s">
        <v>49</v>
      </c>
      <c r="C16" s="30" t="s">
        <v>11</v>
      </c>
      <c r="D16" s="31">
        <f ca="1">SUMIF('ГП-215'!$B$14:$B$90,Работы!B16,'ГП-215'!$F$14:$F$86)</f>
        <v>295</v>
      </c>
      <c r="E16" s="32"/>
      <c r="F16" s="32">
        <f t="shared" ca="1" si="0"/>
        <v>0</v>
      </c>
      <c r="G16" s="32" t="s">
        <v>110</v>
      </c>
    </row>
    <row r="17" spans="1:8" outlineLevel="3" x14ac:dyDescent="0.25">
      <c r="A17" s="47"/>
      <c r="B17" s="29" t="s">
        <v>50</v>
      </c>
      <c r="C17" s="30" t="s">
        <v>11</v>
      </c>
      <c r="D17" s="31">
        <f ca="1">SUMIF('ГП-215'!$B$14:$B$90,Работы!B17,'ГП-215'!$F$14:$F$86)</f>
        <v>125</v>
      </c>
      <c r="E17" s="32"/>
      <c r="F17" s="32">
        <f t="shared" ca="1" si="0"/>
        <v>0</v>
      </c>
      <c r="G17" s="32" t="s">
        <v>111</v>
      </c>
    </row>
    <row r="18" spans="1:8" outlineLevel="3" x14ac:dyDescent="0.25">
      <c r="A18" s="47"/>
      <c r="B18" s="29" t="s">
        <v>51</v>
      </c>
      <c r="C18" s="30" t="s">
        <v>11</v>
      </c>
      <c r="D18" s="31">
        <f ca="1">SUMIF('ГП-215'!$B$14:$B$90,Работы!B18,'ГП-215'!$F$14:$F$86)</f>
        <v>1320</v>
      </c>
      <c r="E18" s="32"/>
      <c r="F18" s="32">
        <f t="shared" ca="1" si="0"/>
        <v>0</v>
      </c>
      <c r="G18" s="32" t="s">
        <v>112</v>
      </c>
    </row>
    <row r="19" spans="1:8" outlineLevel="3" x14ac:dyDescent="0.25">
      <c r="A19" s="47"/>
      <c r="B19" s="29" t="s">
        <v>102</v>
      </c>
      <c r="C19" s="30" t="s">
        <v>11</v>
      </c>
      <c r="D19" s="31">
        <f ca="1">SUMIF('ГП-215'!$B$14:$B$90,Работы!B19,'ГП-215'!$F$14:$F$86)</f>
        <v>210</v>
      </c>
      <c r="E19" s="32"/>
      <c r="F19" s="32">
        <f t="shared" ca="1" si="0"/>
        <v>0</v>
      </c>
      <c r="G19" s="32" t="s">
        <v>113</v>
      </c>
    </row>
    <row r="20" spans="1:8" outlineLevel="3" x14ac:dyDescent="0.25">
      <c r="A20" s="47"/>
      <c r="B20" s="29" t="s">
        <v>103</v>
      </c>
      <c r="C20" s="30" t="s">
        <v>11</v>
      </c>
      <c r="D20" s="31">
        <f ca="1">SUMIF('ГП-215'!$B$14:$B$90,Работы!B20,'ГП-215'!$F$14:$F$86)</f>
        <v>3</v>
      </c>
      <c r="E20" s="32"/>
      <c r="F20" s="32">
        <f t="shared" ca="1" si="0"/>
        <v>0</v>
      </c>
      <c r="G20" s="32" t="s">
        <v>114</v>
      </c>
    </row>
    <row r="21" spans="1:8" outlineLevel="3" x14ac:dyDescent="0.25">
      <c r="A21" s="47"/>
      <c r="B21" s="29" t="s">
        <v>131</v>
      </c>
      <c r="C21" s="30" t="s">
        <v>11</v>
      </c>
      <c r="D21" s="31">
        <f ca="1">SUMIF('ГП-215'!$B$14:$B$90,Работы!B21,'ГП-215'!$F$14:$F$86)</f>
        <v>21</v>
      </c>
      <c r="E21" s="32"/>
      <c r="F21" s="32">
        <f t="shared" ca="1" si="0"/>
        <v>0</v>
      </c>
      <c r="G21" s="32"/>
    </row>
    <row r="22" spans="1:8" outlineLevel="2" x14ac:dyDescent="0.25">
      <c r="A22" s="45" t="s">
        <v>20</v>
      </c>
      <c r="B22" s="19" t="s">
        <v>12</v>
      </c>
      <c r="C22" s="20"/>
      <c r="D22" s="21"/>
      <c r="E22" s="22"/>
      <c r="F22" s="23">
        <f ca="1">SUM(F23:F25)</f>
        <v>0</v>
      </c>
      <c r="G22" s="23"/>
    </row>
    <row r="23" spans="1:8" outlineLevel="3" x14ac:dyDescent="0.25">
      <c r="A23" s="47"/>
      <c r="B23" s="29" t="s">
        <v>62</v>
      </c>
      <c r="C23" s="30" t="s">
        <v>2</v>
      </c>
      <c r="D23" s="31">
        <f ca="1">SUMIF('ГП-215'!$B$14:$B$90,Работы!B23,'ГП-215'!$F$14:$F$86)</f>
        <v>234</v>
      </c>
      <c r="E23" s="32"/>
      <c r="F23" s="32">
        <f ca="1">E23*D23</f>
        <v>0</v>
      </c>
      <c r="G23" s="32"/>
    </row>
    <row r="24" spans="1:8" outlineLevel="3" x14ac:dyDescent="0.25">
      <c r="A24" s="47"/>
      <c r="B24" s="29" t="s">
        <v>59</v>
      </c>
      <c r="C24" s="30" t="s">
        <v>2</v>
      </c>
      <c r="D24" s="31">
        <f ca="1">SUMIF('ГП-215'!$B$14:$B$90,Работы!B24,'ГП-215'!$F$14:$F$86)</f>
        <v>234</v>
      </c>
      <c r="E24" s="32"/>
      <c r="F24" s="32">
        <f t="shared" ref="F24:F25" ca="1" si="1">E24*D24</f>
        <v>0</v>
      </c>
      <c r="G24" s="32"/>
    </row>
    <row r="25" spans="1:8" outlineLevel="3" x14ac:dyDescent="0.25">
      <c r="A25" s="47"/>
      <c r="B25" s="29" t="s">
        <v>61</v>
      </c>
      <c r="C25" s="30" t="s">
        <v>2</v>
      </c>
      <c r="D25" s="31">
        <f ca="1">SUMIF('ГП-215'!$B$14:$B$90,Работы!B25,'ГП-215'!$F$14:$F$86)</f>
        <v>15</v>
      </c>
      <c r="E25" s="32"/>
      <c r="F25" s="32">
        <f t="shared" ca="1" si="1"/>
        <v>0</v>
      </c>
      <c r="G25" s="32"/>
    </row>
    <row r="26" spans="1:8" outlineLevel="2" x14ac:dyDescent="0.25">
      <c r="A26" s="45" t="s">
        <v>21</v>
      </c>
      <c r="B26" s="19" t="s">
        <v>29</v>
      </c>
      <c r="C26" s="20"/>
      <c r="D26" s="21"/>
      <c r="E26" s="22"/>
      <c r="F26" s="23">
        <f ca="1">F27</f>
        <v>0</v>
      </c>
      <c r="G26" s="23"/>
    </row>
    <row r="27" spans="1:8" outlineLevel="3" x14ac:dyDescent="0.25">
      <c r="A27" s="28"/>
      <c r="B27" s="29" t="s">
        <v>60</v>
      </c>
      <c r="C27" s="30" t="s">
        <v>3</v>
      </c>
      <c r="D27" s="31">
        <f ca="1">SUMIF('ГП-215'!$B$14:$B$90,Работы!B27,'ГП-215'!$F$14:$F$86)</f>
        <v>1</v>
      </c>
      <c r="E27" s="32"/>
      <c r="F27" s="32">
        <f ca="1">E27*D27</f>
        <v>0</v>
      </c>
      <c r="G27" s="32"/>
    </row>
    <row r="28" spans="1:8" x14ac:dyDescent="0.25">
      <c r="A28" s="66"/>
      <c r="B28" s="67"/>
      <c r="C28" s="67"/>
      <c r="D28" s="69"/>
      <c r="E28" s="70" t="s">
        <v>180</v>
      </c>
      <c r="F28" s="71">
        <f ca="1">F7+F22+F26</f>
        <v>0</v>
      </c>
      <c r="G28" s="96"/>
      <c r="H28" s="82"/>
    </row>
    <row r="29" spans="1:8" x14ac:dyDescent="0.25">
      <c r="A29" s="66"/>
      <c r="B29" s="67"/>
      <c r="C29" s="67"/>
      <c r="D29" s="69"/>
      <c r="E29" s="70" t="s">
        <v>28</v>
      </c>
      <c r="F29" s="71"/>
      <c r="G29" s="96"/>
      <c r="H29" s="82" t="s">
        <v>43</v>
      </c>
    </row>
    <row r="30" spans="1:8" x14ac:dyDescent="0.25">
      <c r="F30" s="49" t="b">
        <f ca="1">F28='ГП-215'!H88</f>
        <v>1</v>
      </c>
    </row>
    <row r="32" spans="1:8" x14ac:dyDescent="0.25">
      <c r="A32" s="6"/>
      <c r="B32" s="83" t="s">
        <v>24</v>
      </c>
      <c r="C32" s="84"/>
      <c r="D32" s="84"/>
      <c r="E32" s="84"/>
      <c r="F32" s="86"/>
      <c r="G32" s="97"/>
      <c r="H32" s="84"/>
    </row>
    <row r="33" spans="1:9" ht="15.75" customHeight="1" x14ac:dyDescent="0.25">
      <c r="A33" s="55" t="s">
        <v>14</v>
      </c>
      <c r="B33" s="130" t="s">
        <v>23</v>
      </c>
      <c r="C33" s="130"/>
      <c r="D33" s="130"/>
      <c r="E33" s="130"/>
      <c r="F33" s="130"/>
      <c r="G33" s="130"/>
      <c r="H33" s="130"/>
      <c r="I33" s="130"/>
    </row>
    <row r="34" spans="1:9" ht="52.5" customHeight="1" x14ac:dyDescent="0.25">
      <c r="A34" s="55" t="s">
        <v>14</v>
      </c>
      <c r="B34" s="131" t="s">
        <v>25</v>
      </c>
      <c r="C34" s="131"/>
      <c r="D34" s="131"/>
      <c r="E34" s="131"/>
      <c r="F34" s="131"/>
      <c r="G34" s="131"/>
      <c r="H34" s="87"/>
      <c r="I34" s="87"/>
    </row>
    <row r="35" spans="1:9" ht="15.75" customHeight="1" x14ac:dyDescent="0.25">
      <c r="A35" s="55" t="s">
        <v>14</v>
      </c>
      <c r="B35" s="125" t="s">
        <v>159</v>
      </c>
      <c r="C35" s="127"/>
      <c r="D35" s="127"/>
      <c r="E35" s="127"/>
      <c r="F35" s="127"/>
      <c r="G35" s="127"/>
      <c r="H35" s="127"/>
      <c r="I35" s="127"/>
    </row>
    <row r="36" spans="1:9" ht="40.5" customHeight="1" x14ac:dyDescent="0.25">
      <c r="A36" s="55" t="s">
        <v>14</v>
      </c>
      <c r="B36" s="126" t="s">
        <v>160</v>
      </c>
      <c r="C36" s="88"/>
      <c r="D36" s="88"/>
      <c r="E36" s="88"/>
      <c r="F36" s="88"/>
      <c r="G36" s="88"/>
      <c r="H36" s="88"/>
      <c r="I36" s="88"/>
    </row>
    <row r="37" spans="1:9" x14ac:dyDescent="0.25">
      <c r="A37" s="55" t="s">
        <v>14</v>
      </c>
      <c r="B37" s="126" t="s">
        <v>161</v>
      </c>
    </row>
    <row r="38" spans="1:9" x14ac:dyDescent="0.25">
      <c r="B38" s="6"/>
    </row>
    <row r="39" spans="1:9" x14ac:dyDescent="0.25">
      <c r="B39" s="6"/>
    </row>
  </sheetData>
  <mergeCells count="3">
    <mergeCell ref="A2:G2"/>
    <mergeCell ref="B33:I33"/>
    <mergeCell ref="B34:G34"/>
  </mergeCells>
  <pageMargins left="0.31496062992125984" right="0.31496062992125984" top="0.35433070866141736" bottom="0.35433070866141736" header="0.11811023622047245" footer="0.11811023622047245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2C8C-8EC6-489A-B752-B058A40FDD8B}">
  <sheetPr>
    <pageSetUpPr fitToPage="1"/>
  </sheetPr>
  <dimension ref="A1:L54"/>
  <sheetViews>
    <sheetView view="pageBreakPreview" zoomScale="60" zoomScaleNormal="90" workbookViewId="0">
      <pane ySplit="6" topLeftCell="A40" activePane="bottomLeft" state="frozen"/>
      <selection pane="bottomLeft" activeCell="I29" sqref="I29"/>
    </sheetView>
  </sheetViews>
  <sheetFormatPr defaultRowHeight="15.75" outlineLevelRow="3" x14ac:dyDescent="0.25"/>
  <cols>
    <col min="1" max="1" width="12.5703125" style="55" customWidth="1"/>
    <col min="2" max="2" width="54.5703125" style="41" customWidth="1"/>
    <col min="3" max="3" width="18.85546875" style="54" customWidth="1"/>
    <col min="4" max="4" width="43.42578125" style="54" customWidth="1"/>
    <col min="5" max="5" width="11.140625" style="41" customWidth="1"/>
    <col min="6" max="7" width="17.85546875" style="6" customWidth="1"/>
    <col min="8" max="8" width="17.85546875" style="49" customWidth="1"/>
    <col min="9" max="9" width="92.85546875" style="94" customWidth="1"/>
    <col min="10" max="10" width="17.28515625" style="6" customWidth="1"/>
    <col min="11" max="11" width="9.140625" style="6"/>
    <col min="12" max="12" width="11.5703125" style="6" bestFit="1" customWidth="1"/>
    <col min="13" max="16384" width="9.140625" style="6"/>
  </cols>
  <sheetData>
    <row r="1" spans="1:10" x14ac:dyDescent="0.25">
      <c r="A1" s="6"/>
      <c r="B1" s="6"/>
      <c r="C1" s="6"/>
      <c r="D1" s="6"/>
      <c r="E1" s="6"/>
      <c r="G1" s="41"/>
      <c r="H1" s="41"/>
      <c r="I1" s="93"/>
      <c r="J1" s="41"/>
    </row>
    <row r="2" spans="1:10" x14ac:dyDescent="0.25">
      <c r="A2" s="129" t="s">
        <v>171</v>
      </c>
      <c r="B2" s="129"/>
      <c r="C2" s="129"/>
      <c r="D2" s="129"/>
      <c r="E2" s="129"/>
      <c r="F2" s="129"/>
      <c r="G2" s="129"/>
      <c r="H2" s="129"/>
      <c r="I2" s="129"/>
      <c r="J2" s="129"/>
    </row>
    <row r="3" spans="1:10" x14ac:dyDescent="0.25">
      <c r="A3" s="133"/>
      <c r="B3" s="133"/>
      <c r="C3" s="133"/>
      <c r="D3" s="133"/>
      <c r="E3" s="133"/>
      <c r="F3" s="133"/>
      <c r="G3" s="133"/>
      <c r="H3" s="133"/>
      <c r="I3" s="133"/>
      <c r="J3" s="133"/>
    </row>
    <row r="4" spans="1:10" ht="31.5" x14ac:dyDescent="0.25">
      <c r="A4" s="57" t="s">
        <v>31</v>
      </c>
      <c r="B4" s="58" t="s">
        <v>0</v>
      </c>
      <c r="C4" s="58" t="s">
        <v>32</v>
      </c>
      <c r="D4" s="58" t="s">
        <v>27</v>
      </c>
      <c r="E4" s="58" t="s">
        <v>4</v>
      </c>
      <c r="F4" s="58" t="s">
        <v>1</v>
      </c>
      <c r="G4" s="75" t="s">
        <v>33</v>
      </c>
      <c r="H4" s="75" t="s">
        <v>5</v>
      </c>
      <c r="I4" s="75" t="s">
        <v>6</v>
      </c>
      <c r="J4" s="75" t="s">
        <v>34</v>
      </c>
    </row>
    <row r="5" spans="1:10" x14ac:dyDescent="0.25">
      <c r="A5" s="42" t="s">
        <v>17</v>
      </c>
      <c r="B5" s="9" t="s">
        <v>9</v>
      </c>
      <c r="C5" s="10"/>
      <c r="D5" s="10"/>
      <c r="E5" s="10"/>
      <c r="F5" s="10"/>
      <c r="G5" s="10"/>
      <c r="H5" s="10"/>
      <c r="I5" s="10"/>
      <c r="J5" s="10"/>
    </row>
    <row r="6" spans="1:10" x14ac:dyDescent="0.25">
      <c r="A6" s="43" t="s">
        <v>18</v>
      </c>
      <c r="B6" s="11" t="s">
        <v>10</v>
      </c>
      <c r="C6" s="12"/>
      <c r="D6" s="12"/>
      <c r="E6" s="12"/>
      <c r="F6" s="12"/>
      <c r="G6" s="13"/>
      <c r="H6" s="14"/>
      <c r="I6" s="14"/>
      <c r="J6" s="14"/>
    </row>
    <row r="7" spans="1:10" ht="31.5" outlineLevel="3" x14ac:dyDescent="0.25">
      <c r="A7" s="77"/>
      <c r="B7" s="33" t="s">
        <v>52</v>
      </c>
      <c r="C7" s="3" t="s">
        <v>63</v>
      </c>
      <c r="D7" s="3" t="s">
        <v>108</v>
      </c>
      <c r="E7" s="3" t="s">
        <v>11</v>
      </c>
      <c r="F7" s="80">
        <f>SUMIF('ГП-215'!$D$14:$D$86,Материалы!D7,'ГП-215'!$F$14:$F$86)</f>
        <v>10</v>
      </c>
      <c r="G7" s="80"/>
      <c r="H7" s="35">
        <f t="shared" ref="H7:H22" si="0">G7*F7</f>
        <v>0</v>
      </c>
      <c r="I7" s="89" t="s">
        <v>64</v>
      </c>
      <c r="J7" s="81"/>
    </row>
    <row r="8" spans="1:10" ht="31.5" outlineLevel="3" x14ac:dyDescent="0.25">
      <c r="A8" s="48"/>
      <c r="B8" s="33" t="s">
        <v>53</v>
      </c>
      <c r="C8" s="3" t="s">
        <v>63</v>
      </c>
      <c r="D8" s="3" t="s">
        <v>90</v>
      </c>
      <c r="E8" s="3" t="s">
        <v>11</v>
      </c>
      <c r="F8" s="2">
        <f>SUMIF('ГП-215'!$D$14:$D$86,Материалы!D8,'ГП-215'!$F$14:$F$86)</f>
        <v>270</v>
      </c>
      <c r="G8" s="2"/>
      <c r="H8" s="35">
        <f t="shared" si="0"/>
        <v>0</v>
      </c>
      <c r="I8" s="89" t="s">
        <v>64</v>
      </c>
      <c r="J8" s="81"/>
    </row>
    <row r="9" spans="1:10" ht="31.5" outlineLevel="3" x14ac:dyDescent="0.25">
      <c r="A9" s="48"/>
      <c r="B9" s="33" t="s">
        <v>54</v>
      </c>
      <c r="C9" s="3" t="s">
        <v>63</v>
      </c>
      <c r="D9" s="3" t="s">
        <v>88</v>
      </c>
      <c r="E9" s="3" t="s">
        <v>11</v>
      </c>
      <c r="F9" s="2">
        <f>SUMIF('ГП-215'!$D$14:$D$86,Материалы!D9,'ГП-215'!$F$14:$F$86)</f>
        <v>55</v>
      </c>
      <c r="G9" s="2"/>
      <c r="H9" s="35">
        <f t="shared" si="0"/>
        <v>0</v>
      </c>
      <c r="I9" s="89" t="s">
        <v>64</v>
      </c>
      <c r="J9" s="81"/>
    </row>
    <row r="10" spans="1:10" ht="31.5" outlineLevel="3" x14ac:dyDescent="0.25">
      <c r="A10" s="48"/>
      <c r="B10" s="33" t="s">
        <v>89</v>
      </c>
      <c r="C10" s="3" t="s">
        <v>63</v>
      </c>
      <c r="D10" s="3" t="s">
        <v>76</v>
      </c>
      <c r="E10" s="3" t="s">
        <v>11</v>
      </c>
      <c r="F10" s="2">
        <f>SUMIF('ГП-215'!$D$14:$D$86,Материалы!D10,'ГП-215'!$F$14:$F$86)</f>
        <v>260</v>
      </c>
      <c r="G10" s="2"/>
      <c r="H10" s="35">
        <f t="shared" si="0"/>
        <v>0</v>
      </c>
      <c r="I10" s="89" t="s">
        <v>64</v>
      </c>
      <c r="J10" s="81"/>
    </row>
    <row r="11" spans="1:10" ht="31.5" outlineLevel="3" x14ac:dyDescent="0.25">
      <c r="A11" s="48"/>
      <c r="B11" s="33" t="s">
        <v>91</v>
      </c>
      <c r="C11" s="3" t="s">
        <v>63</v>
      </c>
      <c r="D11" s="3" t="s">
        <v>75</v>
      </c>
      <c r="E11" s="3" t="s">
        <v>11</v>
      </c>
      <c r="F11" s="2">
        <f>SUMIF('ГП-215'!$D$14:$D$86,Материалы!D11,'ГП-215'!$F$14:$F$86)</f>
        <v>1295</v>
      </c>
      <c r="G11" s="2"/>
      <c r="H11" s="35">
        <f t="shared" si="0"/>
        <v>0</v>
      </c>
      <c r="I11" s="89" t="s">
        <v>64</v>
      </c>
      <c r="J11" s="81"/>
    </row>
    <row r="12" spans="1:10" ht="31.5" outlineLevel="3" x14ac:dyDescent="0.25">
      <c r="A12" s="48"/>
      <c r="B12" s="33" t="s">
        <v>92</v>
      </c>
      <c r="C12" s="3" t="s">
        <v>63</v>
      </c>
      <c r="D12" s="3" t="s">
        <v>87</v>
      </c>
      <c r="E12" s="3" t="s">
        <v>11</v>
      </c>
      <c r="F12" s="2">
        <f>SUMIF('ГП-215'!$D$14:$D$86,Материалы!D12,'ГП-215'!$F$14:$F$86)</f>
        <v>60</v>
      </c>
      <c r="G12" s="2"/>
      <c r="H12" s="35">
        <f>G12*F12</f>
        <v>0</v>
      </c>
      <c r="I12" s="89" t="s">
        <v>64</v>
      </c>
      <c r="J12" s="81"/>
    </row>
    <row r="13" spans="1:10" ht="31.5" outlineLevel="3" x14ac:dyDescent="0.25">
      <c r="A13" s="48"/>
      <c r="B13" s="33" t="s">
        <v>93</v>
      </c>
      <c r="C13" s="3" t="s">
        <v>94</v>
      </c>
      <c r="D13" s="3" t="s">
        <v>95</v>
      </c>
      <c r="E13" s="3"/>
      <c r="F13" s="2">
        <f>SUMIF('ГП-215'!$D$14:$D$86,Материалы!D13,'ГП-215'!$F$14:$F$86)</f>
        <v>100</v>
      </c>
      <c r="G13" s="2"/>
      <c r="H13" s="35">
        <f>G13*F13</f>
        <v>0</v>
      </c>
      <c r="I13" s="89"/>
      <c r="J13" s="81"/>
    </row>
    <row r="14" spans="1:10" outlineLevel="3" x14ac:dyDescent="0.25">
      <c r="A14" s="48"/>
      <c r="B14" s="101" t="s">
        <v>72</v>
      </c>
      <c r="C14" s="3" t="s">
        <v>66</v>
      </c>
      <c r="D14" s="3" t="s">
        <v>77</v>
      </c>
      <c r="E14" s="3" t="s">
        <v>11</v>
      </c>
      <c r="F14" s="2">
        <f>SUMIF('ГП-215'!$D$14:$D$86,Материалы!D14,'ГП-215'!$F$14:$F$86)</f>
        <v>10</v>
      </c>
      <c r="G14" s="2"/>
      <c r="H14" s="35">
        <f>G14*F14</f>
        <v>0</v>
      </c>
      <c r="I14" s="89" t="s">
        <v>109</v>
      </c>
      <c r="J14" s="81"/>
    </row>
    <row r="15" spans="1:10" ht="31.5" outlineLevel="3" x14ac:dyDescent="0.25">
      <c r="A15" s="48"/>
      <c r="B15" s="36" t="s">
        <v>55</v>
      </c>
      <c r="C15" s="3" t="s">
        <v>65</v>
      </c>
      <c r="D15" s="37" t="s">
        <v>110</v>
      </c>
      <c r="E15" s="37" t="s">
        <v>11</v>
      </c>
      <c r="F15" s="2">
        <f>SUMIF('ГП-215'!$D$14:$D$86,Материалы!D15,'ГП-215'!$F$14:$F$86)</f>
        <v>295</v>
      </c>
      <c r="G15" s="2"/>
      <c r="H15" s="35">
        <f t="shared" si="0"/>
        <v>0</v>
      </c>
      <c r="I15" s="89"/>
      <c r="J15" s="81"/>
    </row>
    <row r="16" spans="1:10" ht="31.5" outlineLevel="3" x14ac:dyDescent="0.25">
      <c r="A16" s="48"/>
      <c r="B16" s="36" t="s">
        <v>56</v>
      </c>
      <c r="C16" s="3" t="s">
        <v>65</v>
      </c>
      <c r="D16" s="37" t="s">
        <v>111</v>
      </c>
      <c r="E16" s="37" t="s">
        <v>11</v>
      </c>
      <c r="F16" s="2">
        <f>SUMIF('ГП-215'!$D$14:$D$86,Материалы!D16,'ГП-215'!$F$14:$F$86)</f>
        <v>125</v>
      </c>
      <c r="G16" s="2"/>
      <c r="H16" s="35">
        <f t="shared" si="0"/>
        <v>0</v>
      </c>
      <c r="I16" s="89"/>
      <c r="J16" s="81"/>
    </row>
    <row r="17" spans="1:12" ht="31.5" outlineLevel="3" x14ac:dyDescent="0.25">
      <c r="A17" s="48"/>
      <c r="B17" s="36" t="s">
        <v>57</v>
      </c>
      <c r="C17" s="3" t="s">
        <v>65</v>
      </c>
      <c r="D17" s="37" t="s">
        <v>112</v>
      </c>
      <c r="E17" s="37" t="s">
        <v>11</v>
      </c>
      <c r="F17" s="2">
        <f>SUMIF('ГП-215'!$D$14:$D$86,Материалы!D17,'ГП-215'!$F$14:$F$86)</f>
        <v>1320</v>
      </c>
      <c r="G17" s="2"/>
      <c r="H17" s="35">
        <f>G17*F17</f>
        <v>0</v>
      </c>
      <c r="I17" s="89"/>
      <c r="J17" s="81"/>
    </row>
    <row r="18" spans="1:12" ht="31.5" outlineLevel="3" x14ac:dyDescent="0.25">
      <c r="A18" s="48"/>
      <c r="B18" s="36" t="s">
        <v>96</v>
      </c>
      <c r="C18" s="3" t="s">
        <v>65</v>
      </c>
      <c r="D18" s="37" t="s">
        <v>113</v>
      </c>
      <c r="E18" s="37" t="s">
        <v>11</v>
      </c>
      <c r="F18" s="2">
        <f>SUMIF('ГП-215'!$D$14:$D$86,Материалы!D18,'ГП-215'!$F$14:$F$86)</f>
        <v>210</v>
      </c>
      <c r="G18" s="2"/>
      <c r="H18" s="35">
        <f t="shared" si="0"/>
        <v>0</v>
      </c>
      <c r="I18" s="89"/>
      <c r="J18" s="81"/>
    </row>
    <row r="19" spans="1:12" ht="31.5" outlineLevel="3" x14ac:dyDescent="0.25">
      <c r="A19" s="48"/>
      <c r="B19" s="36" t="s">
        <v>97</v>
      </c>
      <c r="C19" s="3" t="s">
        <v>65</v>
      </c>
      <c r="D19" s="37" t="s">
        <v>114</v>
      </c>
      <c r="E19" s="37" t="s">
        <v>11</v>
      </c>
      <c r="F19" s="2">
        <f>SUMIF('ГП-215'!$D$14:$D$86,Материалы!D19,'ГП-215'!$F$14:$F$86)</f>
        <v>3</v>
      </c>
      <c r="G19" s="2"/>
      <c r="H19" s="35">
        <f t="shared" si="0"/>
        <v>0</v>
      </c>
      <c r="I19" s="89" t="s">
        <v>115</v>
      </c>
      <c r="J19" s="81"/>
    </row>
    <row r="20" spans="1:12" outlineLevel="3" x14ac:dyDescent="0.25">
      <c r="A20" s="48"/>
      <c r="B20" s="36" t="s">
        <v>133</v>
      </c>
      <c r="C20" s="3" t="s">
        <v>74</v>
      </c>
      <c r="D20" s="37" t="s">
        <v>132</v>
      </c>
      <c r="E20" s="37" t="s">
        <v>2</v>
      </c>
      <c r="F20" s="2">
        <f>SUMIF('ГП-215'!$D$14:$D$86,Материалы!D20,'ГП-215'!$F$14:$F$86)</f>
        <v>7</v>
      </c>
      <c r="G20" s="2"/>
      <c r="H20" s="35">
        <f t="shared" si="0"/>
        <v>0</v>
      </c>
      <c r="I20" s="89"/>
      <c r="J20" s="81"/>
    </row>
    <row r="21" spans="1:12" outlineLevel="3" x14ac:dyDescent="0.25">
      <c r="A21" s="48"/>
      <c r="B21" s="36" t="s">
        <v>162</v>
      </c>
      <c r="C21" s="3" t="s">
        <v>74</v>
      </c>
      <c r="D21" s="37" t="s">
        <v>134</v>
      </c>
      <c r="E21" s="37" t="s">
        <v>2</v>
      </c>
      <c r="F21" s="2">
        <f>SUMIF('ГП-215'!$D$14:$D$86,Материалы!D21,'ГП-215'!$F$14:$F$86)</f>
        <v>7</v>
      </c>
      <c r="G21" s="2"/>
      <c r="H21" s="35">
        <f t="shared" si="0"/>
        <v>0</v>
      </c>
      <c r="I21" s="89"/>
      <c r="J21" s="81"/>
    </row>
    <row r="22" spans="1:12" outlineLevel="3" x14ac:dyDescent="0.25">
      <c r="A22" s="48"/>
      <c r="B22" s="36" t="s">
        <v>136</v>
      </c>
      <c r="C22" s="3"/>
      <c r="D22" s="37" t="s">
        <v>135</v>
      </c>
      <c r="E22" s="37" t="s">
        <v>2</v>
      </c>
      <c r="F22" s="2">
        <f>SUMIF('ГП-215'!$D$14:$D$86,Материалы!D22,'ГП-215'!$F$14:$F$86)</f>
        <v>14</v>
      </c>
      <c r="G22" s="2"/>
      <c r="H22" s="35">
        <f t="shared" si="0"/>
        <v>0</v>
      </c>
      <c r="I22" s="89"/>
      <c r="J22" s="81"/>
    </row>
    <row r="23" spans="1:12" ht="47.25" outlineLevel="3" x14ac:dyDescent="0.25">
      <c r="A23" s="77"/>
      <c r="B23" s="33" t="s">
        <v>58</v>
      </c>
      <c r="C23" s="123" t="s">
        <v>116</v>
      </c>
      <c r="D23" s="3" t="s">
        <v>119</v>
      </c>
      <c r="E23" s="3" t="s">
        <v>2</v>
      </c>
      <c r="F23" s="1">
        <f>SUMIF('ГП-215'!$D$14:$D$86,Материалы!D23,'ГП-215'!$F$14:$F$86)</f>
        <v>107</v>
      </c>
      <c r="G23" s="80"/>
      <c r="H23" s="35">
        <f t="shared" ref="H23:H45" si="1">G23*F23</f>
        <v>0</v>
      </c>
      <c r="I23" s="89"/>
      <c r="J23" s="81"/>
    </row>
    <row r="24" spans="1:12" ht="31.5" outlineLevel="3" x14ac:dyDescent="0.25">
      <c r="A24" s="77"/>
      <c r="B24" s="33" t="s">
        <v>58</v>
      </c>
      <c r="C24" s="5" t="s">
        <v>117</v>
      </c>
      <c r="D24" s="3" t="s">
        <v>120</v>
      </c>
      <c r="E24" s="3" t="s">
        <v>2</v>
      </c>
      <c r="F24" s="1">
        <f>SUMIF('ГП-215'!$D$14:$D$86,Материалы!D24,'ГП-215'!$F$14:$F$86)</f>
        <v>9</v>
      </c>
      <c r="G24" s="80"/>
      <c r="H24" s="35">
        <f t="shared" si="1"/>
        <v>0</v>
      </c>
      <c r="I24" s="89"/>
      <c r="J24" s="81"/>
    </row>
    <row r="25" spans="1:12" ht="47.25" outlineLevel="3" x14ac:dyDescent="0.25">
      <c r="A25" s="77"/>
      <c r="B25" s="33" t="s">
        <v>58</v>
      </c>
      <c r="C25" s="3" t="s">
        <v>118</v>
      </c>
      <c r="D25" s="3" t="s">
        <v>121</v>
      </c>
      <c r="E25" s="3" t="s">
        <v>2</v>
      </c>
      <c r="F25" s="1">
        <f>SUMIF('ГП-215'!$D$14:$D$86,Материалы!D25,'ГП-215'!$F$14:$F$86)</f>
        <v>60</v>
      </c>
      <c r="G25" s="80"/>
      <c r="H25" s="35">
        <f t="shared" si="1"/>
        <v>0</v>
      </c>
      <c r="I25" s="89"/>
      <c r="J25" s="81"/>
    </row>
    <row r="26" spans="1:12" ht="47.25" outlineLevel="3" x14ac:dyDescent="0.25">
      <c r="A26" s="77"/>
      <c r="B26" s="33" t="s">
        <v>58</v>
      </c>
      <c r="C26" s="3" t="s">
        <v>118</v>
      </c>
      <c r="D26" s="3" t="s">
        <v>122</v>
      </c>
      <c r="E26" s="3" t="s">
        <v>2</v>
      </c>
      <c r="F26" s="1">
        <f>SUMIF('ГП-215'!$D$14:$D$86,Материалы!D26,'ГП-215'!$F$14:$F$86)</f>
        <v>48</v>
      </c>
      <c r="G26" s="80"/>
      <c r="H26" s="35">
        <f t="shared" si="1"/>
        <v>0</v>
      </c>
      <c r="I26" s="89"/>
      <c r="J26" s="81"/>
    </row>
    <row r="27" spans="1:12" ht="47.25" outlineLevel="3" x14ac:dyDescent="0.25">
      <c r="A27" s="77"/>
      <c r="B27" s="33" t="s">
        <v>58</v>
      </c>
      <c r="C27" s="3" t="s">
        <v>118</v>
      </c>
      <c r="D27" s="3" t="s">
        <v>123</v>
      </c>
      <c r="E27" s="3" t="s">
        <v>2</v>
      </c>
      <c r="F27" s="1">
        <f>SUMIF('ГП-215'!$D$14:$D$86,Материалы!D27,'ГП-215'!$F$14:$F$86)</f>
        <v>4</v>
      </c>
      <c r="G27" s="80"/>
      <c r="H27" s="35">
        <f t="shared" si="1"/>
        <v>0</v>
      </c>
      <c r="I27" s="89"/>
      <c r="J27" s="81"/>
    </row>
    <row r="28" spans="1:12" ht="47.25" outlineLevel="3" x14ac:dyDescent="0.25">
      <c r="A28" s="77"/>
      <c r="B28" s="33" t="s">
        <v>58</v>
      </c>
      <c r="C28" s="3" t="s">
        <v>118</v>
      </c>
      <c r="D28" s="3" t="s">
        <v>146</v>
      </c>
      <c r="E28" s="3" t="s">
        <v>2</v>
      </c>
      <c r="F28" s="1">
        <f>SUMIF('ГП-215'!$D$14:$D$86,Материалы!D28,'ГП-215'!$F$14:$F$86)</f>
        <v>6</v>
      </c>
      <c r="G28" s="80"/>
      <c r="H28" s="35">
        <f t="shared" si="1"/>
        <v>0</v>
      </c>
      <c r="I28" s="89"/>
      <c r="J28" s="81"/>
    </row>
    <row r="29" spans="1:12" ht="252" outlineLevel="3" x14ac:dyDescent="0.25">
      <c r="A29" s="48"/>
      <c r="B29" s="33" t="s">
        <v>124</v>
      </c>
      <c r="C29" s="3" t="s">
        <v>73</v>
      </c>
      <c r="D29" s="3" t="s">
        <v>104</v>
      </c>
      <c r="E29" s="3" t="s">
        <v>2</v>
      </c>
      <c r="F29" s="2">
        <f>SUMIF('ГП-215'!$D$14:$D$86,Материалы!D29,'ГП-215'!$F$14:$F$86)</f>
        <v>1</v>
      </c>
      <c r="G29" s="1"/>
      <c r="H29" s="35">
        <f t="shared" si="1"/>
        <v>0</v>
      </c>
      <c r="I29" s="89" t="s">
        <v>143</v>
      </c>
      <c r="J29" s="81"/>
    </row>
    <row r="30" spans="1:12" ht="47.25" outlineLevel="3" x14ac:dyDescent="0.25">
      <c r="A30" s="48"/>
      <c r="B30" s="33" t="s">
        <v>125</v>
      </c>
      <c r="C30" s="3" t="s">
        <v>78</v>
      </c>
      <c r="D30" s="3" t="s">
        <v>127</v>
      </c>
      <c r="E30" s="3" t="s">
        <v>2</v>
      </c>
      <c r="F30" s="2">
        <f>SUMIF('ГП-215'!$B$14:$B$86,Материалы!B30,'ГП-215'!$F$14:$F$86)</f>
        <v>6</v>
      </c>
      <c r="G30" s="2"/>
      <c r="H30" s="35">
        <f t="shared" si="1"/>
        <v>0</v>
      </c>
      <c r="I30" s="89" t="s">
        <v>144</v>
      </c>
      <c r="J30" s="81"/>
    </row>
    <row r="31" spans="1:12" ht="47.25" outlineLevel="3" x14ac:dyDescent="0.25">
      <c r="A31" s="48"/>
      <c r="B31" s="33" t="s">
        <v>126</v>
      </c>
      <c r="C31" s="3" t="s">
        <v>78</v>
      </c>
      <c r="D31" s="3" t="s">
        <v>127</v>
      </c>
      <c r="E31" s="3" t="s">
        <v>2</v>
      </c>
      <c r="F31" s="2">
        <f>SUMIF('ГП-215'!$B$14:$B$86,Материалы!B31,'ГП-215'!$F$14:$F$86)</f>
        <v>8</v>
      </c>
      <c r="G31" s="2"/>
      <c r="H31" s="35">
        <f t="shared" si="1"/>
        <v>0</v>
      </c>
      <c r="I31" s="89" t="s">
        <v>145</v>
      </c>
      <c r="J31" s="81"/>
    </row>
    <row r="32" spans="1:12" s="107" customFormat="1" outlineLevel="3" x14ac:dyDescent="0.25">
      <c r="A32" s="102"/>
      <c r="B32" s="101" t="s">
        <v>140</v>
      </c>
      <c r="C32" s="103"/>
      <c r="D32" s="103" t="s">
        <v>141</v>
      </c>
      <c r="E32" s="103" t="s">
        <v>2</v>
      </c>
      <c r="F32" s="104">
        <f>SUMIF('ГП-215'!$D$14:$D$86,Материалы!D32,'ГП-215'!$F$14:$F$86)</f>
        <v>2</v>
      </c>
      <c r="G32" s="104"/>
      <c r="H32" s="35">
        <f>G32*F32</f>
        <v>0</v>
      </c>
      <c r="I32" s="105"/>
      <c r="J32" s="106"/>
      <c r="L32" s="6"/>
    </row>
    <row r="33" spans="1:12" ht="63" outlineLevel="3" x14ac:dyDescent="0.25">
      <c r="A33" s="48"/>
      <c r="B33" s="124" t="s">
        <v>45</v>
      </c>
      <c r="C33" s="3"/>
      <c r="D33" s="3"/>
      <c r="E33" s="3"/>
      <c r="F33" s="34"/>
      <c r="G33" s="2"/>
      <c r="H33" s="128">
        <f>SUM(H34:H45)</f>
        <v>0</v>
      </c>
      <c r="I33" s="2"/>
      <c r="J33" s="81"/>
    </row>
    <row r="34" spans="1:12" s="115" customFormat="1" ht="78.75" outlineLevel="3" x14ac:dyDescent="0.25">
      <c r="A34" s="108"/>
      <c r="B34" s="109" t="s">
        <v>142</v>
      </c>
      <c r="C34" s="110" t="s">
        <v>118</v>
      </c>
      <c r="D34" s="110" t="s">
        <v>147</v>
      </c>
      <c r="E34" s="110" t="s">
        <v>2</v>
      </c>
      <c r="F34" s="111">
        <f>SUMIF('ГП-215'!$D$14:$D$86,Материалы!D34,'ГП-215'!$F$14:$F$86)</f>
        <v>118</v>
      </c>
      <c r="G34" s="111"/>
      <c r="H34" s="112">
        <f t="shared" si="1"/>
        <v>0</v>
      </c>
      <c r="I34" s="113" t="s">
        <v>150</v>
      </c>
      <c r="J34" s="114"/>
      <c r="L34" s="6"/>
    </row>
    <row r="35" spans="1:12" s="115" customFormat="1" ht="47.25" outlineLevel="3" x14ac:dyDescent="0.25">
      <c r="A35" s="108"/>
      <c r="B35" s="109" t="s">
        <v>142</v>
      </c>
      <c r="C35" s="110" t="s">
        <v>117</v>
      </c>
      <c r="D35" s="110" t="s">
        <v>148</v>
      </c>
      <c r="E35" s="110" t="s">
        <v>2</v>
      </c>
      <c r="F35" s="111">
        <f>SUMIF('ГП-215'!$D$14:$D$86,Материалы!D35,'ГП-215'!$F$14:$F$86)</f>
        <v>9</v>
      </c>
      <c r="G35" s="111"/>
      <c r="H35" s="112">
        <f t="shared" si="1"/>
        <v>0</v>
      </c>
      <c r="I35" s="113" t="s">
        <v>151</v>
      </c>
      <c r="J35" s="114"/>
      <c r="L35" s="6"/>
    </row>
    <row r="36" spans="1:12" s="115" customFormat="1" ht="47.25" outlineLevel="3" x14ac:dyDescent="0.25">
      <c r="A36" s="108"/>
      <c r="B36" s="109" t="s">
        <v>142</v>
      </c>
      <c r="C36" s="110" t="s">
        <v>116</v>
      </c>
      <c r="D36" s="110" t="s">
        <v>149</v>
      </c>
      <c r="E36" s="110" t="s">
        <v>2</v>
      </c>
      <c r="F36" s="111">
        <f>SUMIF('ГП-215'!$D$14:$D$86,Материалы!D36,'ГП-215'!$F$14:$F$86)</f>
        <v>107</v>
      </c>
      <c r="G36" s="111"/>
      <c r="H36" s="112">
        <f t="shared" si="1"/>
        <v>0</v>
      </c>
      <c r="I36" s="113" t="s">
        <v>152</v>
      </c>
      <c r="J36" s="114"/>
      <c r="L36" s="6"/>
    </row>
    <row r="37" spans="1:12" s="122" customFormat="1" outlineLevel="3" x14ac:dyDescent="0.25">
      <c r="A37" s="116"/>
      <c r="B37" s="117" t="s">
        <v>128</v>
      </c>
      <c r="C37" s="118"/>
      <c r="D37" s="118" t="s">
        <v>105</v>
      </c>
      <c r="E37" s="118" t="s">
        <v>2</v>
      </c>
      <c r="F37" s="119">
        <f>SUMIF('ГП-215'!$D$14:$D$86,Материалы!D37,'ГП-215'!$F$14:$F$86)</f>
        <v>21</v>
      </c>
      <c r="G37" s="112"/>
      <c r="H37" s="112">
        <f t="shared" si="1"/>
        <v>0</v>
      </c>
      <c r="I37" s="120"/>
      <c r="J37" s="121"/>
      <c r="L37" s="6"/>
    </row>
    <row r="38" spans="1:12" s="122" customFormat="1" outlineLevel="3" x14ac:dyDescent="0.25">
      <c r="A38" s="116"/>
      <c r="B38" s="117" t="s">
        <v>128</v>
      </c>
      <c r="C38" s="118" t="s">
        <v>130</v>
      </c>
      <c r="D38" s="118" t="s">
        <v>130</v>
      </c>
      <c r="E38" s="118" t="s">
        <v>2</v>
      </c>
      <c r="F38" s="119">
        <f>SUMIF('ГП-215'!$D$14:$D$86,Материалы!D38,'ГП-215'!$F$14:$F$86)</f>
        <v>118</v>
      </c>
      <c r="G38" s="112"/>
      <c r="H38" s="112">
        <f t="shared" si="1"/>
        <v>0</v>
      </c>
      <c r="I38" s="120"/>
      <c r="J38" s="121"/>
      <c r="L38" s="6"/>
    </row>
    <row r="39" spans="1:12" s="122" customFormat="1" outlineLevel="3" x14ac:dyDescent="0.25">
      <c r="A39" s="116"/>
      <c r="B39" s="117" t="s">
        <v>106</v>
      </c>
      <c r="C39" s="118" t="s">
        <v>78</v>
      </c>
      <c r="D39" s="118" t="s">
        <v>129</v>
      </c>
      <c r="E39" s="118" t="s">
        <v>2</v>
      </c>
      <c r="F39" s="119">
        <f>SUMIF('ГП-215'!$D$14:$D$86,Материалы!D39,'ГП-215'!$F$14:$F$86)</f>
        <v>5572</v>
      </c>
      <c r="G39" s="112"/>
      <c r="H39" s="112">
        <f t="shared" si="1"/>
        <v>0</v>
      </c>
      <c r="I39" s="120"/>
      <c r="J39" s="121"/>
      <c r="L39" s="6"/>
    </row>
    <row r="40" spans="1:12" s="122" customFormat="1" outlineLevel="3" x14ac:dyDescent="0.25">
      <c r="A40" s="116"/>
      <c r="B40" s="117" t="s">
        <v>68</v>
      </c>
      <c r="C40" s="118" t="s">
        <v>78</v>
      </c>
      <c r="D40" s="118" t="s">
        <v>79</v>
      </c>
      <c r="E40" s="118" t="s">
        <v>2</v>
      </c>
      <c r="F40" s="119">
        <f>SUMIF('ГП-215'!$D$14:$D$86,Материалы!D40,'ГП-215'!$F$14:$F$86)</f>
        <v>5572</v>
      </c>
      <c r="G40" s="112"/>
      <c r="H40" s="112">
        <f t="shared" si="1"/>
        <v>0</v>
      </c>
      <c r="I40" s="120"/>
      <c r="J40" s="121"/>
      <c r="L40" s="6"/>
    </row>
    <row r="41" spans="1:12" s="122" customFormat="1" outlineLevel="3" x14ac:dyDescent="0.25">
      <c r="A41" s="116"/>
      <c r="B41" s="117" t="s">
        <v>69</v>
      </c>
      <c r="C41" s="118"/>
      <c r="D41" s="118" t="s">
        <v>67</v>
      </c>
      <c r="E41" s="118" t="s">
        <v>2</v>
      </c>
      <c r="F41" s="119">
        <f>SUMIF('ГП-215'!$D$14:$D$86,Материалы!D41,'ГП-215'!$F$14:$F$86)</f>
        <v>1</v>
      </c>
      <c r="G41" s="112"/>
      <c r="H41" s="112">
        <f t="shared" si="1"/>
        <v>0</v>
      </c>
      <c r="I41" s="120"/>
      <c r="J41" s="121"/>
      <c r="L41" s="6"/>
    </row>
    <row r="42" spans="1:12" s="122" customFormat="1" ht="31.5" outlineLevel="3" x14ac:dyDescent="0.25">
      <c r="A42" s="116"/>
      <c r="B42" s="117" t="s">
        <v>137</v>
      </c>
      <c r="C42" s="118"/>
      <c r="D42" s="118" t="s">
        <v>138</v>
      </c>
      <c r="E42" s="118" t="s">
        <v>139</v>
      </c>
      <c r="F42" s="119">
        <f>SUMIF('ГП-215'!$D$14:$D$86,Материалы!D42,'ГП-215'!$F$14:$F$86)</f>
        <v>5</v>
      </c>
      <c r="G42" s="112"/>
      <c r="H42" s="112">
        <f t="shared" si="1"/>
        <v>0</v>
      </c>
      <c r="I42" s="120"/>
      <c r="J42" s="121"/>
      <c r="L42" s="6"/>
    </row>
    <row r="43" spans="1:12" s="122" customFormat="1" ht="47.25" outlineLevel="3" x14ac:dyDescent="0.25">
      <c r="A43" s="116"/>
      <c r="B43" s="117" t="s">
        <v>85</v>
      </c>
      <c r="C43" s="118"/>
      <c r="D43" s="118" t="s">
        <v>86</v>
      </c>
      <c r="E43" s="118" t="s">
        <v>2</v>
      </c>
      <c r="F43" s="119">
        <f>SUMIF('ГП-215'!$D$14:$D$86,Материалы!D43,'ГП-215'!$F$14:$F$86)</f>
        <v>5572</v>
      </c>
      <c r="G43" s="112"/>
      <c r="H43" s="112">
        <f t="shared" si="1"/>
        <v>0</v>
      </c>
      <c r="I43" s="120" t="s">
        <v>84</v>
      </c>
      <c r="J43" s="121"/>
      <c r="L43" s="6"/>
    </row>
    <row r="44" spans="1:12" s="122" customFormat="1" ht="31.5" outlineLevel="3" x14ac:dyDescent="0.25">
      <c r="A44" s="116"/>
      <c r="B44" s="117" t="s">
        <v>81</v>
      </c>
      <c r="C44" s="118" t="s">
        <v>83</v>
      </c>
      <c r="D44" s="118" t="s">
        <v>82</v>
      </c>
      <c r="E44" s="118" t="s">
        <v>2</v>
      </c>
      <c r="F44" s="119">
        <f>SUMIF('ГП-215'!$D$14:$D$86,Материалы!D44,'ГП-215'!$F$14:$F$86)</f>
        <v>6</v>
      </c>
      <c r="G44" s="112"/>
      <c r="H44" s="112">
        <f t="shared" si="1"/>
        <v>0</v>
      </c>
      <c r="I44" s="120"/>
      <c r="J44" s="121"/>
      <c r="L44" s="6"/>
    </row>
    <row r="45" spans="1:12" s="122" customFormat="1" outlineLevel="3" x14ac:dyDescent="0.25">
      <c r="A45" s="116"/>
      <c r="B45" s="117" t="s">
        <v>70</v>
      </c>
      <c r="C45" s="118" t="s">
        <v>80</v>
      </c>
      <c r="D45" s="118" t="s">
        <v>107</v>
      </c>
      <c r="E45" s="118" t="s">
        <v>2</v>
      </c>
      <c r="F45" s="119">
        <f>SUMIF('ГП-215'!$D$14:$D$86,Материалы!D45,'ГП-215'!$F$14:$F$86)</f>
        <v>133</v>
      </c>
      <c r="G45" s="112"/>
      <c r="H45" s="112">
        <f t="shared" si="1"/>
        <v>0</v>
      </c>
      <c r="I45" s="120"/>
      <c r="J45" s="121"/>
      <c r="L45" s="6"/>
    </row>
    <row r="46" spans="1:12" x14ac:dyDescent="0.25">
      <c r="A46" s="66"/>
      <c r="B46" s="67"/>
      <c r="C46" s="68"/>
      <c r="D46" s="68"/>
      <c r="E46" s="67"/>
      <c r="F46" s="69"/>
      <c r="G46" s="70" t="s">
        <v>181</v>
      </c>
      <c r="H46" s="71">
        <f>SUM(H7:H33)</f>
        <v>0</v>
      </c>
      <c r="I46" s="96"/>
      <c r="J46" s="69"/>
      <c r="K46" s="82"/>
    </row>
    <row r="47" spans="1:12" x14ac:dyDescent="0.25">
      <c r="A47" s="66"/>
      <c r="B47" s="67"/>
      <c r="C47" s="68"/>
      <c r="D47" s="68"/>
      <c r="E47" s="67"/>
      <c r="F47" s="69"/>
      <c r="G47" s="70" t="s">
        <v>28</v>
      </c>
      <c r="H47" s="71"/>
      <c r="I47" s="96"/>
      <c r="J47" s="69"/>
      <c r="K47" s="82" t="s">
        <v>43</v>
      </c>
    </row>
    <row r="48" spans="1:12" x14ac:dyDescent="0.25">
      <c r="H48" s="49" t="b">
        <f>H46='ГП-215'!H89</f>
        <v>1</v>
      </c>
    </row>
    <row r="50" spans="1:12" x14ac:dyDescent="0.25">
      <c r="A50" s="6"/>
      <c r="B50" s="83" t="s">
        <v>24</v>
      </c>
      <c r="C50" s="85"/>
      <c r="D50" s="85"/>
      <c r="E50" s="84"/>
      <c r="F50" s="84"/>
      <c r="G50" s="84"/>
      <c r="H50" s="86"/>
      <c r="I50" s="97"/>
      <c r="J50" s="85"/>
      <c r="K50" s="84"/>
    </row>
    <row r="51" spans="1:12" ht="15.75" customHeight="1" x14ac:dyDescent="0.25">
      <c r="A51" s="55" t="s">
        <v>14</v>
      </c>
      <c r="B51" s="130" t="s">
        <v>26</v>
      </c>
      <c r="C51" s="130"/>
      <c r="D51" s="130"/>
      <c r="E51" s="130"/>
      <c r="F51" s="130"/>
      <c r="G51" s="130"/>
      <c r="H51" s="130"/>
      <c r="I51" s="130"/>
      <c r="J51" s="130"/>
      <c r="K51" s="130"/>
      <c r="L51" s="130"/>
    </row>
    <row r="52" spans="1:12" ht="52.5" customHeight="1" x14ac:dyDescent="0.25">
      <c r="A52" s="55" t="s">
        <v>14</v>
      </c>
      <c r="B52" s="132" t="s">
        <v>44</v>
      </c>
      <c r="C52" s="132"/>
      <c r="D52" s="132"/>
      <c r="E52" s="132"/>
      <c r="F52" s="132"/>
      <c r="G52" s="132"/>
      <c r="H52" s="132"/>
      <c r="I52" s="132"/>
      <c r="J52" s="132"/>
      <c r="K52" s="88"/>
      <c r="L52" s="88"/>
    </row>
    <row r="53" spans="1:12" ht="15.75" customHeight="1" x14ac:dyDescent="0.25">
      <c r="A53" s="55" t="s">
        <v>14</v>
      </c>
      <c r="B53" s="126" t="s">
        <v>161</v>
      </c>
      <c r="C53" s="6"/>
      <c r="D53" s="6"/>
      <c r="E53" s="6"/>
      <c r="H53" s="6"/>
      <c r="I53" s="6"/>
    </row>
    <row r="54" spans="1:12" ht="40.5" customHeight="1" x14ac:dyDescent="0.25">
      <c r="B54" s="6"/>
      <c r="C54" s="6"/>
      <c r="D54" s="6"/>
      <c r="E54" s="6"/>
      <c r="H54" s="6"/>
      <c r="I54" s="6"/>
    </row>
  </sheetData>
  <mergeCells count="4">
    <mergeCell ref="A2:J2"/>
    <mergeCell ref="A3:J3"/>
    <mergeCell ref="B51:L51"/>
    <mergeCell ref="B52:J52"/>
  </mergeCells>
  <pageMargins left="0.31496062992125984" right="0.31496062992125984" top="0.35433070866141736" bottom="0.35433070866141736" header="0.11811023622047245" footer="0.11811023622047245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ГП-215</vt:lpstr>
      <vt:lpstr>Работы</vt:lpstr>
      <vt:lpstr>Материалы</vt:lpstr>
      <vt:lpstr>'ГП-215'!Область_печати</vt:lpstr>
      <vt:lpstr>Материалы!Область_печати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Шмакова Ксения Николаевна</dc:creator>
  <cp:lastModifiedBy>Мухина Ирина Владимировна</cp:lastModifiedBy>
  <cp:lastPrinted>2026-06-08T06:15:42Z</cp:lastPrinted>
  <dcterms:created xsi:type="dcterms:W3CDTF">2015-06-05T18:19:34Z</dcterms:created>
  <dcterms:modified xsi:type="dcterms:W3CDTF">2026-06-11T03:53:27Z</dcterms:modified>
</cp:coreProperties>
</file>