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Мыс Мириады\Мириады II очередь\Кладка\Тендер\"/>
    </mc:Choice>
  </mc:AlternateContent>
  <xr:revisionPtr revIDLastSave="0" documentId="13_ncr:1_{764D3515-59D1-4890-BB4D-CA039B11AD5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ЛСР!$A$7:$M$221</definedName>
  </definedNames>
  <calcPr calcId="191029"/>
</workbook>
</file>

<file path=xl/calcChain.xml><?xml version="1.0" encoding="utf-8"?>
<calcChain xmlns="http://schemas.openxmlformats.org/spreadsheetml/2006/main">
  <c r="I54" i="1" l="1"/>
  <c r="J50" i="1" a="1"/>
  <c r="J50" i="1" s="1"/>
  <c r="J49" i="1" a="1"/>
  <c r="J49" i="1" s="1"/>
  <c r="K49" i="1" s="1"/>
  <c r="E9" i="2"/>
  <c r="I53" i="1"/>
  <c r="I52" i="1"/>
  <c r="I50" i="1"/>
  <c r="I49" i="1"/>
  <c r="I13" i="1" l="1"/>
  <c r="J13" i="1" a="1"/>
  <c r="J13" i="1" s="1"/>
  <c r="K13" i="1" s="1"/>
  <c r="I15" i="1"/>
  <c r="M15" i="1" a="1"/>
  <c r="M15" i="1" s="1"/>
  <c r="J15" i="1" a="1"/>
  <c r="J15" i="1" s="1"/>
  <c r="K15" i="1" s="1"/>
  <c r="I16" i="1"/>
  <c r="M16" i="1" a="1"/>
  <c r="M16" i="1" s="1"/>
  <c r="J16" i="1" a="1"/>
  <c r="J16" i="1" s="1"/>
  <c r="K16" i="1" s="1"/>
  <c r="I17" i="1"/>
  <c r="M17" i="1" a="1"/>
  <c r="M17" i="1" s="1"/>
  <c r="J17" i="1" a="1"/>
  <c r="J17" i="1" s="1"/>
  <c r="K17" i="1" s="1"/>
  <c r="I18" i="1"/>
  <c r="M18" i="1" a="1"/>
  <c r="M18" i="1" s="1"/>
  <c r="J18" i="1" a="1"/>
  <c r="J18" i="1" s="1"/>
  <c r="I19" i="1"/>
  <c r="M19" i="1" a="1"/>
  <c r="M19" i="1" s="1"/>
  <c r="J19" i="1" a="1"/>
  <c r="J19" i="1" s="1"/>
  <c r="I20" i="1"/>
  <c r="M20" i="1" a="1"/>
  <c r="M20" i="1" s="1"/>
  <c r="J20" i="1" a="1"/>
  <c r="J20" i="1" s="1"/>
  <c r="I22" i="1"/>
  <c r="J22" i="1" a="1"/>
  <c r="J22" i="1" s="1"/>
  <c r="I24" i="1"/>
  <c r="M24" i="1" a="1"/>
  <c r="M24" i="1" s="1"/>
  <c r="J24" i="1" a="1"/>
  <c r="J24" i="1" s="1"/>
  <c r="I25" i="1"/>
  <c r="M25" i="1" a="1"/>
  <c r="M25" i="1" s="1"/>
  <c r="J25" i="1" a="1"/>
  <c r="J25" i="1" s="1"/>
  <c r="I26" i="1"/>
  <c r="M26" i="1" a="1"/>
  <c r="M26" i="1" s="1"/>
  <c r="J26" i="1" a="1"/>
  <c r="J26" i="1" s="1"/>
  <c r="I27" i="1"/>
  <c r="M27" i="1" a="1"/>
  <c r="M27" i="1" s="1"/>
  <c r="J27" i="1" a="1"/>
  <c r="J27" i="1" s="1"/>
  <c r="I28" i="1"/>
  <c r="M28" i="1" a="1"/>
  <c r="M28" i="1" s="1"/>
  <c r="J28" i="1" a="1"/>
  <c r="J28" i="1" s="1"/>
  <c r="I29" i="1"/>
  <c r="M29" i="1" a="1"/>
  <c r="M29" i="1" s="1"/>
  <c r="J29" i="1" a="1"/>
  <c r="J29" i="1" s="1"/>
  <c r="I31" i="1"/>
  <c r="J31" i="1" a="1"/>
  <c r="J31" i="1" s="1"/>
  <c r="I33" i="1"/>
  <c r="M33" i="1" a="1"/>
  <c r="M33" i="1" s="1"/>
  <c r="J33" i="1" a="1"/>
  <c r="J33" i="1" s="1"/>
  <c r="I34" i="1"/>
  <c r="M34" i="1" a="1"/>
  <c r="M34" i="1" s="1"/>
  <c r="J34" i="1" a="1"/>
  <c r="J34" i="1" s="1"/>
  <c r="I35" i="1"/>
  <c r="M35" i="1" a="1"/>
  <c r="M35" i="1" s="1"/>
  <c r="J35" i="1" a="1"/>
  <c r="J35" i="1" s="1"/>
  <c r="I36" i="1"/>
  <c r="M36" i="1" a="1"/>
  <c r="M36" i="1" s="1"/>
  <c r="J36" i="1" a="1"/>
  <c r="J36" i="1" s="1"/>
  <c r="I37" i="1"/>
  <c r="M37" i="1" a="1"/>
  <c r="M37" i="1" s="1"/>
  <c r="J37" i="1" a="1"/>
  <c r="J37" i="1" s="1"/>
  <c r="I38" i="1"/>
  <c r="M38" i="1" a="1"/>
  <c r="M38" i="1" s="1"/>
  <c r="J38" i="1" a="1"/>
  <c r="J38" i="1" s="1"/>
  <c r="I40" i="1"/>
  <c r="J40" i="1" a="1"/>
  <c r="J40" i="1" s="1"/>
  <c r="I42" i="1"/>
  <c r="M42" i="1" a="1"/>
  <c r="M42" i="1" s="1"/>
  <c r="J42" i="1" a="1"/>
  <c r="J42" i="1" s="1"/>
  <c r="I43" i="1"/>
  <c r="M43" i="1" a="1"/>
  <c r="M43" i="1" s="1"/>
  <c r="J43" i="1" a="1"/>
  <c r="J43" i="1" s="1"/>
  <c r="I44" i="1"/>
  <c r="M44" i="1" a="1"/>
  <c r="M44" i="1" s="1"/>
  <c r="J44" i="1" a="1"/>
  <c r="J44" i="1" s="1"/>
  <c r="I45" i="1"/>
  <c r="M45" i="1" a="1"/>
  <c r="M45" i="1" s="1"/>
  <c r="J45" i="1" a="1"/>
  <c r="J45" i="1" s="1"/>
  <c r="I46" i="1"/>
  <c r="M46" i="1" a="1"/>
  <c r="M46" i="1" s="1"/>
  <c r="J46" i="1" a="1"/>
  <c r="J46" i="1" s="1"/>
  <c r="I47" i="1"/>
  <c r="M47" i="1" a="1"/>
  <c r="M47" i="1" s="1"/>
  <c r="J47" i="1" a="1"/>
  <c r="J47" i="1" s="1"/>
  <c r="M52" i="1" a="1"/>
  <c r="M52" i="1" s="1"/>
  <c r="J52" i="1" a="1"/>
  <c r="J52" i="1" s="1"/>
  <c r="K52" i="1" s="1"/>
  <c r="M53" i="1" a="1"/>
  <c r="M53" i="1" s="1"/>
  <c r="J53" i="1" a="1"/>
  <c r="J53" i="1" s="1"/>
  <c r="K53" i="1" s="1"/>
  <c r="M54" i="1" a="1"/>
  <c r="M54" i="1" s="1"/>
  <c r="J54" i="1" a="1"/>
  <c r="J54" i="1" s="1"/>
  <c r="K54" i="1" s="1"/>
  <c r="I55" i="1"/>
  <c r="M55" i="1" a="1"/>
  <c r="M55" i="1" s="1"/>
  <c r="J55" i="1" a="1"/>
  <c r="J55" i="1" s="1"/>
  <c r="I56" i="1"/>
  <c r="M56" i="1" a="1"/>
  <c r="M56" i="1" s="1"/>
  <c r="J56" i="1" a="1"/>
  <c r="J56" i="1" s="1"/>
  <c r="K56" i="1" s="1"/>
  <c r="I57" i="1"/>
  <c r="M57" i="1" a="1"/>
  <c r="M57" i="1" s="1"/>
  <c r="J57" i="1" a="1"/>
  <c r="J57" i="1" s="1"/>
  <c r="I58" i="1"/>
  <c r="M58" i="1" a="1"/>
  <c r="M58" i="1" s="1"/>
  <c r="J58" i="1" a="1"/>
  <c r="J58" i="1" s="1"/>
  <c r="I60" i="1"/>
  <c r="J60" i="1" a="1"/>
  <c r="J60" i="1" s="1"/>
  <c r="I62" i="1"/>
  <c r="M62" i="1" a="1"/>
  <c r="M62" i="1" s="1"/>
  <c r="J62" i="1" a="1"/>
  <c r="J62" i="1" s="1"/>
  <c r="I63" i="1"/>
  <c r="M63" i="1" a="1"/>
  <c r="M63" i="1" s="1"/>
  <c r="J63" i="1" a="1"/>
  <c r="J63" i="1" s="1"/>
  <c r="I64" i="1"/>
  <c r="M64" i="1" a="1"/>
  <c r="M64" i="1" s="1"/>
  <c r="J64" i="1" a="1"/>
  <c r="J64" i="1" s="1"/>
  <c r="I65" i="1"/>
  <c r="M65" i="1" a="1"/>
  <c r="M65" i="1" s="1"/>
  <c r="J65" i="1" a="1"/>
  <c r="J65" i="1" s="1"/>
  <c r="I66" i="1"/>
  <c r="M66" i="1" a="1"/>
  <c r="M66" i="1" s="1"/>
  <c r="J66" i="1" a="1"/>
  <c r="J66" i="1" s="1"/>
  <c r="I67" i="1"/>
  <c r="M67" i="1" a="1"/>
  <c r="M67" i="1" s="1"/>
  <c r="J67" i="1" a="1"/>
  <c r="J67" i="1" s="1"/>
  <c r="I69" i="1"/>
  <c r="J69" i="1" a="1"/>
  <c r="J69" i="1" s="1"/>
  <c r="I71" i="1"/>
  <c r="M71" i="1" a="1"/>
  <c r="M71" i="1" s="1"/>
  <c r="J71" i="1" a="1"/>
  <c r="J71" i="1" s="1"/>
  <c r="I72" i="1"/>
  <c r="M72" i="1" a="1"/>
  <c r="M72" i="1" s="1"/>
  <c r="J72" i="1" a="1"/>
  <c r="J72" i="1" s="1"/>
  <c r="I73" i="1"/>
  <c r="M73" i="1" a="1"/>
  <c r="M73" i="1" s="1"/>
  <c r="J73" i="1" a="1"/>
  <c r="J73" i="1" s="1"/>
  <c r="I74" i="1"/>
  <c r="M74" i="1" a="1"/>
  <c r="M74" i="1" s="1"/>
  <c r="J74" i="1" a="1"/>
  <c r="J74" i="1" s="1"/>
  <c r="I75" i="1"/>
  <c r="M75" i="1" a="1"/>
  <c r="M75" i="1" s="1"/>
  <c r="J75" i="1" a="1"/>
  <c r="J75" i="1" s="1"/>
  <c r="I76" i="1"/>
  <c r="M76" i="1" a="1"/>
  <c r="M76" i="1" s="1"/>
  <c r="J76" i="1" a="1"/>
  <c r="J76" i="1" s="1"/>
  <c r="I78" i="1"/>
  <c r="J78" i="1" a="1"/>
  <c r="J78" i="1" s="1"/>
  <c r="I80" i="1"/>
  <c r="M80" i="1" a="1"/>
  <c r="M80" i="1" s="1"/>
  <c r="J80" i="1" a="1"/>
  <c r="J80" i="1" s="1"/>
  <c r="I81" i="1"/>
  <c r="M81" i="1" a="1"/>
  <c r="M81" i="1" s="1"/>
  <c r="J81" i="1" a="1"/>
  <c r="J81" i="1" s="1"/>
  <c r="I82" i="1"/>
  <c r="M82" i="1" a="1"/>
  <c r="M82" i="1" s="1"/>
  <c r="J82" i="1" a="1"/>
  <c r="J82" i="1" s="1"/>
  <c r="I83" i="1"/>
  <c r="M83" i="1" a="1"/>
  <c r="M83" i="1" s="1"/>
  <c r="J83" i="1" a="1"/>
  <c r="J83" i="1" s="1"/>
  <c r="I84" i="1"/>
  <c r="M84" i="1" a="1"/>
  <c r="M84" i="1" s="1"/>
  <c r="J84" i="1" a="1"/>
  <c r="J84" i="1" s="1"/>
  <c r="I85" i="1"/>
  <c r="M85" i="1" a="1"/>
  <c r="M85" i="1" s="1"/>
  <c r="J85" i="1" a="1"/>
  <c r="J85" i="1" s="1"/>
  <c r="I87" i="1"/>
  <c r="J87" i="1" a="1"/>
  <c r="J87" i="1" s="1"/>
  <c r="I89" i="1"/>
  <c r="M89" i="1" a="1"/>
  <c r="M89" i="1" s="1"/>
  <c r="J89" i="1" a="1"/>
  <c r="J89" i="1" s="1"/>
  <c r="I90" i="1"/>
  <c r="M90" i="1" a="1"/>
  <c r="M90" i="1" s="1"/>
  <c r="J90" i="1" a="1"/>
  <c r="J90" i="1" s="1"/>
  <c r="I91" i="1"/>
  <c r="M91" i="1" a="1"/>
  <c r="M91" i="1" s="1"/>
  <c r="J91" i="1" a="1"/>
  <c r="J91" i="1" s="1"/>
  <c r="I92" i="1"/>
  <c r="M92" i="1" a="1"/>
  <c r="M92" i="1" s="1"/>
  <c r="J92" i="1" a="1"/>
  <c r="J92" i="1" s="1"/>
  <c r="I93" i="1"/>
  <c r="M93" i="1" a="1"/>
  <c r="M93" i="1" s="1"/>
  <c r="J93" i="1" a="1"/>
  <c r="J93" i="1" s="1"/>
  <c r="I95" i="1"/>
  <c r="J95" i="1" a="1"/>
  <c r="J95" i="1" s="1"/>
  <c r="I97" i="1"/>
  <c r="M97" i="1" a="1"/>
  <c r="M97" i="1" s="1"/>
  <c r="J97" i="1" a="1"/>
  <c r="J97" i="1" s="1"/>
  <c r="I98" i="1"/>
  <c r="M98" i="1" a="1"/>
  <c r="M98" i="1" s="1"/>
  <c r="J98" i="1" a="1"/>
  <c r="J98" i="1" s="1"/>
  <c r="I99" i="1"/>
  <c r="M99" i="1" a="1"/>
  <c r="M99" i="1" s="1"/>
  <c r="J99" i="1" a="1"/>
  <c r="J99" i="1" s="1"/>
  <c r="I100" i="1"/>
  <c r="M100" i="1" a="1"/>
  <c r="M100" i="1" s="1"/>
  <c r="J100" i="1" a="1"/>
  <c r="J100" i="1" s="1"/>
  <c r="I101" i="1"/>
  <c r="M101" i="1" a="1"/>
  <c r="M101" i="1" s="1"/>
  <c r="J101" i="1" a="1"/>
  <c r="J101" i="1" s="1"/>
  <c r="I102" i="1"/>
  <c r="M102" i="1" a="1"/>
  <c r="M102" i="1" s="1"/>
  <c r="J102" i="1" a="1"/>
  <c r="J102" i="1" s="1"/>
  <c r="I104" i="1"/>
  <c r="J104" i="1" a="1"/>
  <c r="J104" i="1" s="1"/>
  <c r="I106" i="1"/>
  <c r="M106" i="1" a="1"/>
  <c r="M106" i="1" s="1"/>
  <c r="J106" i="1" a="1"/>
  <c r="J106" i="1" s="1"/>
  <c r="I107" i="1"/>
  <c r="M107" i="1" a="1"/>
  <c r="M107" i="1" s="1"/>
  <c r="J107" i="1" a="1"/>
  <c r="J107" i="1" s="1"/>
  <c r="I109" i="1"/>
  <c r="J109" i="1" a="1"/>
  <c r="J109" i="1" s="1"/>
  <c r="I111" i="1"/>
  <c r="M111" i="1" a="1"/>
  <c r="M111" i="1" s="1"/>
  <c r="J111" i="1" a="1"/>
  <c r="J111" i="1" s="1"/>
  <c r="I112" i="1"/>
  <c r="M112" i="1" a="1"/>
  <c r="M112" i="1" s="1"/>
  <c r="J112" i="1" a="1"/>
  <c r="J112" i="1" s="1"/>
  <c r="I113" i="1"/>
  <c r="M113" i="1" a="1"/>
  <c r="M113" i="1" s="1"/>
  <c r="J113" i="1" a="1"/>
  <c r="J113" i="1" s="1"/>
  <c r="I114" i="1"/>
  <c r="M114" i="1" a="1"/>
  <c r="M114" i="1" s="1"/>
  <c r="J114" i="1" a="1"/>
  <c r="J114" i="1" s="1"/>
  <c r="I115" i="1"/>
  <c r="M115" i="1" a="1"/>
  <c r="M115" i="1" s="1"/>
  <c r="J115" i="1" a="1"/>
  <c r="J115" i="1" s="1"/>
  <c r="I116" i="1"/>
  <c r="M116" i="1" a="1"/>
  <c r="M116" i="1" s="1"/>
  <c r="J116" i="1" a="1"/>
  <c r="J116" i="1" s="1"/>
  <c r="I117" i="1"/>
  <c r="M117" i="1" a="1"/>
  <c r="M117" i="1" s="1"/>
  <c r="J117" i="1" a="1"/>
  <c r="J117" i="1" s="1"/>
  <c r="I118" i="1"/>
  <c r="M118" i="1" a="1"/>
  <c r="M118" i="1" s="1"/>
  <c r="J118" i="1" a="1"/>
  <c r="J118" i="1" s="1"/>
  <c r="I119" i="1"/>
  <c r="M119" i="1" a="1"/>
  <c r="M119" i="1" s="1"/>
  <c r="J119" i="1" a="1"/>
  <c r="J119" i="1" s="1"/>
  <c r="I120" i="1"/>
  <c r="M120" i="1" a="1"/>
  <c r="M120" i="1" s="1"/>
  <c r="J120" i="1" a="1"/>
  <c r="J120" i="1" s="1"/>
  <c r="I121" i="1"/>
  <c r="M121" i="1" a="1"/>
  <c r="M121" i="1" s="1"/>
  <c r="J121" i="1" a="1"/>
  <c r="J121" i="1" s="1"/>
  <c r="I122" i="1"/>
  <c r="M122" i="1" a="1"/>
  <c r="M122" i="1" s="1"/>
  <c r="J122" i="1" a="1"/>
  <c r="J122" i="1" s="1"/>
  <c r="I123" i="1"/>
  <c r="M123" i="1" a="1"/>
  <c r="M123" i="1" s="1"/>
  <c r="J123" i="1" a="1"/>
  <c r="J123" i="1" s="1"/>
  <c r="I124" i="1"/>
  <c r="M124" i="1" a="1"/>
  <c r="M124" i="1" s="1"/>
  <c r="J124" i="1" a="1"/>
  <c r="J124" i="1" s="1"/>
  <c r="I125" i="1"/>
  <c r="M125" i="1" a="1"/>
  <c r="M125" i="1" s="1"/>
  <c r="J125" i="1" a="1"/>
  <c r="J125" i="1" s="1"/>
  <c r="I126" i="1"/>
  <c r="M126" i="1" a="1"/>
  <c r="M126" i="1" s="1"/>
  <c r="J126" i="1" a="1"/>
  <c r="J126" i="1" s="1"/>
  <c r="I127" i="1"/>
  <c r="M127" i="1" a="1"/>
  <c r="M127" i="1" s="1"/>
  <c r="J127" i="1" a="1"/>
  <c r="J127" i="1" s="1"/>
  <c r="I128" i="1"/>
  <c r="M128" i="1" a="1"/>
  <c r="M128" i="1" s="1"/>
  <c r="J128" i="1" a="1"/>
  <c r="J128" i="1" s="1"/>
  <c r="I129" i="1"/>
  <c r="M129" i="1" a="1"/>
  <c r="M129" i="1" s="1"/>
  <c r="J129" i="1" a="1"/>
  <c r="J129" i="1" s="1"/>
  <c r="I130" i="1"/>
  <c r="M130" i="1" a="1"/>
  <c r="M130" i="1" s="1"/>
  <c r="J130" i="1" a="1"/>
  <c r="J130" i="1" s="1"/>
  <c r="I131" i="1"/>
  <c r="M131" i="1" a="1"/>
  <c r="M131" i="1" s="1"/>
  <c r="J131" i="1" a="1"/>
  <c r="J131" i="1" s="1"/>
  <c r="I132" i="1"/>
  <c r="M132" i="1" a="1"/>
  <c r="M132" i="1" s="1"/>
  <c r="J132" i="1" a="1"/>
  <c r="J132" i="1" s="1"/>
  <c r="I133" i="1"/>
  <c r="M133" i="1" a="1"/>
  <c r="M133" i="1" s="1"/>
  <c r="J133" i="1" a="1"/>
  <c r="J133" i="1" s="1"/>
  <c r="I134" i="1"/>
  <c r="M134" i="1" a="1"/>
  <c r="M134" i="1" s="1"/>
  <c r="J134" i="1" a="1"/>
  <c r="J134" i="1" s="1"/>
  <c r="I135" i="1"/>
  <c r="M135" i="1" a="1"/>
  <c r="M135" i="1" s="1"/>
  <c r="J135" i="1" a="1"/>
  <c r="J135" i="1" s="1"/>
  <c r="I136" i="1"/>
  <c r="M136" i="1" a="1"/>
  <c r="M136" i="1" s="1"/>
  <c r="J136" i="1" a="1"/>
  <c r="J136" i="1" s="1"/>
  <c r="I137" i="1"/>
  <c r="M137" i="1" a="1"/>
  <c r="M137" i="1" s="1"/>
  <c r="J137" i="1" a="1"/>
  <c r="J137" i="1" s="1"/>
  <c r="I139" i="1"/>
  <c r="J139" i="1" a="1"/>
  <c r="J139" i="1" s="1"/>
  <c r="I141" i="1"/>
  <c r="M141" i="1" a="1"/>
  <c r="M141" i="1" s="1"/>
  <c r="J141" i="1" a="1"/>
  <c r="J141" i="1" s="1"/>
  <c r="I142" i="1"/>
  <c r="M142" i="1" a="1"/>
  <c r="M142" i="1" s="1"/>
  <c r="J142" i="1" a="1"/>
  <c r="J142" i="1" s="1"/>
  <c r="I143" i="1"/>
  <c r="M143" i="1" a="1"/>
  <c r="M143" i="1" s="1"/>
  <c r="J143" i="1" a="1"/>
  <c r="J143" i="1" s="1"/>
  <c r="I145" i="1"/>
  <c r="J145" i="1" a="1"/>
  <c r="J145" i="1" s="1"/>
  <c r="I147" i="1"/>
  <c r="M147" i="1" a="1"/>
  <c r="M147" i="1" s="1"/>
  <c r="J147" i="1" a="1"/>
  <c r="J147" i="1" s="1"/>
  <c r="I149" i="1"/>
  <c r="J149" i="1" a="1"/>
  <c r="J149" i="1" s="1"/>
  <c r="I151" i="1"/>
  <c r="M151" i="1" a="1"/>
  <c r="M151" i="1" s="1"/>
  <c r="J151" i="1" a="1"/>
  <c r="J151" i="1" s="1"/>
  <c r="I152" i="1"/>
  <c r="M152" i="1" a="1"/>
  <c r="M152" i="1" s="1"/>
  <c r="J152" i="1" a="1"/>
  <c r="J152" i="1" s="1"/>
  <c r="I153" i="1"/>
  <c r="M153" i="1" a="1"/>
  <c r="M153" i="1" s="1"/>
  <c r="J153" i="1" a="1"/>
  <c r="J153" i="1" s="1"/>
  <c r="I154" i="1"/>
  <c r="M154" i="1" a="1"/>
  <c r="M154" i="1" s="1"/>
  <c r="J154" i="1" a="1"/>
  <c r="J154" i="1" s="1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9" i="2"/>
  <c r="E18" i="2"/>
  <c r="E17" i="2"/>
  <c r="E16" i="2"/>
  <c r="E15" i="2"/>
  <c r="E14" i="2"/>
  <c r="E13" i="2"/>
  <c r="E12" i="2"/>
  <c r="E11" i="2"/>
  <c r="E10" i="2"/>
  <c r="E8" i="2"/>
  <c r="E7" i="2"/>
  <c r="E6" i="2"/>
  <c r="E5" i="2"/>
  <c r="E4" i="2"/>
  <c r="K18" i="1" l="1"/>
  <c r="E20" i="2"/>
  <c r="K55" i="1"/>
  <c r="K12" i="1"/>
  <c r="K28" i="1"/>
  <c r="K99" i="1"/>
  <c r="K35" i="1"/>
  <c r="K57" i="1"/>
  <c r="K44" i="1"/>
  <c r="K46" i="1"/>
  <c r="K33" i="1"/>
  <c r="K36" i="1"/>
  <c r="K81" i="1"/>
  <c r="K58" i="1"/>
  <c r="G50" i="3"/>
  <c r="K40" i="1"/>
  <c r="K39" i="1" s="1"/>
  <c r="K151" i="1"/>
  <c r="K141" i="1"/>
  <c r="K34" i="1"/>
  <c r="K121" i="1"/>
  <c r="K109" i="1"/>
  <c r="K108" i="1" s="1"/>
  <c r="K113" i="1"/>
  <c r="K66" i="1"/>
  <c r="K87" i="1"/>
  <c r="K86" i="1" s="1"/>
  <c r="K73" i="1"/>
  <c r="K92" i="1"/>
  <c r="K112" i="1"/>
  <c r="K38" i="1"/>
  <c r="K62" i="1"/>
  <c r="K25" i="1"/>
  <c r="K45" i="1"/>
  <c r="K95" i="1"/>
  <c r="K94" i="1" s="1"/>
  <c r="K125" i="1"/>
  <c r="K120" i="1"/>
  <c r="K76" i="1"/>
  <c r="K71" i="1"/>
  <c r="K154" i="1"/>
  <c r="K135" i="1"/>
  <c r="K130" i="1"/>
  <c r="K129" i="1"/>
  <c r="K60" i="1"/>
  <c r="K59" i="1" s="1"/>
  <c r="K106" i="1"/>
  <c r="K64" i="1"/>
  <c r="K90" i="1"/>
  <c r="K123" i="1"/>
  <c r="K145" i="1"/>
  <c r="K137" i="1"/>
  <c r="K63" i="1"/>
  <c r="K122" i="1"/>
  <c r="K116" i="1"/>
  <c r="K102" i="1"/>
  <c r="K149" i="1"/>
  <c r="K148" i="1" s="1"/>
  <c r="K97" i="1"/>
  <c r="K139" i="1"/>
  <c r="K138" i="1" s="1"/>
  <c r="K104" i="1"/>
  <c r="K103" i="1" s="1"/>
  <c r="K133" i="1"/>
  <c r="K128" i="1"/>
  <c r="K119" i="1"/>
  <c r="K31" i="1"/>
  <c r="K30" i="1" s="1"/>
  <c r="K132" i="1"/>
  <c r="K118" i="1"/>
  <c r="K74" i="1"/>
  <c r="K117" i="1"/>
  <c r="K84" i="1"/>
  <c r="K43" i="1"/>
  <c r="K98" i="1"/>
  <c r="K27" i="1"/>
  <c r="K37" i="1"/>
  <c r="K42" i="1"/>
  <c r="K67" i="1"/>
  <c r="K143" i="1"/>
  <c r="K83" i="1"/>
  <c r="K142" i="1"/>
  <c r="K136" i="1"/>
  <c r="K124" i="1"/>
  <c r="K82" i="1"/>
  <c r="K65" i="1"/>
  <c r="K153" i="1"/>
  <c r="K93" i="1"/>
  <c r="K50" i="1"/>
  <c r="K127" i="1"/>
  <c r="K75" i="1"/>
  <c r="K20" i="1"/>
  <c r="K69" i="1"/>
  <c r="K68" i="1" s="1"/>
  <c r="K152" i="1"/>
  <c r="K131" i="1"/>
  <c r="K111" i="1"/>
  <c r="K115" i="1"/>
  <c r="K80" i="1"/>
  <c r="K26" i="1"/>
  <c r="K19" i="1"/>
  <c r="K114" i="1"/>
  <c r="K47" i="1"/>
  <c r="K126" i="1"/>
  <c r="K100" i="1"/>
  <c r="K89" i="1"/>
  <c r="K72" i="1"/>
  <c r="K147" i="1"/>
  <c r="K29" i="1"/>
  <c r="K24" i="1"/>
  <c r="K85" i="1"/>
  <c r="K22" i="1"/>
  <c r="K21" i="1" s="1"/>
  <c r="K91" i="1"/>
  <c r="K134" i="1"/>
  <c r="K107" i="1"/>
  <c r="K101" i="1"/>
  <c r="K78" i="1"/>
  <c r="K77" i="1" s="1"/>
  <c r="K51" i="1" l="1"/>
  <c r="K144" i="1"/>
  <c r="K146" i="1"/>
  <c r="K105" i="1"/>
  <c r="K140" i="1"/>
  <c r="K48" i="1"/>
  <c r="K32" i="1"/>
  <c r="K61" i="1"/>
  <c r="K14" i="1"/>
  <c r="K96" i="1"/>
  <c r="K23" i="1"/>
  <c r="K70" i="1"/>
  <c r="K79" i="1"/>
  <c r="K150" i="1"/>
  <c r="K110" i="1"/>
  <c r="K41" i="1"/>
  <c r="K88" i="1"/>
  <c r="K156" i="1" l="1"/>
  <c r="K157" i="1"/>
  <c r="G52" i="3" s="1"/>
  <c r="G2" i="3" s="1"/>
  <c r="E22" i="2"/>
  <c r="K11" i="1"/>
  <c r="K15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<sst xmlns="http://schemas.openxmlformats.org/spreadsheetml/2006/main" count="880" uniqueCount="233">
  <si>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</si>
  <si>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1, 2</t>
  </si>
  <si>
    <t>Ведомость объемов работ и расхода материалов по работе: Устройство заполнения стен и сопутствующим работам (согласно проекту шифр 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</si>
  <si>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</si>
  <si>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</si>
  <si>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</si>
  <si>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</si>
  <si>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</si>
  <si>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</si>
  <si>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</si>
  <si>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</si>
  <si>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</si>
  <si>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</si>
  <si>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</si>
  <si>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</si>
  <si>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</si>
  <si>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03</t>
  </si>
  <si>
    <t>Каркас</t>
  </si>
  <si>
    <t>03.02</t>
  </si>
  <si>
    <t>Устройство заполнения стен</t>
  </si>
  <si>
    <t>03.02.01</t>
  </si>
  <si>
    <t>Кладка наружных стен и перегородок из блока, кладка стен и перегородок из кирпича, монтаж перемычек, кладка вентканалов</t>
  </si>
  <si>
    <t>03.02.01.00</t>
  </si>
  <si>
    <t>Работы:</t>
  </si>
  <si>
    <t>Кладка вентканалов, шахт дымоудаления и подпора воздуха из кирпича</t>
  </si>
  <si>
    <t>м3</t>
  </si>
  <si>
    <t>Материалы:</t>
  </si>
  <si>
    <t>1</t>
  </si>
  <si>
    <t>Кирпич</t>
  </si>
  <si>
    <t>силикатный полуторный полнотелый М-150</t>
  </si>
  <si>
    <t>шт</t>
  </si>
  <si>
    <t>2</t>
  </si>
  <si>
    <t>Арматура</t>
  </si>
  <si>
    <t>А500С Ø8 ГОСТ 34028-2016</t>
  </si>
  <si>
    <t>т</t>
  </si>
  <si>
    <t>3</t>
  </si>
  <si>
    <t>Раствор строительный</t>
  </si>
  <si>
    <t>цементно-песчаный М75</t>
  </si>
  <si>
    <t>4</t>
  </si>
  <si>
    <t>Сетка (м2)</t>
  </si>
  <si>
    <t>кладочная сварная Вр-1 50х50х3</t>
  </si>
  <si>
    <t>м2</t>
  </si>
  <si>
    <t>5</t>
  </si>
  <si>
    <t>Грунтовка (кг.)</t>
  </si>
  <si>
    <t>алкидная ГФ-021</t>
  </si>
  <si>
    <t>кг</t>
  </si>
  <si>
    <t>6</t>
  </si>
  <si>
    <t>Пена монтажная</t>
  </si>
  <si>
    <t>противопожарная</t>
  </si>
  <si>
    <t>баллон</t>
  </si>
  <si>
    <t>Кладка внутренних стен из керамзитобетонного блока толщ. 120 мм армированных</t>
  </si>
  <si>
    <t>А500С Ø10 ГОСТ 34028-2016</t>
  </si>
  <si>
    <t>Блок строительный</t>
  </si>
  <si>
    <t>керамзитобетонный 390х120х188мм пустотелый</t>
  </si>
  <si>
    <t>Кладка внутренних стен из керамзитобетонного блока толщ. 190 мм армированных</t>
  </si>
  <si>
    <t>керамзитобетонный 390х190х188мм пустотелый</t>
  </si>
  <si>
    <t>Кладка внутренних стен из керамзитобетонного блока толщ. 250 мм армированных</t>
  </si>
  <si>
    <t>керамзитобетонный 390х250х188мм пустотелый</t>
  </si>
  <si>
    <t>керамический полуторный полнотелый М-150</t>
  </si>
  <si>
    <t>норма расхода шт/м3</t>
  </si>
  <si>
    <t>7</t>
  </si>
  <si>
    <t>Кладка внутренних стен из кирпича под расшивку</t>
  </si>
  <si>
    <t>Кладка наружных стен и ограждений балконов и лоджий из керамзитобетонного блока 190 мм армированных</t>
  </si>
  <si>
    <t>керамзитобетонный 390х190х188мм полнотелый</t>
  </si>
  <si>
    <t>Кладка наружных стен из керамзитобетонного блока толщ. 250 мм армированных</t>
  </si>
  <si>
    <t>Кладка парапетов и вентшахт на кровле из кирпича армированн.</t>
  </si>
  <si>
    <t>Керамзит</t>
  </si>
  <si>
    <t>фр.20-40мм</t>
  </si>
  <si>
    <t>Плита минераловатная</t>
  </si>
  <si>
    <t>100мм 110 кг/м3</t>
  </si>
  <si>
    <t>Кладка перегородок и внутренних стен из керамзитобетонного блока толщ. 90мм армированных</t>
  </si>
  <si>
    <t>керамзитобетонный 390х90х188мм пустотелый</t>
  </si>
  <si>
    <t>Кладка под окна из кирпича</t>
  </si>
  <si>
    <t>Монтаж брусковых перемычек</t>
  </si>
  <si>
    <t>Уголок стальной (кг.)</t>
  </si>
  <si>
    <t>125х125х10</t>
  </si>
  <si>
    <t>на примыкании к монолиту</t>
  </si>
  <si>
    <t>Болт (шт)</t>
  </si>
  <si>
    <t>БСР М10х100</t>
  </si>
  <si>
    <t>Перемычка керамзитобетонная</t>
  </si>
  <si>
    <t>2200х250х190</t>
  </si>
  <si>
    <t>1200х250х190</t>
  </si>
  <si>
    <t>2600х250х190</t>
  </si>
  <si>
    <t>8</t>
  </si>
  <si>
    <t>1800х250х190</t>
  </si>
  <si>
    <t>9</t>
  </si>
  <si>
    <t>2000х250х190</t>
  </si>
  <si>
    <t>10</t>
  </si>
  <si>
    <t>2400х250х190</t>
  </si>
  <si>
    <t>11</t>
  </si>
  <si>
    <t>2800х250х190</t>
  </si>
  <si>
    <t>12</t>
  </si>
  <si>
    <t>1400х250х190</t>
  </si>
  <si>
    <t>13</t>
  </si>
  <si>
    <t>1600х250х190</t>
  </si>
  <si>
    <t>14</t>
  </si>
  <si>
    <t>Перемычка полистиролбетонная</t>
  </si>
  <si>
    <t>1200х190х190</t>
  </si>
  <si>
    <t>15</t>
  </si>
  <si>
    <t>1400х190х190</t>
  </si>
  <si>
    <t>16</t>
  </si>
  <si>
    <t>1600х120х190</t>
  </si>
  <si>
    <t>17</t>
  </si>
  <si>
    <t>2800х190х190</t>
  </si>
  <si>
    <t>18</t>
  </si>
  <si>
    <t>1400х120х190</t>
  </si>
  <si>
    <t>19</t>
  </si>
  <si>
    <t>2000х190х190</t>
  </si>
  <si>
    <t>20</t>
  </si>
  <si>
    <t>21</t>
  </si>
  <si>
    <t>22</t>
  </si>
  <si>
    <t>23</t>
  </si>
  <si>
    <t>24</t>
  </si>
  <si>
    <t>25</t>
  </si>
  <si>
    <t>26</t>
  </si>
  <si>
    <t>27</t>
  </si>
  <si>
    <t>1600х190х190</t>
  </si>
  <si>
    <t>Устройство перемычек из арматуры</t>
  </si>
  <si>
    <t>А500С Ø12 ГОСТ 34028-2016</t>
  </si>
  <si>
    <t>Утепление стен</t>
  </si>
  <si>
    <t>Утепление стен между секций</t>
  </si>
  <si>
    <t>Пенополистирол</t>
  </si>
  <si>
    <t>беспрессовый ППС35 150мм 35кг/м3</t>
  </si>
  <si>
    <t>150мм 110 кг/м3</t>
  </si>
  <si>
    <t>Пленка строительная</t>
  </si>
  <si>
    <t>гидропароизоляционная</t>
  </si>
  <si>
    <t>Лента клейкая (шт.)</t>
  </si>
  <si>
    <t>усиленная двухсторонняя 25мм,25м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</si>
  <si>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</si>
  <si>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</si>
  <si>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</si>
  <si>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</si>
  <si>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</si>
  <si>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</si>
  <si>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</si>
  <si>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</si>
  <si>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</si>
  <si>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</si>
  <si>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ГП-72.110.01.03.02 Секция 1_Устройство заполнения стен №1</t>
  </si>
  <si>
    <t>c3ee9955-16c0-11f1-9618-db392af1e994</t>
  </si>
  <si>
    <t>ГП-72.110.02.03.02 Секция 2_Устройство заполнения стен №1</t>
  </si>
  <si>
    <t>d05e3089-16c0-11f1-9618-db392af1e994</t>
  </si>
  <si>
    <t>Итог</t>
  </si>
  <si>
    <t>Кладка внутренних стен из кирпича толщ. 120мм</t>
  </si>
  <si>
    <t>Кладка внутренних стен из кирпича толщ. 250мм</t>
  </si>
  <si>
    <t>проверка</t>
  </si>
  <si>
    <t>в тч НДС</t>
  </si>
  <si>
    <t>ИТОГО по сметному расчету с учетом НДС:</t>
  </si>
  <si>
    <t>в тч стоимость работ</t>
  </si>
  <si>
    <t>в тч стоимость материалов</t>
  </si>
  <si>
    <t>При производстве основных работ учитывать следующие второстепенные сопутствующие работы:</t>
  </si>
  <si>
    <t>Кладка наружных стен из керамзитобетонного блока армированных:</t>
  </si>
  <si>
    <t>1.1</t>
  </si>
  <si>
    <t xml:space="preserve">Устройство примыкания к монолитной плите перекрытия (верх стен): </t>
  </si>
  <si>
    <t>а)</t>
  </si>
  <si>
    <t>Заполнение шва монтажной пеной</t>
  </si>
  <si>
    <t>б)</t>
  </si>
  <si>
    <t>Монтаж металлических крепежных элементов (штырь из катанки Ø8 А500С L=400мм)</t>
  </si>
  <si>
    <t>в)</t>
  </si>
  <si>
    <t>Зачеканка шва раствором с 2-х сторон</t>
  </si>
  <si>
    <t>1.2</t>
  </si>
  <si>
    <t xml:space="preserve">Устройство примыкания к монолитному пилону/стене: </t>
  </si>
  <si>
    <t>Монтаж металлических крепежных элементов (штырь из катанки Ø8 А500С L=300мм)</t>
  </si>
  <si>
    <t>г)</t>
  </si>
  <si>
    <t>Зачеканка шва раствором с 2 сторон</t>
  </si>
  <si>
    <t>1.3</t>
  </si>
  <si>
    <t>Утепление (деформац. шов)</t>
  </si>
  <si>
    <t xml:space="preserve">Кладка внутренних стен из керамзитобетонного блока армированных </t>
  </si>
  <si>
    <t>3.1</t>
  </si>
  <si>
    <t>3.2</t>
  </si>
  <si>
    <t xml:space="preserve">Кладка перегородок из керамзитобетонного блока толщ. 90мм армированных </t>
  </si>
  <si>
    <t>4.1</t>
  </si>
  <si>
    <t>4.2</t>
  </si>
  <si>
    <t>Кладка вентканалов, шахт дымоудаления и подпора воздуха</t>
  </si>
  <si>
    <t>5.1</t>
  </si>
  <si>
    <t xml:space="preserve">Устройство примыкания к монолитной  плите перекрытия (верх стен): </t>
  </si>
  <si>
    <t>Заполнение шва раствором с 2 сторон</t>
  </si>
  <si>
    <t>5.2</t>
  </si>
  <si>
    <t xml:space="preserve">Устройство примыкания к монолитной стене: </t>
  </si>
  <si>
    <t>Кладка перегородок из кирпича армированных (техэтаж, перегородки, ограждения балконов)</t>
  </si>
  <si>
    <t>6.1</t>
  </si>
  <si>
    <t>6.2</t>
  </si>
  <si>
    <t>Монтаж металлических крепежных элементов (штырь из катанки Ø10 А500С L=450мм, уголок 50*5, полоса 40*4, с учетом огрунтовки)</t>
  </si>
  <si>
    <t xml:space="preserve">Кладка вентшахт на кровле из кирпича армированных </t>
  </si>
  <si>
    <t>Швабрование  кладки</t>
  </si>
  <si>
    <t>Утепление(минвата)</t>
  </si>
  <si>
    <t>Устройство армирующего слоя(минваты)</t>
  </si>
  <si>
    <t>Засыпка гравием керамзитовым</t>
  </si>
  <si>
    <t>Устройство кладки вокруг фановых труб</t>
  </si>
  <si>
    <t>Устройство армирующего слоя</t>
  </si>
  <si>
    <t>Примечание:</t>
  </si>
  <si>
    <t>Компенсация электроэнергии (вагон-городок)</t>
  </si>
  <si>
    <t xml:space="preserve">Выполнение сопутствующих работ;                                                                                                                </t>
  </si>
  <si>
    <t>1.4</t>
  </si>
  <si>
    <t>Накладные расходы, прибыль организации, налоги и иные издержки Подрядчика;</t>
  </si>
  <si>
    <t>1.5</t>
  </si>
  <si>
    <t>Обеспечение безопасного производства труда, в т.ч:</t>
  </si>
  <si>
    <t>-</t>
  </si>
  <si>
    <t>площадки для стропальщиков</t>
  </si>
  <si>
    <t>выносные площадки</t>
  </si>
  <si>
    <t>спец.одежда, спец.обувь и средства защиты (с логотипом компании)</t>
  </si>
  <si>
    <t>обученный персонал (охрана труда, работа на высоте, промышленная безопасность, мед.осмотр)</t>
  </si>
  <si>
    <t>1.6</t>
  </si>
  <si>
    <t>Необходимость совмещения процессов устройства кладки и монтажа всех необходимых инженерных коммуникаций. Учитывать возможные перемещения по этажам с целью устройства кладки после монтажа коммуникаций.</t>
  </si>
  <si>
    <t>Вывоз мусора (бытовой, КГМ), ограждение опасных зон (с учетом материала) учитывает:</t>
  </si>
  <si>
    <t>2.1</t>
  </si>
  <si>
    <t>2.2</t>
  </si>
  <si>
    <t>2.3</t>
  </si>
  <si>
    <t>2.4</t>
  </si>
  <si>
    <t>Вывоз мусора (бытовой, КГМ)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</si>
  <si>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</si>
  <si>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материалов учитывает доставку</t>
  </si>
  <si>
    <t>В случае, если закуп кирпича и блоков относится к закупу подрядчика компенсация поддонов отдельно не возмещается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</si>
  <si>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</si>
  <si>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r>
      <rPr>
        <b/>
        <sz val="8"/>
        <color theme="1"/>
        <rFont val="Arial"/>
        <family val="2"/>
        <charset val="204"/>
      </rPr>
      <t>Стоимость СМР учитывает</t>
    </r>
    <r>
      <rPr>
        <sz val="8"/>
        <color theme="1"/>
        <rFont val="Arial"/>
        <family val="2"/>
        <charset val="204"/>
      </rPr>
      <t>:</t>
    </r>
  </si>
  <si>
    <t xml:space="preserve">Устройство гидроизоляции под первой ряд блоков </t>
  </si>
  <si>
    <t xml:space="preserve">в) </t>
  </si>
  <si>
    <t>3.3</t>
  </si>
  <si>
    <t>4.3</t>
  </si>
  <si>
    <t>5.3</t>
  </si>
  <si>
    <t>6.3</t>
  </si>
  <si>
    <t xml:space="preserve">Устройство отверстий и монтаж гильз для отвода воды с открытых лоджий </t>
  </si>
  <si>
    <t>3.4</t>
  </si>
  <si>
    <t xml:space="preserve">Устройство узла заделки проходок систем естественной вентиляции в квартирах. </t>
  </si>
  <si>
    <t xml:space="preserve">Затраты на все второстепенные материалы и работы необходимые для осуществления полного комплекса работ, включая затраты на: обеспечение технической водой для производства работ и бытовых целей; на мобилизацию, аренду и эксплуатацию всех необходимых машин и механизмов (за исключением башенных кранов); оборудования и инструментов, бытовых помещений и биотуалетов; на разгрузку, подъем материалов и разноску по этажам к местам производства работ. ПОДРЯДЧИК САМОСТОЯТЕЛЬНО ОБЕСПЕЧИВАЕТ ПОДЪЕМ МАТЕРИАЛОВ, СПУСК МУСОРА И МАЕТРИАЛОВ - до 10 этажа включительно. </t>
  </si>
  <si>
    <t>2.5</t>
  </si>
  <si>
    <t xml:space="preserve">Защита ниже смотнированных оконных конструкций (деревяные козырьки) </t>
  </si>
  <si>
    <t>Ограждение лифтовых шахт; вентиляционных шахт (деревянные ограждения), в том числе восстановление ранее установленного.</t>
  </si>
  <si>
    <t>Ограждение технологических отверстий (деревянные ограждения),  в том числе восстановление ранее установленного.</t>
  </si>
  <si>
    <t>Ограждение оконных проемов (деревянные ограждения),  в том числе восстановление ранее установленного.</t>
  </si>
  <si>
    <t>5.4</t>
  </si>
  <si>
    <t xml:space="preserve">Заделка технологических отверстий после монтажа инженерных систем (лестничные клетки, стены подвалов, стены машинного помещения, лифтовые примки) </t>
  </si>
  <si>
    <t>Закупка подрядчик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</si>
</sst>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"/>
    <numFmt numFmtId="167" formatCode="_-* #,##0.00\ _₽_-;\-* #,##0.00\ _₽_-;_-* &quot;-&quot;??\ _₽_-;_-@_-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b/>
      <sz val="8"/>
      <color theme="1"/>
      <name val="Arial"/>
      <family val="2"/>
      <charset val="204"/>
    </font>
    <font>
      <b/>
      <i/>
      <u/>
      <sz val="8"/>
      <color theme="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2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0" borderId="0" xfId="0" applyFont="1"/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wrapText="1"/>
    </xf>
    <xf numFmtId="0" fontId="3" fillId="0" borderId="5" xfId="0" applyFont="1" applyBorder="1" applyAlignment="1">
      <alignment horizontal="center" vertical="center"/>
    </xf>
    <xf numFmtId="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4" fontId="5" fillId="6" borderId="5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right"/>
    </xf>
    <xf numFmtId="0" fontId="3" fillId="6" borderId="5" xfId="0" applyFont="1" applyFill="1" applyBorder="1" applyAlignment="1">
      <alignment horizontal="left"/>
    </xf>
    <xf numFmtId="0" fontId="3" fillId="6" borderId="6" xfId="0" applyFont="1" applyFill="1" applyBorder="1" applyAlignment="1">
      <alignment horizontal="left"/>
    </xf>
    <xf numFmtId="0" fontId="6" fillId="6" borderId="7" xfId="0" applyFont="1" applyFill="1" applyBorder="1" applyAlignment="1">
      <alignment horizontal="right"/>
    </xf>
    <xf numFmtId="0" fontId="6" fillId="6" borderId="6" xfId="0" applyFont="1" applyFill="1" applyBorder="1" applyAlignment="1">
      <alignment horizontal="right"/>
    </xf>
    <xf numFmtId="0" fontId="6" fillId="6" borderId="7" xfId="0" applyFont="1" applyFill="1" applyBorder="1"/>
    <xf numFmtId="4" fontId="3" fillId="6" borderId="5" xfId="0" applyNumberFormat="1" applyFont="1" applyFill="1" applyBorder="1" applyAlignment="1">
      <alignment horizontal="right" vertical="center"/>
    </xf>
    <xf numFmtId="0" fontId="3" fillId="6" borderId="5" xfId="0" applyFont="1" applyFill="1" applyBorder="1" applyAlignment="1">
      <alignment horizontal="right"/>
    </xf>
    <xf numFmtId="0" fontId="6" fillId="6" borderId="6" xfId="0" applyFont="1" applyFill="1" applyBorder="1"/>
    <xf numFmtId="4" fontId="3" fillId="6" borderId="7" xfId="0" applyNumberFormat="1" applyFont="1" applyFill="1" applyBorder="1" applyAlignment="1">
      <alignment horizontal="right" vertical="center"/>
    </xf>
    <xf numFmtId="0" fontId="3" fillId="6" borderId="7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/>
    </xf>
    <xf numFmtId="4" fontId="3" fillId="2" borderId="5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4" fontId="3" fillId="4" borderId="5" xfId="0" applyNumberFormat="1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center" vertical="center"/>
    </xf>
    <xf numFmtId="4" fontId="3" fillId="4" borderId="5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Alignment="1">
      <alignment horizontal="right" vertical="center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right" vertical="center"/>
    </xf>
    <xf numFmtId="164" fontId="3" fillId="5" borderId="5" xfId="0" applyNumberFormat="1" applyFon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165" fontId="3" fillId="5" borderId="5" xfId="0" applyNumberFormat="1" applyFont="1" applyFill="1" applyBorder="1" applyAlignment="1">
      <alignment horizontal="right" vertical="center"/>
    </xf>
    <xf numFmtId="3" fontId="3" fillId="5" borderId="5" xfId="0" applyNumberFormat="1" applyFont="1" applyFill="1" applyBorder="1" applyAlignment="1">
      <alignment horizontal="right" vertical="center"/>
    </xf>
    <xf numFmtId="2" fontId="3" fillId="5" borderId="5" xfId="0" applyNumberFormat="1" applyFont="1" applyFill="1" applyBorder="1" applyAlignment="1">
      <alignment horizontal="right" vertical="center"/>
    </xf>
    <xf numFmtId="1" fontId="3" fillId="5" borderId="5" xfId="0" applyNumberFormat="1" applyFont="1" applyFill="1" applyBorder="1" applyAlignment="1">
      <alignment horizontal="right" vertical="center"/>
    </xf>
    <xf numFmtId="166" fontId="3" fillId="5" borderId="5" xfId="0" applyNumberFormat="1" applyFont="1" applyFill="1" applyBorder="1" applyAlignment="1">
      <alignment horizontal="right" vertical="center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/>
    <xf numFmtId="0" fontId="3" fillId="7" borderId="5" xfId="0" applyFont="1" applyFill="1" applyBorder="1" applyAlignment="1">
      <alignment horizontal="left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8" borderId="0" xfId="0" applyFont="1" applyFill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7" fillId="8" borderId="0" xfId="0" applyFont="1" applyFill="1" applyAlignment="1">
      <alignment vertical="center"/>
    </xf>
    <xf numFmtId="0" fontId="4" fillId="8" borderId="0" xfId="0" applyFont="1" applyFill="1" applyAlignment="1">
      <alignment vertical="center"/>
    </xf>
    <xf numFmtId="49" fontId="4" fillId="0" borderId="0" xfId="0" applyNumberFormat="1" applyFont="1" applyAlignment="1">
      <alignment vertical="center" wrapText="1"/>
    </xf>
    <xf numFmtId="0" fontId="4" fillId="8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4" fillId="0" borderId="0" xfId="0" applyFont="1"/>
    <xf numFmtId="4" fontId="7" fillId="0" borderId="0" xfId="0" applyNumberFormat="1" applyFont="1"/>
    <xf numFmtId="4" fontId="4" fillId="0" borderId="0" xfId="0" applyNumberFormat="1" applyFont="1"/>
    <xf numFmtId="49" fontId="7" fillId="0" borderId="0" xfId="0" applyNumberFormat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4" fontId="5" fillId="4" borderId="5" xfId="0" applyNumberFormat="1" applyFont="1" applyFill="1" applyBorder="1" applyAlignment="1">
      <alignment horizontal="right" vertical="center"/>
    </xf>
    <xf numFmtId="167" fontId="3" fillId="0" borderId="0" xfId="0" applyNumberFormat="1" applyFont="1" applyAlignment="1">
      <alignment horizontal="left"/>
    </xf>
    <xf numFmtId="167" fontId="3" fillId="2" borderId="5" xfId="0" applyNumberFormat="1" applyFont="1" applyFill="1" applyBorder="1" applyAlignment="1">
      <alignment horizontal="center" vertical="center" wrapText="1"/>
    </xf>
    <xf numFmtId="167" fontId="3" fillId="3" borderId="5" xfId="0" applyNumberFormat="1" applyFont="1" applyFill="1" applyBorder="1" applyAlignment="1">
      <alignment horizontal="center" vertical="center" wrapText="1"/>
    </xf>
    <xf numFmtId="167" fontId="3" fillId="4" borderId="5" xfId="0" applyNumberFormat="1" applyFont="1" applyFill="1" applyBorder="1" applyAlignment="1">
      <alignment horizontal="center" vertical="center" wrapText="1"/>
    </xf>
    <xf numFmtId="167" fontId="3" fillId="4" borderId="5" xfId="0" applyNumberFormat="1" applyFont="1" applyFill="1" applyBorder="1" applyAlignment="1">
      <alignment horizontal="right"/>
    </xf>
    <xf numFmtId="167" fontId="3" fillId="5" borderId="5" xfId="0" applyNumberFormat="1" applyFont="1" applyFill="1" applyBorder="1" applyAlignment="1">
      <alignment horizontal="center" vertical="center" wrapText="1"/>
    </xf>
    <xf numFmtId="167" fontId="3" fillId="6" borderId="5" xfId="0" applyNumberFormat="1" applyFont="1" applyFill="1" applyBorder="1" applyAlignment="1">
      <alignment horizontal="right"/>
    </xf>
    <xf numFmtId="167" fontId="3" fillId="7" borderId="5" xfId="0" applyNumberFormat="1" applyFont="1" applyFill="1" applyBorder="1" applyAlignment="1">
      <alignment horizontal="left"/>
    </xf>
    <xf numFmtId="167" fontId="3" fillId="0" borderId="0" xfId="0" applyNumberFormat="1" applyFont="1" applyAlignment="1">
      <alignment vertical="center" wrapText="1"/>
    </xf>
    <xf numFmtId="167" fontId="3" fillId="0" borderId="0" xfId="0" applyNumberFormat="1" applyFont="1" applyAlignment="1">
      <alignment vertical="center"/>
    </xf>
    <xf numFmtId="167" fontId="4" fillId="0" borderId="0" xfId="1" applyNumberFormat="1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5" fillId="7" borderId="7" xfId="0" applyFont="1" applyFill="1" applyBorder="1" applyAlignment="1">
      <alignment horizontal="center" vertical="center" wrapText="1"/>
    </xf>
    <xf numFmtId="4" fontId="5" fillId="7" borderId="7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left" vertical="top" wrapText="1"/>
    </xf>
    <xf numFmtId="0" fontId="7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left" vertical="center"/>
    </xf>
    <xf numFmtId="0" fontId="4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center"/>
    </xf>
    <xf numFmtId="167" fontId="5" fillId="0" borderId="2" xfId="0" applyNumberFormat="1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Обычный 3 2 2 4" xfId="1" xr:uid="{9CE09D0D-D8AB-4BF4-849A-33D737A4AAE0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/>
        <right/>
        <top style="thin">
          <color rgb="FF000000"/>
        </top>
        <bottom/>
      </border>
    </dxf>
    <dxf>
      <border outline="0">
        <right style="thin">
          <color rgb="FF000000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A319C4-0F35-4155-A235-D846E66B9DFB}" name="Р" displayName="Р" ref="A3:F20" totalsRowCount="1" headerRowDxfId="37" headerRowBorderDxfId="36" tableBorderDxfId="35" totalsRowBorderDxfId="34">
  <autoFilter ref="A3:F19" xr:uid="{85A319C4-0F35-4155-A235-D846E66B9DFB}"/>
  <tableColumns count="6">
    <tableColumn id="1" xr3:uid="{69F1BF70-857B-4CD4-B21B-E352437A472E}" name="Наименование" totalsRowLabel="Итог" dataDxfId="33" totalsRowDxfId="32"/>
    <tableColumn id="2" xr3:uid="{E3DF6335-562A-4266-95BB-E606DD833FE3}" name="Ед. изм." dataDxfId="31" totalsRowDxfId="30"/>
    <tableColumn id="3" xr3:uid="{7F229DC6-6C4F-4C2E-891F-6B90D45AB02A}" name="Количество" dataDxfId="29" totalsRowDxfId="28"/>
    <tableColumn id="4" xr3:uid="{06E62A16-6B5D-4C4E-AF53-A677D5A6FA8B}" name="Цена за ед., руб" dataDxfId="27" totalsRowDxfId="26"/>
    <tableColumn id="5" xr3:uid="{A51A2D34-6EB5-49B9-86ED-4E23E9106AFF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A0F77EA9-2DAA-428A-BD85-7E16C4EE5FE0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09A553-E192-4B4F-B2FC-313E6DCA5510}" name="М" displayName="М" ref="A3:I50" totalsRowCount="1" headerRowDxfId="21" headerRowBorderDxfId="20" tableBorderDxfId="19" totalsRowBorderDxfId="18">
  <autoFilter ref="A3:I49" xr:uid="{F209A553-E192-4B4F-B2FC-313E6DCA5510}"/>
  <tableColumns count="9">
    <tableColumn id="1" xr3:uid="{DD176382-CD33-4774-86DC-7B86C1057291}" name="Наим." totalsRowLabel="Итог" dataDxfId="17" totalsRowDxfId="8"/>
    <tableColumn id="2" xr3:uid="{880DBC62-7D1D-4C85-BACC-610534FEDCDE}" name="Артикул, марка, произв." dataDxfId="16" totalsRowDxfId="7"/>
    <tableColumn id="3" xr3:uid="{01C64E4E-6B03-4F37-A873-B3D6505CDF29}" name="Хар-ка" dataDxfId="15" totalsRowDxfId="6"/>
    <tableColumn id="4" xr3:uid="{05BD9F1C-BF28-445B-AAD5-4BAE0C72F89D}" name="Ед. изм." dataDxfId="14" totalsRowDxfId="5"/>
    <tableColumn id="5" xr3:uid="{25C81110-6E4A-4045-B6C7-CBFA4284F602}" name="Количество" dataDxfId="13" totalsRowDxfId="4"/>
    <tableColumn id="6" xr3:uid="{B5ED1AEF-0FAC-48DF-ACA6-269AE7317E38}" name="Цена за ед., руб" dataDxfId="12" totalsRowDxfId="3"/>
    <tableColumn id="7" xr3:uid="{5F5091D2-09F3-42E9-A21E-40B4D3CEA7C6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3C5F01AB-F468-4993-A69F-7A1887AC42F1}" name="Прим." dataDxfId="10" totalsRowDxfId="1"/>
    <tableColumn id="9" xr3:uid="{DC807633-A8EA-4DAB-97BF-DCD063674C31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246"/>
  <sheetViews>
    <sheetView tabSelected="1" zoomScale="115" zoomScaleNormal="115" workbookViewId="0">
      <pane ySplit="9" topLeftCell="A115" activePane="bottomLeft" state="frozen"/>
      <selection pane="bottomLeft" activeCell="G236" sqref="G236"/>
    </sheetView>
  </sheetViews>
  <sheetFormatPr defaultColWidth="10.5" defaultRowHeight="11.45" customHeight="1" x14ac:dyDescent="0.2"/>
  <cols>
    <col min="1" max="1" width="9.83203125" style="34" customWidth="1"/>
    <col min="2" max="2" width="36" style="34" customWidth="1"/>
    <col min="3" max="3" width="15.83203125" style="34" customWidth="1"/>
    <col min="4" max="4" width="17" style="34" customWidth="1"/>
    <col min="5" max="5" width="10" style="34" customWidth="1"/>
    <col min="6" max="6" width="9.6640625" style="34" customWidth="1"/>
    <col min="7" max="8" width="10.5" style="34" customWidth="1"/>
    <col min="9" max="9" width="14.6640625" style="34" customWidth="1"/>
    <col min="10" max="10" width="16" style="34" customWidth="1"/>
    <col min="11" max="11" width="17" style="34" customWidth="1"/>
    <col min="12" max="12" width="35" style="34" customWidth="1"/>
    <col min="13" max="13" width="23.33203125" style="107" customWidth="1"/>
    <col min="14" max="16384" width="10.5" style="28"/>
  </cols>
  <sheetData>
    <row r="1" spans="1:13" ht="11.1" customHeight="1" x14ac:dyDescent="0.2"/>
    <row r="2" spans="1:13" ht="11.1" customHeight="1" x14ac:dyDescent="0.2">
      <c r="B2" s="124" t="s">
        <v>0</v>
      </c>
      <c r="C2" s="124"/>
      <c r="D2" s="124"/>
      <c r="E2" s="124"/>
      <c r="F2" s="124"/>
      <c r="G2" s="124"/>
      <c r="H2" s="124"/>
      <c r="I2" s="124"/>
      <c r="J2" s="124"/>
    </row>
    <row r="3" spans="1:13" ht="35.1" customHeight="1" x14ac:dyDescent="0.2">
      <c r="B3" s="125" t="s">
        <v>1</v>
      </c>
      <c r="C3" s="125"/>
      <c r="D3" s="125"/>
      <c r="E3" s="125"/>
      <c r="F3" s="125"/>
      <c r="G3" s="125"/>
      <c r="H3" s="125"/>
      <c r="I3" s="125"/>
      <c r="J3" s="125"/>
    </row>
    <row r="4" spans="1:13" ht="11.1" customHeight="1" x14ac:dyDescent="0.2">
      <c r="B4" s="125" t="s">
        <v>2</v>
      </c>
      <c r="C4" s="125"/>
      <c r="D4" s="125"/>
      <c r="E4" s="125"/>
      <c r="F4" s="125"/>
      <c r="G4" s="125"/>
      <c r="H4" s="125"/>
      <c r="I4" s="125"/>
      <c r="J4" s="125"/>
    </row>
    <row r="5" spans="1:13" ht="11.1" customHeight="1" x14ac:dyDescent="0.2"/>
    <row r="6" spans="1:13" ht="11.1" customHeight="1" x14ac:dyDescent="0.2">
      <c r="A6" s="118" t="s">
        <v>3</v>
      </c>
      <c r="B6" s="118" t="s">
        <v>4</v>
      </c>
      <c r="C6" s="120" t="s">
        <v>5</v>
      </c>
      <c r="D6" s="122" t="s">
        <v>6</v>
      </c>
      <c r="E6" s="118" t="s">
        <v>7</v>
      </c>
      <c r="F6" s="126" t="s">
        <v>8</v>
      </c>
      <c r="G6" s="128" t="s">
        <v>9</v>
      </c>
      <c r="H6" s="128" t="s">
        <v>10</v>
      </c>
      <c r="I6" s="118" t="s">
        <v>11</v>
      </c>
      <c r="J6" s="126" t="s">
        <v>12</v>
      </c>
      <c r="K6" s="126" t="s">
        <v>13</v>
      </c>
      <c r="L6" s="118" t="s">
        <v>14</v>
      </c>
      <c r="M6" s="139" t="s">
        <v>15</v>
      </c>
    </row>
    <row r="7" spans="1:13" ht="11.1" customHeight="1" x14ac:dyDescent="0.2">
      <c r="A7" s="119"/>
      <c r="B7" s="119"/>
      <c r="C7" s="121"/>
      <c r="D7" s="123"/>
      <c r="E7" s="119"/>
      <c r="F7" s="127"/>
      <c r="G7" s="129"/>
      <c r="H7" s="129"/>
      <c r="I7" s="119"/>
      <c r="J7" s="127"/>
      <c r="K7" s="127"/>
      <c r="L7" s="119"/>
      <c r="M7" s="140"/>
    </row>
    <row r="8" spans="1:13" ht="11.1" customHeight="1" x14ac:dyDescent="0.2">
      <c r="A8" s="48" t="s">
        <v>16</v>
      </c>
      <c r="B8" s="49" t="s">
        <v>17</v>
      </c>
      <c r="C8" s="50"/>
      <c r="D8" s="50"/>
      <c r="E8" s="51"/>
      <c r="F8" s="52"/>
      <c r="G8" s="52"/>
      <c r="H8" s="52"/>
      <c r="I8" s="52"/>
      <c r="J8" s="53"/>
      <c r="K8" s="53"/>
      <c r="L8" s="50"/>
      <c r="M8" s="108"/>
    </row>
    <row r="9" spans="1:13" ht="11.1" customHeight="1" x14ac:dyDescent="0.2">
      <c r="A9" s="54" t="s">
        <v>18</v>
      </c>
      <c r="B9" s="55" t="s">
        <v>19</v>
      </c>
      <c r="C9" s="56"/>
      <c r="D9" s="56"/>
      <c r="E9" s="57"/>
      <c r="F9" s="58"/>
      <c r="G9" s="58"/>
      <c r="H9" s="58"/>
      <c r="I9" s="58"/>
      <c r="J9" s="59"/>
      <c r="K9" s="59"/>
      <c r="L9" s="56"/>
      <c r="M9" s="109"/>
    </row>
    <row r="10" spans="1:13" ht="47.1" customHeight="1" x14ac:dyDescent="0.2">
      <c r="A10" s="60" t="s">
        <v>20</v>
      </c>
      <c r="B10" s="61" t="s">
        <v>21</v>
      </c>
      <c r="C10" s="62"/>
      <c r="D10" s="62"/>
      <c r="E10" s="63"/>
      <c r="F10" s="64"/>
      <c r="G10" s="65"/>
      <c r="H10" s="65"/>
      <c r="I10" s="65"/>
      <c r="J10" s="66"/>
      <c r="K10" s="66"/>
      <c r="L10" s="67"/>
      <c r="M10" s="110"/>
    </row>
    <row r="11" spans="1:13" ht="47.1" customHeight="1" x14ac:dyDescent="0.2">
      <c r="A11" s="60" t="s">
        <v>22</v>
      </c>
      <c r="B11" s="61" t="s">
        <v>21</v>
      </c>
      <c r="C11" s="62"/>
      <c r="D11" s="62"/>
      <c r="E11" s="63"/>
      <c r="F11" s="64"/>
      <c r="G11" s="65"/>
      <c r="H11" s="65"/>
      <c r="I11" s="65"/>
      <c r="J11" s="66"/>
      <c r="K11" s="106">
        <f>SUM($K$150,$K$148,$K$146,$K$144,$K$140,$K$138,$K$110,$K$108,$K$105,$K$103,$K$96,$K$94,$K$88,$K$86,$K$79,$K$77,$K$70,$K$68,$K$61,$K$59,$K$51,$K$48,$K$41,$K$39,$K$32,$K$30,$K$23,$K$21,$K$14,$K$12)</f>
        <v>0</v>
      </c>
      <c r="L11" s="67"/>
      <c r="M11" s="110"/>
    </row>
    <row r="12" spans="1:13" ht="11.1" customHeight="1" x14ac:dyDescent="0.2">
      <c r="A12" s="68"/>
      <c r="B12" s="61" t="s">
        <v>23</v>
      </c>
      <c r="C12" s="69"/>
      <c r="D12" s="69"/>
      <c r="E12" s="69"/>
      <c r="F12" s="69"/>
      <c r="G12" s="69"/>
      <c r="H12" s="69"/>
      <c r="I12" s="69"/>
      <c r="J12" s="70"/>
      <c r="K12" s="71">
        <f>SUM($K$13)</f>
        <v>0</v>
      </c>
      <c r="L12" s="65"/>
      <c r="M12" s="111"/>
    </row>
    <row r="13" spans="1:13" ht="35.1" customHeight="1" x14ac:dyDescent="0.2">
      <c r="A13" s="72"/>
      <c r="B13" s="30" t="s">
        <v>24</v>
      </c>
      <c r="C13" s="27"/>
      <c r="D13" s="27"/>
      <c r="E13" s="29" t="s">
        <v>25</v>
      </c>
      <c r="F13" s="73"/>
      <c r="G13" s="74">
        <v>710.4</v>
      </c>
      <c r="H13" s="73"/>
      <c r="I13" s="74">
        <f>SUM($G$13:$H$13)</f>
        <v>710.4</v>
      </c>
      <c r="J13" s="75">
        <f t="array" ref="J13">INDEX(Р[Цена за ед., руб],MATCH(1,IF(($B13=Р[Наименование])*($L13=Р[Примечание]),{1},($B13=Р[Наименование])*($L13=Р[Примечание])),0))</f>
        <v>0</v>
      </c>
      <c r="K13" s="75">
        <f>ROUND($I$13*$J$13,2)</f>
        <v>0</v>
      </c>
      <c r="L13" s="27"/>
      <c r="M13" s="112"/>
    </row>
    <row r="14" spans="1:13" ht="11.1" customHeight="1" x14ac:dyDescent="0.2">
      <c r="A14" s="68"/>
      <c r="B14" s="61" t="s">
        <v>26</v>
      </c>
      <c r="C14" s="69"/>
      <c r="D14" s="69"/>
      <c r="E14" s="69"/>
      <c r="F14" s="69"/>
      <c r="G14" s="69"/>
      <c r="H14" s="69"/>
      <c r="I14" s="69"/>
      <c r="J14" s="70"/>
      <c r="K14" s="71">
        <f>SUM($K$15:$K$20)</f>
        <v>0</v>
      </c>
      <c r="L14" s="65"/>
      <c r="M14" s="111"/>
    </row>
    <row r="15" spans="1:13" ht="35.1" customHeight="1" x14ac:dyDescent="0.2">
      <c r="A15" s="72" t="s">
        <v>27</v>
      </c>
      <c r="B15" s="30" t="s">
        <v>28</v>
      </c>
      <c r="C15" s="27"/>
      <c r="D15" s="27" t="s">
        <v>29</v>
      </c>
      <c r="E15" s="29" t="s">
        <v>30</v>
      </c>
      <c r="F15" s="76">
        <v>308</v>
      </c>
      <c r="G15" s="77">
        <v>218805</v>
      </c>
      <c r="H15" s="73"/>
      <c r="I15" s="77">
        <f>SUM($G$15:$H$15)</f>
        <v>218805</v>
      </c>
      <c r="J15" s="75">
        <f t="array" ref="J15">INDEX(М[Цена за ед., руб],MATCH(1,IF(($B15=М[Наим.])*($C15=М[Артикул, марка, произв.])*($D15=М[Хар-ка])*($L15=М[Прим.]),{1},($B15=М[Наим.])*($C15=М[Артикул, марка, произв.])*($D15=М[Хар-ка])*($L15=М[Прим.])),0))</f>
        <v>0</v>
      </c>
      <c r="K15" s="75">
        <f>ROUND($I$15*$J$15,2)</f>
        <v>0</v>
      </c>
      <c r="L15" s="27"/>
      <c r="M15" s="112" t="str">
        <f t="array" ref="M15">INDEX(М[Форма закупа],MATCH(1,IF(($B15=М[Наим.])*($C15=М[Артикул, марка, произв.])*($D15=М[Хар-ка])*($L15=М[Прим.]),{1},($B15=М[Наим.])*($C15=М[Артикул, марка, произв.])*($D15=М[Хар-ка])*($L15=М[Прим.])),0))</f>
        <v>Закупка подрядчик</v>
      </c>
    </row>
    <row r="16" spans="1:13" ht="23.1" customHeight="1" x14ac:dyDescent="0.2">
      <c r="A16" s="72" t="s">
        <v>31</v>
      </c>
      <c r="B16" s="30" t="s">
        <v>32</v>
      </c>
      <c r="C16" s="27"/>
      <c r="D16" s="27" t="s">
        <v>33</v>
      </c>
      <c r="E16" s="29" t="s">
        <v>34</v>
      </c>
      <c r="F16" s="76">
        <v>0.3</v>
      </c>
      <c r="G16" s="76">
        <v>0.21299999999999999</v>
      </c>
      <c r="H16" s="73"/>
      <c r="I16" s="76">
        <f>SUM($G$16:$H$16)</f>
        <v>0.21299999999999999</v>
      </c>
      <c r="J16" s="75">
        <f t="array" ref="J16">INDEX(М[Цена за ед., руб],MATCH(1,IF(($B16=М[Наим.])*($C16=М[Артикул, марка, произв.])*($D16=М[Хар-ка])*($L16=М[Прим.]),{1},($B16=М[Наим.])*($C16=М[Артикул, марка, произв.])*($D16=М[Хар-ка])*($L16=М[Прим.])),0))</f>
        <v>0</v>
      </c>
      <c r="K16" s="75">
        <f>ROUND($I$16*$J$16,2)</f>
        <v>0</v>
      </c>
      <c r="L16" s="27"/>
      <c r="M16" s="112" t="str">
        <f t="array" ref="M16">INDEX(М[Форма закупа],MATCH(1,IF(($B16=М[Наим.])*($C16=М[Артикул, марка, произв.])*($D16=М[Хар-ка])*($L16=М[Прим.]),{1},($B16=М[Наим.])*($C16=М[Артикул, марка, произв.])*($D16=М[Хар-ка])*($L16=М[Прим.])),0))</f>
        <v>Закупка подрядчик</v>
      </c>
    </row>
    <row r="17" spans="1:13" ht="23.1" customHeight="1" x14ac:dyDescent="0.2">
      <c r="A17" s="72" t="s">
        <v>35</v>
      </c>
      <c r="B17" s="30" t="s">
        <v>36</v>
      </c>
      <c r="C17" s="27"/>
      <c r="D17" s="27" t="s">
        <v>37</v>
      </c>
      <c r="E17" s="29" t="s">
        <v>25</v>
      </c>
      <c r="F17" s="76">
        <v>0.216</v>
      </c>
      <c r="G17" s="78">
        <v>153.44999999999999</v>
      </c>
      <c r="H17" s="73"/>
      <c r="I17" s="78">
        <f>SUM($G$17:$H$17)</f>
        <v>153.44999999999999</v>
      </c>
      <c r="J17" s="75">
        <f t="array" ref="J17">INDEX(М[Цена за ед., руб],MATCH(1,IF(($B17=М[Наим.])*($C17=М[Артикул, марка, произв.])*($D17=М[Хар-ка])*($L17=М[Прим.]),{1},($B17=М[Наим.])*($C17=М[Артикул, марка, произв.])*($D17=М[Хар-ка])*($L17=М[Прим.])),0))</f>
        <v>0</v>
      </c>
      <c r="K17" s="75">
        <f>ROUND($I$17*$J$17,2)</f>
        <v>0</v>
      </c>
      <c r="L17" s="27"/>
      <c r="M17" s="112" t="str">
        <f t="array" ref="M17">INDEX(М[Форма закупа],MATCH(1,IF(($B17=М[Наим.])*($C17=М[Артикул, марка, произв.])*($D17=М[Хар-ка])*($L17=М[Прим.]),{1},($B17=М[Наим.])*($C17=М[Артикул, марка, произв.])*($D17=М[Хар-ка])*($L17=М[Прим.])),0))</f>
        <v>Закупка подрядчик</v>
      </c>
    </row>
    <row r="18" spans="1:13" ht="35.1" customHeight="1" x14ac:dyDescent="0.2">
      <c r="A18" s="72" t="s">
        <v>38</v>
      </c>
      <c r="B18" s="30" t="s">
        <v>39</v>
      </c>
      <c r="C18" s="27"/>
      <c r="D18" s="27" t="s">
        <v>40</v>
      </c>
      <c r="E18" s="29" t="s">
        <v>41</v>
      </c>
      <c r="F18" s="76">
        <v>1.05</v>
      </c>
      <c r="G18" s="75">
        <v>1864.79</v>
      </c>
      <c r="H18" s="73"/>
      <c r="I18" s="75">
        <f>SUM($G$18:$H$18)</f>
        <v>1864.79</v>
      </c>
      <c r="J18" s="75">
        <f t="array" ref="J18">INDEX(М[Цена за ед., руб],MATCH(1,IF(($B18=М[Наим.])*($C18=М[Артикул, марка, произв.])*($D18=М[Хар-ка])*($L18=М[Прим.]),{1},($B18=М[Наим.])*($C18=М[Артикул, марка, произв.])*($D18=М[Хар-ка])*($L18=М[Прим.])),0))</f>
        <v>0</v>
      </c>
      <c r="K18" s="75">
        <f>ROUND($I$18*$J$18,2)</f>
        <v>0</v>
      </c>
      <c r="L18" s="27"/>
      <c r="M18" s="112" t="str">
        <f t="array" ref="M18">INDEX(М[Форма закупа],MATCH(1,IF(($B18=М[Наим.])*($C18=М[Артикул, марка, произв.])*($D18=М[Хар-ка])*($L18=М[Прим.]),{1},($B18=М[Наим.])*($C18=М[Артикул, марка, произв.])*($D18=М[Хар-ка])*($L18=М[Прим.])),0))</f>
        <v>Закупка подрядчик</v>
      </c>
    </row>
    <row r="19" spans="1:13" ht="11.1" customHeight="1" x14ac:dyDescent="0.2">
      <c r="A19" s="72" t="s">
        <v>42</v>
      </c>
      <c r="B19" s="30" t="s">
        <v>43</v>
      </c>
      <c r="C19" s="27"/>
      <c r="D19" s="27" t="s">
        <v>44</v>
      </c>
      <c r="E19" s="29" t="s">
        <v>45</v>
      </c>
      <c r="F19" s="76">
        <v>5.68</v>
      </c>
      <c r="G19" s="74">
        <v>1.2</v>
      </c>
      <c r="H19" s="73"/>
      <c r="I19" s="74">
        <f>SUM($G$19:$H$19)</f>
        <v>1.2</v>
      </c>
      <c r="J19" s="75">
        <f t="array" ref="J19">INDEX(М[Цена за ед., руб],MATCH(1,IF(($B19=М[Наим.])*($C19=М[Артикул, марка, произв.])*($D19=М[Хар-ка])*($L19=М[Прим.]),{1},($B19=М[Наим.])*($C19=М[Артикул, марка, произв.])*($D19=М[Хар-ка])*($L19=М[Прим.])),0))</f>
        <v>0</v>
      </c>
      <c r="K19" s="75">
        <f>ROUND($I$19*$J$19,2)</f>
        <v>0</v>
      </c>
      <c r="L19" s="27"/>
      <c r="M19" s="112" t="str">
        <f t="array" ref="M19">INDEX(М[Форма закупа],MATCH(1,IF(($B19=М[Наим.])*($C19=М[Артикул, марка, произв.])*($D19=М[Хар-ка])*($L19=М[Прим.]),{1},($B19=М[Наим.])*($C19=М[Артикул, марка, произв.])*($D19=М[Хар-ка])*($L19=М[Прим.])),0))</f>
        <v>Закупка подрядчик</v>
      </c>
    </row>
    <row r="20" spans="1:13" ht="11.1" customHeight="1" x14ac:dyDescent="0.2">
      <c r="A20" s="72" t="s">
        <v>46</v>
      </c>
      <c r="B20" s="30" t="s">
        <v>47</v>
      </c>
      <c r="C20" s="27"/>
      <c r="D20" s="27" t="s">
        <v>48</v>
      </c>
      <c r="E20" s="29" t="s">
        <v>49</v>
      </c>
      <c r="F20" s="76">
        <v>0.16</v>
      </c>
      <c r="G20" s="79">
        <v>117</v>
      </c>
      <c r="H20" s="73"/>
      <c r="I20" s="79">
        <f>SUM($G$20:$H$20)</f>
        <v>117</v>
      </c>
      <c r="J20" s="75">
        <f t="array" ref="J20">INDEX(М[Цена за ед., руб],MATCH(1,IF(($B20=М[Наим.])*($C20=М[Артикул, марка, произв.])*($D20=М[Хар-ка])*($L20=М[Прим.]),{1},($B20=М[Наим.])*($C20=М[Артикул, марка, произв.])*($D20=М[Хар-ка])*($L20=М[Прим.])),0))</f>
        <v>0</v>
      </c>
      <c r="K20" s="75">
        <f>ROUND($I$20*$J$20,2)</f>
        <v>0</v>
      </c>
      <c r="L20" s="27"/>
      <c r="M20" s="112" t="str">
        <f t="array" ref="M20">INDEX(М[Форма закупа],MATCH(1,IF(($B20=М[Наим.])*($C20=М[Артикул, марка, произв.])*($D20=М[Хар-ка])*($L20=М[Прим.]),{1},($B20=М[Наим.])*($C20=М[Артикул, марка, произв.])*($D20=М[Хар-ка])*($L20=М[Прим.])),0))</f>
        <v>Закупка подрядчик</v>
      </c>
    </row>
    <row r="21" spans="1:13" ht="11.1" customHeight="1" x14ac:dyDescent="0.2">
      <c r="A21" s="68"/>
      <c r="B21" s="61" t="s">
        <v>23</v>
      </c>
      <c r="C21" s="69"/>
      <c r="D21" s="69"/>
      <c r="E21" s="69"/>
      <c r="F21" s="69"/>
      <c r="G21" s="69"/>
      <c r="H21" s="69"/>
      <c r="I21" s="69"/>
      <c r="J21" s="70"/>
      <c r="K21" s="71">
        <f>SUM($K$22)</f>
        <v>0</v>
      </c>
      <c r="L21" s="65"/>
      <c r="M21" s="111"/>
    </row>
    <row r="22" spans="1:13" ht="35.1" customHeight="1" x14ac:dyDescent="0.2">
      <c r="A22" s="72"/>
      <c r="B22" s="30" t="s">
        <v>50</v>
      </c>
      <c r="C22" s="27"/>
      <c r="D22" s="27"/>
      <c r="E22" s="29" t="s">
        <v>41</v>
      </c>
      <c r="F22" s="73"/>
      <c r="G22" s="73"/>
      <c r="H22" s="78">
        <v>219.64</v>
      </c>
      <c r="I22" s="78">
        <f>SUM($G$22:$H$22)</f>
        <v>219.64</v>
      </c>
      <c r="J22" s="75">
        <f t="array" ref="J22">INDEX(Р[Цена за ед., руб],MATCH(1,IF(($B22=Р[Наименование])*($L22=Р[Примечание]),{1},($B22=Р[Наименование])*($L22=Р[Примечание])),0))</f>
        <v>0</v>
      </c>
      <c r="K22" s="75">
        <f>ROUND($I$22*$J$22,2)</f>
        <v>0</v>
      </c>
      <c r="L22" s="27"/>
      <c r="M22" s="112"/>
    </row>
    <row r="23" spans="1:13" ht="11.1" customHeight="1" x14ac:dyDescent="0.2">
      <c r="A23" s="68"/>
      <c r="B23" s="61" t="s">
        <v>26</v>
      </c>
      <c r="C23" s="69"/>
      <c r="D23" s="69"/>
      <c r="E23" s="69"/>
      <c r="F23" s="69"/>
      <c r="G23" s="69"/>
      <c r="H23" s="69"/>
      <c r="I23" s="69"/>
      <c r="J23" s="70"/>
      <c r="K23" s="71">
        <f>SUM($K$24:$K$29)</f>
        <v>0</v>
      </c>
      <c r="L23" s="65"/>
      <c r="M23" s="111"/>
    </row>
    <row r="24" spans="1:13" ht="23.1" customHeight="1" x14ac:dyDescent="0.2">
      <c r="A24" s="72" t="s">
        <v>27</v>
      </c>
      <c r="B24" s="30" t="s">
        <v>32</v>
      </c>
      <c r="C24" s="27"/>
      <c r="D24" s="27" t="s">
        <v>51</v>
      </c>
      <c r="E24" s="29" t="s">
        <v>34</v>
      </c>
      <c r="F24" s="76">
        <v>0.25</v>
      </c>
      <c r="G24" s="73"/>
      <c r="H24" s="76">
        <v>5.5E-2</v>
      </c>
      <c r="I24" s="76">
        <f>SUM($G$24:$H$24)</f>
        <v>5.5E-2</v>
      </c>
      <c r="J24" s="75">
        <f t="array" ref="J24">INDEX(М[Цена за ед., руб],MATCH(1,IF(($B24=М[Наим.])*($C24=М[Артикул, марка, произв.])*($D24=М[Хар-ка])*($L24=М[Прим.]),{1},($B24=М[Наим.])*($C24=М[Артикул, марка, произв.])*($D24=М[Хар-ка])*($L24=М[Прим.])),0))</f>
        <v>0</v>
      </c>
      <c r="K24" s="75">
        <f>ROUND($I$24*$J$24,2)</f>
        <v>0</v>
      </c>
      <c r="L24" s="27"/>
      <c r="M24" s="112" t="str">
        <f t="array" ref="M24">INDEX(М[Форма закупа],MATCH(1,IF(($B24=М[Наим.])*($C24=М[Артикул, марка, произв.])*($D24=М[Хар-ка])*($L24=М[Прим.]),{1},($B24=М[Наим.])*($C24=М[Артикул, марка, произв.])*($D24=М[Хар-ка])*($L24=М[Прим.])),0))</f>
        <v>Закупка подрядчик</v>
      </c>
    </row>
    <row r="25" spans="1:13" ht="47.1" customHeight="1" x14ac:dyDescent="0.2">
      <c r="A25" s="72" t="s">
        <v>31</v>
      </c>
      <c r="B25" s="30" t="s">
        <v>52</v>
      </c>
      <c r="C25" s="27"/>
      <c r="D25" s="27" t="s">
        <v>53</v>
      </c>
      <c r="E25" s="29" t="s">
        <v>30</v>
      </c>
      <c r="F25" s="76">
        <v>12.39</v>
      </c>
      <c r="G25" s="73"/>
      <c r="H25" s="77">
        <v>2723</v>
      </c>
      <c r="I25" s="77">
        <f>SUM($G$25:$H$25)</f>
        <v>2723</v>
      </c>
      <c r="J25" s="75">
        <f t="array" ref="J25">INDEX(М[Цена за ед., руб],MATCH(1,IF(($B25=М[Наим.])*($C25=М[Артикул, марка, произв.])*($D25=М[Хар-ка])*($L25=М[Прим.]),{1},($B25=М[Наим.])*($C25=М[Артикул, марка, произв.])*($D25=М[Хар-ка])*($L25=М[Прим.])),0))</f>
        <v>0</v>
      </c>
      <c r="K25" s="75">
        <f>ROUND($I$25*$J$25,2)</f>
        <v>0</v>
      </c>
      <c r="L25" s="27"/>
      <c r="M25" s="112" t="str">
        <f t="array" ref="M25">INDEX(М[Форма закупа],MATCH(1,IF(($B25=М[Наим.])*($C25=М[Артикул, марка, произв.])*($D25=М[Хар-ка])*($L25=М[Прим.]),{1},($B25=М[Наим.])*($C25=М[Артикул, марка, произв.])*($D25=М[Хар-ка])*($L25=М[Прим.])),0))</f>
        <v>Закупка подрядчик</v>
      </c>
    </row>
    <row r="26" spans="1:13" ht="23.1" customHeight="1" x14ac:dyDescent="0.2">
      <c r="A26" s="72" t="s">
        <v>35</v>
      </c>
      <c r="B26" s="30" t="s">
        <v>36</v>
      </c>
      <c r="C26" s="27"/>
      <c r="D26" s="27" t="s">
        <v>37</v>
      </c>
      <c r="E26" s="29" t="s">
        <v>25</v>
      </c>
      <c r="F26" s="76">
        <v>4.4999999999999998E-2</v>
      </c>
      <c r="G26" s="73"/>
      <c r="H26" s="78">
        <v>9.8800000000000008</v>
      </c>
      <c r="I26" s="78">
        <f>SUM($G$26:$H$26)</f>
        <v>9.8800000000000008</v>
      </c>
      <c r="J26" s="75">
        <f t="array" ref="J26">INDEX(М[Цена за ед., руб],MATCH(1,IF(($B26=М[Наим.])*($C26=М[Артикул, марка, произв.])*($D26=М[Хар-ка])*($L26=М[Прим.]),{1},($B26=М[Наим.])*($C26=М[Артикул, марка, произв.])*($D26=М[Хар-ка])*($L26=М[Прим.])),0))</f>
        <v>0</v>
      </c>
      <c r="K26" s="75">
        <f>ROUND($I$26*$J$26,2)</f>
        <v>0</v>
      </c>
      <c r="L26" s="27"/>
      <c r="M26" s="112" t="str">
        <f t="array" ref="M26">INDEX(М[Форма закупа],MATCH(1,IF(($B26=М[Наим.])*($C26=М[Артикул, марка, произв.])*($D26=М[Хар-ка])*($L26=М[Прим.]),{1},($B26=М[Наим.])*($C26=М[Артикул, марка, произв.])*($D26=М[Хар-ка])*($L26=М[Прим.])),0))</f>
        <v>Закупка подрядчик</v>
      </c>
    </row>
    <row r="27" spans="1:13" ht="35.1" customHeight="1" x14ac:dyDescent="0.2">
      <c r="A27" s="72" t="s">
        <v>38</v>
      </c>
      <c r="B27" s="30" t="s">
        <v>39</v>
      </c>
      <c r="C27" s="27"/>
      <c r="D27" s="27" t="s">
        <v>40</v>
      </c>
      <c r="E27" s="29" t="s">
        <v>41</v>
      </c>
      <c r="F27" s="76">
        <v>1.05</v>
      </c>
      <c r="G27" s="73"/>
      <c r="H27" s="78">
        <v>46.13</v>
      </c>
      <c r="I27" s="78">
        <f>SUM($G$27:$H$27)</f>
        <v>46.13</v>
      </c>
      <c r="J27" s="75">
        <f t="array" ref="J27">INDEX(М[Цена за ед., руб],MATCH(1,IF(($B27=М[Наим.])*($C27=М[Артикул,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  <c r="K27" s="75">
        <f>ROUND($I$27*$J$27,2)</f>
        <v>0</v>
      </c>
      <c r="L27" s="27"/>
      <c r="M27" s="112" t="str">
        <f t="array" ref="M27">INDEX(М[Форма закупа],MATCH(1,IF(($B27=М[Наим.])*($C27=М[Артикул, марка, произв.])*($D27=М[Хар-ка])*($L27=М[Прим.]),{1},($B27=М[Наим.])*($C27=М[Артикул, марка, произв.])*($D27=М[Хар-ка])*($L27=М[Прим.])),0))</f>
        <v>Закупка подрядчик</v>
      </c>
    </row>
    <row r="28" spans="1:13" ht="11.1" customHeight="1" x14ac:dyDescent="0.2">
      <c r="A28" s="72" t="s">
        <v>42</v>
      </c>
      <c r="B28" s="30" t="s">
        <v>43</v>
      </c>
      <c r="C28" s="27"/>
      <c r="D28" s="27" t="s">
        <v>44</v>
      </c>
      <c r="E28" s="29" t="s">
        <v>45</v>
      </c>
      <c r="F28" s="76">
        <v>5.68</v>
      </c>
      <c r="G28" s="73"/>
      <c r="H28" s="78">
        <v>0.31</v>
      </c>
      <c r="I28" s="78">
        <f>SUM($G$28:$H$28)</f>
        <v>0.31</v>
      </c>
      <c r="J28" s="75">
        <f t="array" ref="J28">INDEX(М[Цена за ед., руб],MATCH(1,IF(($B28=М[Наим.])*($C28=М[Артикул, марка, произв.])*($D28=М[Хар-ка])*($L28=М[Прим.]),{1},($B28=М[Наим.])*($C28=М[Артикул, марка, произв.])*($D28=М[Хар-ка])*($L28=М[Прим.])),0))</f>
        <v>0</v>
      </c>
      <c r="K28" s="75">
        <f>ROUND($I$28*$J$28,2)</f>
        <v>0</v>
      </c>
      <c r="L28" s="27"/>
      <c r="M28" s="112" t="str">
        <f t="array" ref="M28">INDEX(М[Форма закупа],MATCH(1,IF(($B28=М[Наим.])*($C28=М[Артикул, марка, произв.])*($D28=М[Хар-ка])*($L28=М[Прим.]),{1},($B28=М[Наим.])*($C28=М[Артикул, марка, произв.])*($D28=М[Хар-ка])*($L28=М[Прим.])),0))</f>
        <v>Закупка подрядчик</v>
      </c>
    </row>
    <row r="29" spans="1:13" ht="11.1" customHeight="1" x14ac:dyDescent="0.2">
      <c r="A29" s="72" t="s">
        <v>46</v>
      </c>
      <c r="B29" s="30" t="s">
        <v>47</v>
      </c>
      <c r="C29" s="27"/>
      <c r="D29" s="27" t="s">
        <v>48</v>
      </c>
      <c r="E29" s="29" t="s">
        <v>49</v>
      </c>
      <c r="F29" s="76">
        <v>0.11</v>
      </c>
      <c r="G29" s="73"/>
      <c r="H29" s="79">
        <v>26</v>
      </c>
      <c r="I29" s="79">
        <f>SUM($G$29:$H$29)</f>
        <v>26</v>
      </c>
      <c r="J29" s="75">
        <f t="array" ref="J29">INDEX(М[Цена за ед., руб],MATCH(1,IF(($B29=М[Наим.])*($C29=М[Артикул, марка, произв.])*($D29=М[Хар-ка])*($L29=М[Прим.]),{1},($B29=М[Наим.])*($C29=М[Артикул, марка, произв.])*($D29=М[Хар-ка])*($L29=М[Прим.])),0))</f>
        <v>0</v>
      </c>
      <c r="K29" s="75">
        <f>ROUND($I$29*$J$29,2)</f>
        <v>0</v>
      </c>
      <c r="L29" s="27"/>
      <c r="M29" s="112" t="str">
        <f t="array" ref="M29">INDEX(М[Форма закупа],MATCH(1,IF(($B29=М[Наим.])*($C29=М[Артикул, марка, произв.])*($D29=М[Хар-ка])*($L29=М[Прим.]),{1},($B29=М[Наим.])*($C29=М[Артикул, марка, произв.])*($D29=М[Хар-ка])*($L29=М[Прим.])),0))</f>
        <v>Закупка подрядчик</v>
      </c>
    </row>
    <row r="30" spans="1:13" ht="11.1" customHeight="1" x14ac:dyDescent="0.2">
      <c r="A30" s="68"/>
      <c r="B30" s="61" t="s">
        <v>23</v>
      </c>
      <c r="C30" s="69"/>
      <c r="D30" s="69"/>
      <c r="E30" s="69"/>
      <c r="F30" s="69"/>
      <c r="G30" s="69"/>
      <c r="H30" s="69"/>
      <c r="I30" s="69"/>
      <c r="J30" s="70"/>
      <c r="K30" s="71">
        <f>SUM($K$31)</f>
        <v>0</v>
      </c>
      <c r="L30" s="65"/>
      <c r="M30" s="111"/>
    </row>
    <row r="31" spans="1:13" ht="35.1" customHeight="1" x14ac:dyDescent="0.2">
      <c r="A31" s="72"/>
      <c r="B31" s="30" t="s">
        <v>54</v>
      </c>
      <c r="C31" s="27"/>
      <c r="D31" s="27"/>
      <c r="E31" s="29" t="s">
        <v>41</v>
      </c>
      <c r="F31" s="73"/>
      <c r="G31" s="78">
        <v>66.75</v>
      </c>
      <c r="H31" s="75">
        <v>1174.93</v>
      </c>
      <c r="I31" s="75">
        <f>SUM($G$31:$H$31)</f>
        <v>1241.68</v>
      </c>
      <c r="J31" s="75">
        <f t="array" ref="J31">INDEX(Р[Цена за ед., руб],MATCH(1,IF(($B31=Р[Наименование])*($L31=Р[Примечание]),{1},($B31=Р[Наименование])*($L31=Р[Примечание])),0))</f>
        <v>0</v>
      </c>
      <c r="K31" s="75">
        <f>ROUND($I$31*$J$31,2)</f>
        <v>0</v>
      </c>
      <c r="L31" s="27"/>
      <c r="M31" s="112"/>
    </row>
    <row r="32" spans="1:13" ht="11.1" customHeight="1" x14ac:dyDescent="0.2">
      <c r="A32" s="68"/>
      <c r="B32" s="61" t="s">
        <v>26</v>
      </c>
      <c r="C32" s="69"/>
      <c r="D32" s="69"/>
      <c r="E32" s="69"/>
      <c r="F32" s="69"/>
      <c r="G32" s="69"/>
      <c r="H32" s="69"/>
      <c r="I32" s="69"/>
      <c r="J32" s="70"/>
      <c r="K32" s="71">
        <f>SUM($K$33:$K$38)</f>
        <v>0</v>
      </c>
      <c r="L32" s="65"/>
      <c r="M32" s="111"/>
    </row>
    <row r="33" spans="1:13" ht="23.1" customHeight="1" x14ac:dyDescent="0.2">
      <c r="A33" s="72" t="s">
        <v>27</v>
      </c>
      <c r="B33" s="30" t="s">
        <v>32</v>
      </c>
      <c r="C33" s="27"/>
      <c r="D33" s="27" t="s">
        <v>51</v>
      </c>
      <c r="E33" s="29" t="s">
        <v>34</v>
      </c>
      <c r="F33" s="76">
        <v>0.25</v>
      </c>
      <c r="G33" s="76">
        <v>1.7000000000000001E-2</v>
      </c>
      <c r="H33" s="76">
        <v>0.29399999999999998</v>
      </c>
      <c r="I33" s="76">
        <f>SUM($G$33:$H$33)</f>
        <v>0.311</v>
      </c>
      <c r="J33" s="75">
        <f t="array" ref="J33">INDEX(М[Цена за ед., руб],MATCH(1,IF(($B33=М[Наим.])*($C33=М[Артикул, марка, произв.])*($D33=М[Хар-ка])*($L33=М[Прим.]),{1},($B33=М[Наим.])*($C33=М[Артикул, марка, произв.])*($D33=М[Хар-ка])*($L33=М[Прим.])),0))</f>
        <v>0</v>
      </c>
      <c r="K33" s="75">
        <f>ROUND($I$33*$J$33,2)</f>
        <v>0</v>
      </c>
      <c r="L33" s="27"/>
      <c r="M33" s="112" t="str">
        <f t="array" ref="M33">INDEX(М[Форма закупа],MATCH(1,IF(($B33=М[Наим.])*($C33=М[Артикул, марка, произв.])*($D33=М[Хар-ка])*($L33=М[Прим.]),{1},($B33=М[Наим.])*($C33=М[Артикул, марка, произв.])*($D33=М[Хар-ка])*($L33=М[Прим.])),0))</f>
        <v>Закупка подрядчик</v>
      </c>
    </row>
    <row r="34" spans="1:13" ht="47.1" customHeight="1" x14ac:dyDescent="0.2">
      <c r="A34" s="72" t="s">
        <v>31</v>
      </c>
      <c r="B34" s="30" t="s">
        <v>52</v>
      </c>
      <c r="C34" s="27"/>
      <c r="D34" s="27" t="s">
        <v>55</v>
      </c>
      <c r="E34" s="29" t="s">
        <v>30</v>
      </c>
      <c r="F34" s="76">
        <v>12.39</v>
      </c>
      <c r="G34" s="79">
        <v>828</v>
      </c>
      <c r="H34" s="77">
        <v>14559</v>
      </c>
      <c r="I34" s="77">
        <f>SUM($G$34:$H$34)</f>
        <v>15387</v>
      </c>
      <c r="J34" s="75">
        <f t="array" ref="J34">INDEX(М[Цена за ед., руб],MATCH(1,IF(($B34=М[Наим.])*($C34=М[Артикул, марка, произв.])*($D34=М[Хар-ка])*($L34=М[Прим.]),{1},($B34=М[Наим.])*($C34=М[Артикул, марка, произв.])*($D34=М[Хар-ка])*($L34=М[Прим.])),0))</f>
        <v>0</v>
      </c>
      <c r="K34" s="75">
        <f>ROUND($I$34*$J$34,2)</f>
        <v>0</v>
      </c>
      <c r="L34" s="27"/>
      <c r="M34" s="112" t="str">
        <f t="array" ref="M34">INDEX(М[Форма закупа],MATCH(1,IF(($B34=М[Наим.])*($C34=М[Артикул, марка, произв.])*($D34=М[Хар-ка])*($L34=М[Прим.]),{1},($B34=М[Наим.])*($C34=М[Артикул, марка, произв.])*($D34=М[Хар-ка])*($L34=М[Прим.])),0))</f>
        <v>Закупка подрядчик</v>
      </c>
    </row>
    <row r="35" spans="1:13" ht="23.1" customHeight="1" x14ac:dyDescent="0.2">
      <c r="A35" s="72" t="s">
        <v>35</v>
      </c>
      <c r="B35" s="30" t="s">
        <v>36</v>
      </c>
      <c r="C35" s="27"/>
      <c r="D35" s="27" t="s">
        <v>37</v>
      </c>
      <c r="E35" s="29" t="s">
        <v>25</v>
      </c>
      <c r="F35" s="76">
        <v>4.4999999999999998E-2</v>
      </c>
      <c r="G35" s="79">
        <v>3</v>
      </c>
      <c r="H35" s="78">
        <v>52.87</v>
      </c>
      <c r="I35" s="78">
        <f>SUM($G$35:$H$35)</f>
        <v>55.87</v>
      </c>
      <c r="J35" s="75">
        <f t="array" ref="J35">INDEX(М[Цена за ед., руб],MATCH(1,IF(($B35=М[Наим.])*($C35=М[Артикул, марка, произв.])*($D35=М[Хар-ка])*($L35=М[Прим.]),{1},($B35=М[Наим.])*($C35=М[Артикул, марка, произв.])*($D35=М[Хар-ка])*($L35=М[Прим.])),0))</f>
        <v>0</v>
      </c>
      <c r="K35" s="75">
        <f>ROUND($I$35*$J$35,2)</f>
        <v>0</v>
      </c>
      <c r="L35" s="27"/>
      <c r="M35" s="112" t="str">
        <f t="array" ref="M35">INDEX(М[Форма закупа],MATCH(1,IF(($B35=М[Наим.])*($C35=М[Артикул, марка, произв.])*($D35=М[Хар-ка])*($L35=М[Прим.]),{1},($B35=М[Наим.])*($C35=М[Артикул, марка, произв.])*($D35=М[Хар-ка])*($L35=М[Прим.])),0))</f>
        <v>Закупка подрядчик</v>
      </c>
    </row>
    <row r="36" spans="1:13" ht="35.1" customHeight="1" x14ac:dyDescent="0.2">
      <c r="A36" s="72" t="s">
        <v>38</v>
      </c>
      <c r="B36" s="30" t="s">
        <v>39</v>
      </c>
      <c r="C36" s="27"/>
      <c r="D36" s="27" t="s">
        <v>40</v>
      </c>
      <c r="E36" s="29" t="s">
        <v>41</v>
      </c>
      <c r="F36" s="76">
        <v>1.05</v>
      </c>
      <c r="G36" s="74">
        <v>22.2</v>
      </c>
      <c r="H36" s="78">
        <v>390.66</v>
      </c>
      <c r="I36" s="78">
        <f>SUM($G$36:$H$36)</f>
        <v>412.86</v>
      </c>
      <c r="J36" s="75">
        <f t="array" ref="J36">INDEX(М[Цена за ед., руб],MATCH(1,IF(($B36=М[Наим.])*($C36=М[Артикул, марка, произв.])*($D36=М[Хар-ка])*($L36=М[Прим.]),{1},($B36=М[Наим.])*($C36=М[Артикул, марка, произв.])*($D36=М[Хар-ка])*($L36=М[Прим.])),0))</f>
        <v>0</v>
      </c>
      <c r="K36" s="75">
        <f>ROUND($I$36*$J$36,2)</f>
        <v>0</v>
      </c>
      <c r="L36" s="27"/>
      <c r="M36" s="112" t="str">
        <f t="array" ref="M36">INDEX(М[Форма закупа],MATCH(1,IF(($B36=М[Наим.])*($C36=М[Артикул, марка, произв.])*($D36=М[Хар-ка])*($L36=М[Прим.]),{1},($B36=М[Наим.])*($C36=М[Артикул, марка, произв.])*($D36=М[Хар-ка])*($L36=М[Прим.])),0))</f>
        <v>Закупка подрядчик</v>
      </c>
    </row>
    <row r="37" spans="1:13" ht="11.1" customHeight="1" x14ac:dyDescent="0.2">
      <c r="A37" s="72" t="s">
        <v>42</v>
      </c>
      <c r="B37" s="30" t="s">
        <v>43</v>
      </c>
      <c r="C37" s="27"/>
      <c r="D37" s="27" t="s">
        <v>44</v>
      </c>
      <c r="E37" s="29" t="s">
        <v>45</v>
      </c>
      <c r="F37" s="76">
        <v>5.68</v>
      </c>
      <c r="G37" s="74">
        <v>0.1</v>
      </c>
      <c r="H37" s="78">
        <v>1.67</v>
      </c>
      <c r="I37" s="78">
        <f>SUM($G$37:$H$37)</f>
        <v>1.77</v>
      </c>
      <c r="J37" s="75">
        <f t="array" ref="J37">INDEX(М[Цена за ед., руб],MATCH(1,IF(($B37=М[Наим.])*($C37=М[Артикул,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  <c r="K37" s="75">
        <f>ROUND($I$37*$J$37,2)</f>
        <v>0</v>
      </c>
      <c r="L37" s="27"/>
      <c r="M37" s="112" t="str">
        <f t="array" ref="M37">INDEX(М[Форма закупа],MATCH(1,IF(($B37=М[Наим.])*($C37=М[Артикул, марка, произв.])*($D37=М[Хар-ка])*($L37=М[Прим.]),{1},($B37=М[Наим.])*($C37=М[Артикул, марка, произв.])*($D37=М[Хар-ка])*($L37=М[Прим.])),0))</f>
        <v>Закупка подрядчик</v>
      </c>
    </row>
    <row r="38" spans="1:13" ht="11.1" customHeight="1" x14ac:dyDescent="0.2">
      <c r="A38" s="72" t="s">
        <v>46</v>
      </c>
      <c r="B38" s="30" t="s">
        <v>47</v>
      </c>
      <c r="C38" s="27"/>
      <c r="D38" s="27" t="s">
        <v>48</v>
      </c>
      <c r="E38" s="29" t="s">
        <v>49</v>
      </c>
      <c r="F38" s="76">
        <v>0.11</v>
      </c>
      <c r="G38" s="79">
        <v>8</v>
      </c>
      <c r="H38" s="79">
        <v>130</v>
      </c>
      <c r="I38" s="79">
        <f>SUM($G$38:$H$38)</f>
        <v>138</v>
      </c>
      <c r="J38" s="75">
        <f t="array" ref="J38">INDEX(М[Цена за ед., руб],MATCH(1,IF(($B38=М[Наим.])*($C38=М[Артикул, марка, произв.])*($D38=М[Хар-ка])*($L38=М[Прим.]),{1},($B38=М[Наим.])*($C38=М[Артикул, марка, произв.])*($D38=М[Хар-ка])*($L38=М[Прим.])),0))</f>
        <v>0</v>
      </c>
      <c r="K38" s="75">
        <f>ROUND($I$38*$J$38,2)</f>
        <v>0</v>
      </c>
      <c r="L38" s="27"/>
      <c r="M38" s="112" t="str">
        <f t="array" ref="M38">INDEX(М[Форма закупа],MATCH(1,IF(($B38=М[Наим.])*($C38=М[Артикул, марка, произв.])*($D38=М[Хар-ка])*($L38=М[Прим.]),{1},($B38=М[Наим.])*($C38=М[Артикул, марка, произв.])*($D38=М[Хар-ка])*($L38=М[Прим.])),0))</f>
        <v>Закупка подрядчик</v>
      </c>
    </row>
    <row r="39" spans="1:13" ht="11.1" customHeight="1" x14ac:dyDescent="0.2">
      <c r="A39" s="68"/>
      <c r="B39" s="61" t="s">
        <v>23</v>
      </c>
      <c r="C39" s="69"/>
      <c r="D39" s="69"/>
      <c r="E39" s="69"/>
      <c r="F39" s="69"/>
      <c r="G39" s="69"/>
      <c r="H39" s="69"/>
      <c r="I39" s="69"/>
      <c r="J39" s="70"/>
      <c r="K39" s="71">
        <f>SUM($K$40)</f>
        <v>0</v>
      </c>
      <c r="L39" s="65"/>
      <c r="M39" s="111"/>
    </row>
    <row r="40" spans="1:13" ht="35.1" customHeight="1" x14ac:dyDescent="0.2">
      <c r="A40" s="72"/>
      <c r="B40" s="30" t="s">
        <v>56</v>
      </c>
      <c r="C40" s="27"/>
      <c r="D40" s="27"/>
      <c r="E40" s="29" t="s">
        <v>41</v>
      </c>
      <c r="F40" s="73"/>
      <c r="G40" s="75">
        <v>3822.38</v>
      </c>
      <c r="H40" s="73"/>
      <c r="I40" s="75">
        <f>SUM($G$40:$H$40)</f>
        <v>3822.38</v>
      </c>
      <c r="J40" s="75">
        <f t="array" ref="J40">INDEX(Р[Цена за ед., руб],MATCH(1,IF(($B40=Р[Наименование])*($L40=Р[Примечание]),{1},($B40=Р[Наименование])*($L40=Р[Примечание])),0))</f>
        <v>0</v>
      </c>
      <c r="K40" s="75">
        <f>ROUND($I$40*$J$40,2)</f>
        <v>0</v>
      </c>
      <c r="L40" s="27"/>
      <c r="M40" s="112"/>
    </row>
    <row r="41" spans="1:13" ht="11.1" customHeight="1" x14ac:dyDescent="0.2">
      <c r="A41" s="68"/>
      <c r="B41" s="61" t="s">
        <v>26</v>
      </c>
      <c r="C41" s="69"/>
      <c r="D41" s="69"/>
      <c r="E41" s="69"/>
      <c r="F41" s="69"/>
      <c r="G41" s="69"/>
      <c r="H41" s="69"/>
      <c r="I41" s="69"/>
      <c r="J41" s="70"/>
      <c r="K41" s="71">
        <f>SUM($K$42:$K$47)</f>
        <v>0</v>
      </c>
      <c r="L41" s="65"/>
      <c r="M41" s="111"/>
    </row>
    <row r="42" spans="1:13" ht="23.1" customHeight="1" x14ac:dyDescent="0.2">
      <c r="A42" s="72" t="s">
        <v>27</v>
      </c>
      <c r="B42" s="30" t="s">
        <v>32</v>
      </c>
      <c r="C42" s="27"/>
      <c r="D42" s="27" t="s">
        <v>51</v>
      </c>
      <c r="E42" s="29" t="s">
        <v>34</v>
      </c>
      <c r="F42" s="76">
        <v>0.3</v>
      </c>
      <c r="G42" s="76">
        <v>1.147</v>
      </c>
      <c r="H42" s="73"/>
      <c r="I42" s="76">
        <f>SUM($G$42:$H$42)</f>
        <v>1.147</v>
      </c>
      <c r="J42" s="75">
        <f t="array" ref="J42">INDEX(М[Цена за ед., руб],MATCH(1,IF(($B42=М[Наим.])*($C42=М[Артикул, марка, произв.])*($D42=М[Хар-ка])*($L42=М[Прим.]),{1},($B42=М[Наим.])*($C42=М[Артикул, марка, произв.])*($D42=М[Хар-ка])*($L42=М[Прим.])),0))</f>
        <v>0</v>
      </c>
      <c r="K42" s="75">
        <f>ROUND($I$42*$J$42,2)</f>
        <v>0</v>
      </c>
      <c r="L42" s="27"/>
      <c r="M42" s="112" t="str">
        <f t="array" ref="M42">INDEX(М[Форма закупа],MATCH(1,IF(($B42=М[Наим.])*($C42=М[Артикул, марка, произв.])*($D42=М[Хар-ка])*($L42=М[Прим.]),{1},($B42=М[Наим.])*($C42=М[Артикул, марка, произв.])*($D42=М[Хар-ка])*($L42=М[Прим.])),0))</f>
        <v>Закупка подрядчик</v>
      </c>
    </row>
    <row r="43" spans="1:13" ht="47.1" customHeight="1" x14ac:dyDescent="0.2">
      <c r="A43" s="72" t="s">
        <v>31</v>
      </c>
      <c r="B43" s="30" t="s">
        <v>52</v>
      </c>
      <c r="C43" s="27"/>
      <c r="D43" s="27" t="s">
        <v>57</v>
      </c>
      <c r="E43" s="29" t="s">
        <v>30</v>
      </c>
      <c r="F43" s="76">
        <v>12.39</v>
      </c>
      <c r="G43" s="77">
        <v>47375</v>
      </c>
      <c r="H43" s="73"/>
      <c r="I43" s="77">
        <f>SUM($G$43:$H$43)</f>
        <v>47375</v>
      </c>
      <c r="J43" s="75">
        <f t="array" ref="J43">INDEX(М[Цена за ед., руб],MATCH(1,IF(($B43=М[Наим.])*($C43=М[Артикул, марка, произв.])*($D43=М[Хар-ка])*($L43=М[Прим.]),{1},($B43=М[Наим.])*($C43=М[Артикул, марка, произв.])*($D43=М[Хар-ка])*($L43=М[Прим.])),0))</f>
        <v>0</v>
      </c>
      <c r="K43" s="75">
        <f>ROUND($I$43*$J$43,2)</f>
        <v>0</v>
      </c>
      <c r="L43" s="27"/>
      <c r="M43" s="112" t="str">
        <f t="array" ref="M43">INDEX(М[Форма закупа],MATCH(1,IF(($B43=М[Наим.])*($C43=М[Артикул, марка, произв.])*($D43=М[Хар-ка])*($L43=М[Прим.]),{1},($B43=М[Наим.])*($C43=М[Артикул, марка, произв.])*($D43=М[Хар-ка])*($L43=М[Прим.])),0))</f>
        <v>Закупка подрядчик</v>
      </c>
    </row>
    <row r="44" spans="1:13" ht="23.1" customHeight="1" x14ac:dyDescent="0.2">
      <c r="A44" s="72" t="s">
        <v>35</v>
      </c>
      <c r="B44" s="30" t="s">
        <v>36</v>
      </c>
      <c r="C44" s="27"/>
      <c r="D44" s="27" t="s">
        <v>37</v>
      </c>
      <c r="E44" s="29" t="s">
        <v>25</v>
      </c>
      <c r="F44" s="76">
        <v>4.4999999999999998E-2</v>
      </c>
      <c r="G44" s="78">
        <v>172.01</v>
      </c>
      <c r="H44" s="73"/>
      <c r="I44" s="78">
        <f>SUM($G$44:$H$44)</f>
        <v>172.01</v>
      </c>
      <c r="J44" s="75">
        <f t="array" ref="J44">INDEX(М[Цена за ед., руб],MATCH(1,IF(($B44=М[Наим.])*($C44=М[Артикул, марка, произв.])*($D44=М[Хар-ка])*($L44=М[Прим.]),{1},($B44=М[Наим.])*($C44=М[Артикул, марка, произв.])*($D44=М[Хар-ка])*($L44=М[Прим.])),0))</f>
        <v>0</v>
      </c>
      <c r="K44" s="75">
        <f>ROUND($I$44*$J$44,2)</f>
        <v>0</v>
      </c>
      <c r="L44" s="27"/>
      <c r="M44" s="112" t="str">
        <f t="array" ref="M44">INDEX(М[Форма закупа],MATCH(1,IF(($B44=М[Наим.])*($C44=М[Артикул, марка, произв.])*($D44=М[Хар-ка])*($L44=М[Прим.]),{1},($B44=М[Наим.])*($C44=М[Артикул, марка, произв.])*($D44=М[Хар-ка])*($L44=М[Прим.])),0))</f>
        <v>Закупка подрядчик</v>
      </c>
    </row>
    <row r="45" spans="1:13" ht="35.1" customHeight="1" x14ac:dyDescent="0.2">
      <c r="A45" s="72" t="s">
        <v>38</v>
      </c>
      <c r="B45" s="30" t="s">
        <v>39</v>
      </c>
      <c r="C45" s="27"/>
      <c r="D45" s="27" t="s">
        <v>40</v>
      </c>
      <c r="E45" s="29" t="s">
        <v>41</v>
      </c>
      <c r="F45" s="76">
        <v>1.05</v>
      </c>
      <c r="G45" s="75">
        <v>1672.28</v>
      </c>
      <c r="H45" s="73"/>
      <c r="I45" s="75">
        <f>SUM($G$45:$H$45)</f>
        <v>1672.28</v>
      </c>
      <c r="J45" s="75">
        <f t="array" ref="J45">INDEX(М[Цена за ед., руб],MATCH(1,IF(($B45=М[Наим.])*($C45=М[Артикул, марка, произв.])*($D45=М[Хар-ка])*($L45=М[Прим.]),{1},($B45=М[Наим.])*($C45=М[Артикул, марка, произв.])*($D45=М[Хар-ка])*($L45=М[Прим.])),0))</f>
        <v>0</v>
      </c>
      <c r="K45" s="75">
        <f>ROUND($I$45*$J$45,2)</f>
        <v>0</v>
      </c>
      <c r="L45" s="27"/>
      <c r="M45" s="112" t="str">
        <f t="array" ref="M45">INDEX(М[Форма закупа],MATCH(1,IF(($B45=М[Наим.])*($C45=М[Артикул, марка, произв.])*($D45=М[Хар-ка])*($L45=М[Прим.]),{1},($B45=М[Наим.])*($C45=М[Артикул, марка, произв.])*($D45=М[Хар-ка])*($L45=М[Прим.])),0))</f>
        <v>Закупка подрядчик</v>
      </c>
    </row>
    <row r="46" spans="1:13" ht="11.1" customHeight="1" x14ac:dyDescent="0.2">
      <c r="A46" s="72" t="s">
        <v>42</v>
      </c>
      <c r="B46" s="30" t="s">
        <v>43</v>
      </c>
      <c r="C46" s="27"/>
      <c r="D46" s="27" t="s">
        <v>44</v>
      </c>
      <c r="E46" s="29" t="s">
        <v>45</v>
      </c>
      <c r="F46" s="76">
        <v>5.68</v>
      </c>
      <c r="G46" s="78">
        <v>6.52</v>
      </c>
      <c r="H46" s="73"/>
      <c r="I46" s="78">
        <f>SUM($G$46:$H$46)</f>
        <v>6.52</v>
      </c>
      <c r="J46" s="75">
        <f t="array" ref="J46">INDEX(М[Цена за ед., руб],MATCH(1,IF(($B46=М[Наим.])*($C46=М[Артикул, марка, произв.])*($D46=М[Хар-ка])*($L46=М[Прим.]),{1},($B46=М[Наим.])*($C46=М[Артикул, марка, произв.])*($D46=М[Хар-ка])*($L46=М[Прим.])),0))</f>
        <v>0</v>
      </c>
      <c r="K46" s="75">
        <f>ROUND($I$46*$J$46,2)</f>
        <v>0</v>
      </c>
      <c r="L46" s="27"/>
      <c r="M46" s="112" t="str">
        <f t="array" ref="M46">INDEX(М[Форма закупа],MATCH(1,IF(($B46=М[Наим.])*($C46=М[Артикул, марка, произв.])*($D46=М[Хар-ка])*($L46=М[Прим.]),{1},($B46=М[Наим.])*($C46=М[Артикул, марка, произв.])*($D46=М[Хар-ка])*($L46=М[Прим.])),0))</f>
        <v>Закупка подрядчик</v>
      </c>
    </row>
    <row r="47" spans="1:13" ht="11.1" customHeight="1" x14ac:dyDescent="0.2">
      <c r="A47" s="72" t="s">
        <v>46</v>
      </c>
      <c r="B47" s="30" t="s">
        <v>47</v>
      </c>
      <c r="C47" s="27"/>
      <c r="D47" s="27" t="s">
        <v>48</v>
      </c>
      <c r="E47" s="29" t="s">
        <v>49</v>
      </c>
      <c r="F47" s="76">
        <v>0.11</v>
      </c>
      <c r="G47" s="79">
        <v>434</v>
      </c>
      <c r="H47" s="73"/>
      <c r="I47" s="79">
        <f>SUM($G$47:$H$47)</f>
        <v>434</v>
      </c>
      <c r="J47" s="75">
        <f t="array" ref="J47">INDEX(М[Цена за ед., руб],MATCH(1,IF(($B47=М[Наим.])*($C47=М[Артикул,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  <c r="K47" s="75">
        <f>ROUND($I$47*$J$47,2)</f>
        <v>0</v>
      </c>
      <c r="L47" s="27"/>
      <c r="M47" s="112" t="str">
        <f t="array" ref="M47">INDEX(М[Форма закупа],MATCH(1,IF(($B47=М[Наим.])*($C47=М[Артикул, марка, произв.])*($D47=М[Хар-ка])*($L47=М[Прим.]),{1},($B47=М[Наим.])*($C47=М[Артикул, марка, произв.])*($D47=М[Хар-ка])*($L47=М[Прим.])),0))</f>
        <v>Закупка подрядчик</v>
      </c>
    </row>
    <row r="48" spans="1:13" ht="11.1" customHeight="1" x14ac:dyDescent="0.2">
      <c r="A48" s="68"/>
      <c r="B48" s="61" t="s">
        <v>23</v>
      </c>
      <c r="C48" s="69"/>
      <c r="D48" s="69"/>
      <c r="E48" s="69"/>
      <c r="F48" s="69"/>
      <c r="G48" s="69"/>
      <c r="H48" s="69"/>
      <c r="I48" s="69"/>
      <c r="J48" s="70"/>
      <c r="K48" s="71">
        <f>SUM($K$49:$K$50)</f>
        <v>0</v>
      </c>
      <c r="L48" s="65"/>
      <c r="M48" s="111"/>
    </row>
    <row r="49" spans="1:13" ht="24.95" customHeight="1" x14ac:dyDescent="0.2">
      <c r="A49" s="72"/>
      <c r="B49" s="30" t="s">
        <v>143</v>
      </c>
      <c r="C49" s="27"/>
      <c r="D49" s="27"/>
      <c r="E49" s="29" t="s">
        <v>41</v>
      </c>
      <c r="F49" s="73"/>
      <c r="G49" s="75">
        <v>1086.7</v>
      </c>
      <c r="H49" s="74">
        <v>25.2</v>
      </c>
      <c r="I49" s="75">
        <f>SUM($G$49:$H$49)</f>
        <v>1111.9000000000001</v>
      </c>
      <c r="J49" s="75" cm="1">
        <f t="array" ref="J49">INDEX(Р[Цена за ед., руб],MATCH(1,IF(($B49=Р[Наименование])*($L49=Р[Примечание]),{1},($B49=Р[Наименование])*($L49=Р[Примечание])),0))</f>
        <v>0</v>
      </c>
      <c r="K49" s="75">
        <f>ROUND($I$49*$J$49,2)</f>
        <v>0</v>
      </c>
      <c r="L49" s="27"/>
      <c r="M49" s="112"/>
    </row>
    <row r="50" spans="1:13" ht="24.95" customHeight="1" x14ac:dyDescent="0.2">
      <c r="A50" s="72"/>
      <c r="B50" s="30" t="s">
        <v>144</v>
      </c>
      <c r="C50" s="27"/>
      <c r="D50" s="27"/>
      <c r="E50" s="29" t="s">
        <v>25</v>
      </c>
      <c r="F50" s="73"/>
      <c r="G50" s="75">
        <v>32.58</v>
      </c>
      <c r="H50" s="74"/>
      <c r="I50" s="75">
        <f>SUM($G$50:$H$50)</f>
        <v>32.58</v>
      </c>
      <c r="J50" s="75" cm="1">
        <f t="array" ref="J50">INDEX(Р[Цена за ед., руб],MATCH(1,IF(($B50=Р[Наименование])*($L50=Р[Примечание]),{1},($B50=Р[Наименование])*($L50=Р[Примечание])),0))</f>
        <v>0</v>
      </c>
      <c r="K50" s="75">
        <f>ROUND($I$50*$J$50,2)</f>
        <v>0</v>
      </c>
      <c r="L50" s="27"/>
      <c r="M50" s="112"/>
    </row>
    <row r="51" spans="1:13" ht="11.1" customHeight="1" x14ac:dyDescent="0.2">
      <c r="A51" s="68"/>
      <c r="B51" s="61" t="s">
        <v>26</v>
      </c>
      <c r="C51" s="69"/>
      <c r="D51" s="69"/>
      <c r="E51" s="69"/>
      <c r="F51" s="69"/>
      <c r="G51" s="69"/>
      <c r="H51" s="69"/>
      <c r="I51" s="69"/>
      <c r="J51" s="70"/>
      <c r="K51" s="71">
        <f>SUM($K$52:$K$58)</f>
        <v>0</v>
      </c>
      <c r="L51" s="65"/>
      <c r="M51" s="111"/>
    </row>
    <row r="52" spans="1:13" ht="35.1" customHeight="1" x14ac:dyDescent="0.2">
      <c r="A52" s="72" t="s">
        <v>27</v>
      </c>
      <c r="B52" s="30" t="s">
        <v>28</v>
      </c>
      <c r="C52" s="27"/>
      <c r="D52" s="27" t="s">
        <v>58</v>
      </c>
      <c r="E52" s="29" t="s">
        <v>30</v>
      </c>
      <c r="F52" s="76">
        <v>38.808</v>
      </c>
      <c r="G52" s="77">
        <v>42173</v>
      </c>
      <c r="H52" s="79">
        <v>978</v>
      </c>
      <c r="I52" s="79">
        <f>SUM($G$52:$H$52)</f>
        <v>43151</v>
      </c>
      <c r="J52" s="75">
        <f t="array" ref="J52">INDEX(М[Цена за ед., руб],MATCH(1,IF(($B52=М[Наим.])*($C52=М[Артикул, марка, произв.])*($D52=М[Хар-ка])*($L52=М[Прим.]),{1},($B52=М[Наим.])*($C52=М[Артикул, марка, произв.])*($D52=М[Хар-ка])*($L52=М[Прим.])),0))</f>
        <v>0</v>
      </c>
      <c r="K52" s="75">
        <f>ROUND($I$52*$J$52,2)</f>
        <v>0</v>
      </c>
      <c r="L52" s="27"/>
      <c r="M52" s="112" t="str">
        <f t="array" ref="M52">INDEX(М[Форма закупа],MATCH(1,IF(($B52=М[Наим.])*($C52=М[Артикул, марка, произв.])*($D52=М[Хар-ка])*($L52=М[Прим.]),{1},($B52=М[Наим.])*($C52=М[Артикул, марка, произв.])*($D52=М[Хар-ка])*($L52=М[Прим.])),0))</f>
        <v>Закупка подрядчик</v>
      </c>
    </row>
    <row r="53" spans="1:13" ht="35.1" customHeight="1" x14ac:dyDescent="0.2">
      <c r="A53" s="72" t="s">
        <v>31</v>
      </c>
      <c r="B53" s="30" t="s">
        <v>28</v>
      </c>
      <c r="C53" s="27"/>
      <c r="D53" s="27" t="s">
        <v>58</v>
      </c>
      <c r="E53" s="29" t="s">
        <v>30</v>
      </c>
      <c r="F53" s="76">
        <v>308</v>
      </c>
      <c r="G53" s="77">
        <v>10035</v>
      </c>
      <c r="H53" s="73"/>
      <c r="I53" s="77">
        <f>SUM($G$53:$H$53)</f>
        <v>10035</v>
      </c>
      <c r="J53" s="75">
        <f t="array" ref="J53">INDEX(М[Цена за ед., руб],MATCH(1,IF(($B53=М[Наим.])*($C53=М[Артикул, марка, произв.])*($D53=М[Хар-ка])*($L53=М[Прим.]),{1},($B53=М[Наим.])*($C53=М[Артикул, марка, произв.])*($D53=М[Хар-ка])*($L53=М[Прим.])),0))</f>
        <v>0</v>
      </c>
      <c r="K53" s="75">
        <f>ROUND($I$53*$J$53,2)</f>
        <v>0</v>
      </c>
      <c r="L53" s="27" t="s">
        <v>59</v>
      </c>
      <c r="M53" s="112" t="str">
        <f t="array" ref="M53">INDEX(М[Форма закупа],MATCH(1,IF(($B53=М[Наим.])*($C53=М[Артикул, марка, произв.])*($D53=М[Хар-ка])*($L53=М[Прим.]),{1},($B53=М[Наим.])*($C53=М[Артикул, марка, произв.])*($D53=М[Хар-ка])*($L53=М[Прим.])),0))</f>
        <v>Закупка подрядчик</v>
      </c>
    </row>
    <row r="54" spans="1:13" ht="23.1" customHeight="1" x14ac:dyDescent="0.2">
      <c r="A54" s="72" t="s">
        <v>35</v>
      </c>
      <c r="B54" s="30" t="s">
        <v>32</v>
      </c>
      <c r="C54" s="27"/>
      <c r="D54" s="27" t="s">
        <v>51</v>
      </c>
      <c r="E54" s="29" t="s">
        <v>34</v>
      </c>
      <c r="F54" s="76">
        <v>0.2</v>
      </c>
      <c r="G54" s="76">
        <v>0.24299999999999999</v>
      </c>
      <c r="H54" s="76">
        <v>5.0000000000000001E-3</v>
      </c>
      <c r="I54" s="76">
        <f>SUM($G$54:$H$54)</f>
        <v>0.248</v>
      </c>
      <c r="J54" s="75">
        <f t="array" ref="J54">INDEX(М[Цена за ед., руб],MATCH(1,IF(($B54=М[Наим.])*($C54=М[Артикул, марка, произв.])*($D54=М[Хар-ка])*($L54=М[Прим.]),{1},($B54=М[Наим.])*($C54=М[Артикул, марка, произв.])*($D54=М[Хар-ка])*($L54=М[Прим.])),0))</f>
        <v>0</v>
      </c>
      <c r="K54" s="75">
        <f>ROUND($I$54*$J$54,2)</f>
        <v>0</v>
      </c>
      <c r="L54" s="27"/>
      <c r="M54" s="112" t="str">
        <f t="array" ref="M54">INDEX(М[Форма закупа],MATCH(1,IF(($B54=М[Наим.])*($C54=М[Артикул, марка, произв.])*($D54=М[Хар-ка])*($L54=М[Прим.]),{1},($B54=М[Наим.])*($C54=М[Артикул, марка, произв.])*($D54=М[Хар-ка])*($L54=М[Прим.])),0))</f>
        <v>Закупка подрядчик</v>
      </c>
    </row>
    <row r="55" spans="1:13" ht="23.1" customHeight="1" x14ac:dyDescent="0.2">
      <c r="A55" s="72" t="s">
        <v>38</v>
      </c>
      <c r="B55" s="30" t="s">
        <v>36</v>
      </c>
      <c r="C55" s="27"/>
      <c r="D55" s="27" t="s">
        <v>37</v>
      </c>
      <c r="E55" s="29" t="s">
        <v>25</v>
      </c>
      <c r="F55" s="76">
        <v>5.8999999999999997E-2</v>
      </c>
      <c r="G55" s="74">
        <v>71.2</v>
      </c>
      <c r="H55" s="78">
        <v>1.47</v>
      </c>
      <c r="I55" s="78">
        <f>SUM($G$55:$H$55)</f>
        <v>72.67</v>
      </c>
      <c r="J55" s="75">
        <f t="array" ref="J55">INDEX(М[Цена за ед., руб],MATCH(1,IF(($B55=М[Наим.])*($C55=М[Артикул, марка, произв.])*($D55=М[Хар-ка])*($L55=М[Прим.]),{1},($B55=М[Наим.])*($C55=М[Артикул, марка, произв.])*($D55=М[Хар-ка])*($L55=М[Прим.])),0))</f>
        <v>0</v>
      </c>
      <c r="K55" s="75">
        <f>ROUND($I$55*$J$55,2)</f>
        <v>0</v>
      </c>
      <c r="L55" s="27"/>
      <c r="M55" s="112" t="str">
        <f t="array" ref="M55">INDEX(М[Форма закупа],MATCH(1,IF(($B55=М[Наим.])*($C55=М[Артикул, марка, произв.])*($D55=М[Хар-ка])*($L55=М[Прим.]),{1},($B55=М[Наим.])*($C55=М[Артикул, марка, произв.])*($D55=М[Хар-ка])*($L55=М[Прим.])),0))</f>
        <v>Закупка подрядчик</v>
      </c>
    </row>
    <row r="56" spans="1:13" ht="35.1" customHeight="1" x14ac:dyDescent="0.2">
      <c r="A56" s="72" t="s">
        <v>42</v>
      </c>
      <c r="B56" s="30" t="s">
        <v>39</v>
      </c>
      <c r="C56" s="27"/>
      <c r="D56" s="27" t="s">
        <v>40</v>
      </c>
      <c r="E56" s="29" t="s">
        <v>41</v>
      </c>
      <c r="F56" s="76">
        <v>1.05</v>
      </c>
      <c r="G56" s="78">
        <v>427.84</v>
      </c>
      <c r="H56" s="78">
        <v>7.94</v>
      </c>
      <c r="I56" s="78">
        <f>SUM($G$56:$H$56)</f>
        <v>435.78</v>
      </c>
      <c r="J56" s="75">
        <f t="array" ref="J56">INDEX(М[Цена за ед., руб],MATCH(1,IF(($B56=М[Наим.])*($C56=М[Артикул, марка, произв.])*($D56=М[Хар-ка])*($L56=М[Прим.]),{1},($B56=М[Наим.])*($C56=М[Артикул, марка, произв.])*($D56=М[Хар-ка])*($L56=М[Прим.])),0))</f>
        <v>0</v>
      </c>
      <c r="K56" s="75">
        <f>ROUND($I$56*$J$56,2)</f>
        <v>0</v>
      </c>
      <c r="L56" s="27"/>
      <c r="M56" s="112" t="str">
        <f t="array" ref="M56">INDEX(М[Форма закупа],MATCH(1,IF(($B56=М[Наим.])*($C56=М[Артикул, марка, произв.])*($D56=М[Хар-ка])*($L56=М[Прим.]),{1},($B56=М[Наим.])*($C56=М[Артикул, марка, произв.])*($D56=М[Хар-ка])*($L56=М[Прим.])),0))</f>
        <v>Закупка подрядчик</v>
      </c>
    </row>
    <row r="57" spans="1:13" ht="11.1" customHeight="1" x14ac:dyDescent="0.2">
      <c r="A57" s="72" t="s">
        <v>46</v>
      </c>
      <c r="B57" s="30" t="s">
        <v>43</v>
      </c>
      <c r="C57" s="27"/>
      <c r="D57" s="27" t="s">
        <v>44</v>
      </c>
      <c r="E57" s="29" t="s">
        <v>45</v>
      </c>
      <c r="F57" s="76">
        <v>5.68</v>
      </c>
      <c r="G57" s="78">
        <v>1.37</v>
      </c>
      <c r="H57" s="78">
        <v>0.03</v>
      </c>
      <c r="I57" s="74">
        <f>SUM($G$57:$H$57)</f>
        <v>1.4000000000000001</v>
      </c>
      <c r="J57" s="75">
        <f t="array" ref="J57">INDEX(М[Цена за ед., руб],MATCH(1,IF(($B57=М[Наим.])*($C57=М[Артикул, марка, произв.])*($D57=М[Хар-ка])*($L57=М[Прим.]),{1},($B57=М[Наим.])*($C57=М[Артикул, марка, произв.])*($D57=М[Хар-ка])*($L57=М[Прим.])),0))</f>
        <v>0</v>
      </c>
      <c r="K57" s="75">
        <f>ROUND($I$57*$J$57,2)</f>
        <v>0</v>
      </c>
      <c r="L57" s="27"/>
      <c r="M57" s="112" t="str">
        <f t="array" ref="M57">INDEX(М[Форма закупа],MATCH(1,IF(($B57=М[Наим.])*($C57=М[Артикул, марка, произв.])*($D57=М[Хар-ка])*($L57=М[Прим.]),{1},($B57=М[Наим.])*($C57=М[Артикул, марка, произв.])*($D57=М[Хар-ка])*($L57=М[Прим.])),0))</f>
        <v>Закупка подрядчик</v>
      </c>
    </row>
    <row r="58" spans="1:13" ht="11.1" customHeight="1" x14ac:dyDescent="0.2">
      <c r="A58" s="72" t="s">
        <v>60</v>
      </c>
      <c r="B58" s="30" t="s">
        <v>47</v>
      </c>
      <c r="C58" s="27"/>
      <c r="D58" s="27" t="s">
        <v>48</v>
      </c>
      <c r="E58" s="29" t="s">
        <v>49</v>
      </c>
      <c r="F58" s="76">
        <v>0.03</v>
      </c>
      <c r="G58" s="79">
        <v>48</v>
      </c>
      <c r="H58" s="79">
        <v>1</v>
      </c>
      <c r="I58" s="79">
        <f>SUM($G$58:$H$58)</f>
        <v>49</v>
      </c>
      <c r="J58" s="75">
        <f t="array" ref="J58">INDEX(М[Цена за ед., руб],MATCH(1,IF(($B58=М[Наим.])*($C58=М[Артикул, марка, произв.])*($D58=М[Хар-ка])*($L58=М[Прим.]),{1},($B58=М[Наим.])*($C58=М[Артикул, марка, произв.])*($D58=М[Хар-ка])*($L58=М[Прим.])),0))</f>
        <v>0</v>
      </c>
      <c r="K58" s="75">
        <f>ROUND($I$58*$J$58,2)</f>
        <v>0</v>
      </c>
      <c r="L58" s="27"/>
      <c r="M58" s="112" t="str">
        <f t="array" ref="M58">INDEX(М[Форма закупа],MATCH(1,IF(($B58=М[Наим.])*($C58=М[Артикул, марка, произв.])*($D58=М[Хар-ка])*($L58=М[Прим.]),{1},($B58=М[Наим.])*($C58=М[Артикул, марка, произв.])*($D58=М[Хар-ка])*($L58=М[Прим.])),0))</f>
        <v>Закупка подрядчик</v>
      </c>
    </row>
    <row r="59" spans="1:13" ht="11.1" customHeight="1" x14ac:dyDescent="0.2">
      <c r="A59" s="68"/>
      <c r="B59" s="61" t="s">
        <v>23</v>
      </c>
      <c r="C59" s="69"/>
      <c r="D59" s="69"/>
      <c r="E59" s="69"/>
      <c r="F59" s="69"/>
      <c r="G59" s="69"/>
      <c r="H59" s="69"/>
      <c r="I59" s="69"/>
      <c r="J59" s="70"/>
      <c r="K59" s="71">
        <f>SUM($K$60)</f>
        <v>0</v>
      </c>
      <c r="L59" s="65"/>
      <c r="M59" s="111"/>
    </row>
    <row r="60" spans="1:13" ht="23.1" customHeight="1" x14ac:dyDescent="0.2">
      <c r="A60" s="72"/>
      <c r="B60" s="30" t="s">
        <v>61</v>
      </c>
      <c r="C60" s="27"/>
      <c r="D60" s="27"/>
      <c r="E60" s="29" t="s">
        <v>41</v>
      </c>
      <c r="F60" s="73"/>
      <c r="G60" s="78">
        <v>100.46</v>
      </c>
      <c r="H60" s="78">
        <v>91.79</v>
      </c>
      <c r="I60" s="78">
        <f>SUM($G$60:$H$60)</f>
        <v>192.25</v>
      </c>
      <c r="J60" s="75">
        <f t="array" ref="J60">INDEX(Р[Цена за ед., руб],MATCH(1,IF(($B60=Р[Наименование])*($L60=Р[Примечание]),{1},($B60=Р[Наименование])*($L60=Р[Примечание])),0))</f>
        <v>0</v>
      </c>
      <c r="K60" s="75">
        <f>ROUND($I$60*$J$60,2)</f>
        <v>0</v>
      </c>
      <c r="L60" s="27"/>
      <c r="M60" s="112"/>
    </row>
    <row r="61" spans="1:13" ht="11.1" customHeight="1" x14ac:dyDescent="0.2">
      <c r="A61" s="68"/>
      <c r="B61" s="61" t="s">
        <v>26</v>
      </c>
      <c r="C61" s="69"/>
      <c r="D61" s="69"/>
      <c r="E61" s="69"/>
      <c r="F61" s="69"/>
      <c r="G61" s="69"/>
      <c r="H61" s="69"/>
      <c r="I61" s="69"/>
      <c r="J61" s="70"/>
      <c r="K61" s="71">
        <f>SUM($K$62:$K$67)</f>
        <v>0</v>
      </c>
      <c r="L61" s="65"/>
      <c r="M61" s="111"/>
    </row>
    <row r="62" spans="1:13" ht="35.1" customHeight="1" x14ac:dyDescent="0.2">
      <c r="A62" s="72" t="s">
        <v>27</v>
      </c>
      <c r="B62" s="30" t="s">
        <v>28</v>
      </c>
      <c r="C62" s="27"/>
      <c r="D62" s="27" t="s">
        <v>58</v>
      </c>
      <c r="E62" s="29" t="s">
        <v>30</v>
      </c>
      <c r="F62" s="76">
        <v>38.808</v>
      </c>
      <c r="G62" s="77">
        <v>3900</v>
      </c>
      <c r="H62" s="77">
        <v>3563</v>
      </c>
      <c r="I62" s="77">
        <f>SUM($G$62:$H$62)</f>
        <v>7463</v>
      </c>
      <c r="J62" s="75">
        <f t="array" ref="J62">INDEX(М[Цена за ед., руб],MATCH(1,IF(($B62=М[Наим.])*($C62=М[Артикул, марка, произв.])*($D62=М[Хар-ка])*($L62=М[Прим.]),{1},($B62=М[Наим.])*($C62=М[Артикул, марка, произв.])*($D62=М[Хар-ка])*($L62=М[Прим.])),0))</f>
        <v>0</v>
      </c>
      <c r="K62" s="75">
        <f>ROUND($I$62*$J$62,2)</f>
        <v>0</v>
      </c>
      <c r="L62" s="27"/>
      <c r="M62" s="112" t="str">
        <f t="array" ref="M62">INDEX(М[Форма закупа],MATCH(1,IF(($B62=М[Наим.])*($C62=М[Артикул, марка, произв.])*($D62=М[Хар-ка])*($L62=М[Прим.]),{1},($B62=М[Наим.])*($C62=М[Артикул, марка, произв.])*($D62=М[Хар-ка])*($L62=М[Прим.])),0))</f>
        <v>Закупка подрядчик</v>
      </c>
    </row>
    <row r="63" spans="1:13" ht="23.1" customHeight="1" x14ac:dyDescent="0.2">
      <c r="A63" s="72" t="s">
        <v>31</v>
      </c>
      <c r="B63" s="30" t="s">
        <v>32</v>
      </c>
      <c r="C63" s="27"/>
      <c r="D63" s="27" t="s">
        <v>51</v>
      </c>
      <c r="E63" s="29" t="s">
        <v>34</v>
      </c>
      <c r="F63" s="76">
        <v>0.2</v>
      </c>
      <c r="G63" s="78">
        <v>0.02</v>
      </c>
      <c r="H63" s="76">
        <v>1.7999999999999999E-2</v>
      </c>
      <c r="I63" s="76">
        <f>SUM($G$63:$H$63)</f>
        <v>3.7999999999999999E-2</v>
      </c>
      <c r="J63" s="75">
        <f t="array" ref="J63">INDEX(М[Цена за ед., руб],MATCH(1,IF(($B63=М[Наим.])*($C63=М[Артикул, марка, произв.])*($D63=М[Хар-ка])*($L63=М[Прим.]),{1},($B63=М[Наим.])*($C63=М[Артикул, марка, произв.])*($D63=М[Хар-ка])*($L63=М[Прим.])),0))</f>
        <v>0</v>
      </c>
      <c r="K63" s="75">
        <f>ROUND($I$63*$J$63,2)</f>
        <v>0</v>
      </c>
      <c r="L63" s="27"/>
      <c r="M63" s="112" t="str">
        <f t="array" ref="M63">INDEX(М[Форма закупа],MATCH(1,IF(($B63=М[Наим.])*($C63=М[Артикул, марка, произв.])*($D63=М[Хар-ка])*($L63=М[Прим.]),{1},($B63=М[Наим.])*($C63=М[Артикул, марка, произв.])*($D63=М[Хар-ка])*($L63=М[Прим.])),0))</f>
        <v>Закупка подрядчик</v>
      </c>
    </row>
    <row r="64" spans="1:13" ht="23.1" customHeight="1" x14ac:dyDescent="0.2">
      <c r="A64" s="72" t="s">
        <v>35</v>
      </c>
      <c r="B64" s="30" t="s">
        <v>36</v>
      </c>
      <c r="C64" s="27"/>
      <c r="D64" s="27" t="s">
        <v>37</v>
      </c>
      <c r="E64" s="29" t="s">
        <v>25</v>
      </c>
      <c r="F64" s="76">
        <v>5.8999999999999997E-2</v>
      </c>
      <c r="G64" s="78">
        <v>5.88</v>
      </c>
      <c r="H64" s="78">
        <v>5.37</v>
      </c>
      <c r="I64" s="78">
        <f>SUM($G$64:$H$64)</f>
        <v>11.25</v>
      </c>
      <c r="J64" s="75">
        <f t="array" ref="J64">INDEX(М[Цена за ед., руб],MATCH(1,IF(($B64=М[Наим.])*($C64=М[Артикул, марка, произв.])*($D64=М[Хар-ка])*($L64=М[Прим.]),{1},($B64=М[Наим.])*($C64=М[Артикул, марка, произв.])*($D64=М[Хар-ка])*($L64=М[Прим.])),0))</f>
        <v>0</v>
      </c>
      <c r="K64" s="75">
        <f>ROUND($I$64*$J$64,2)</f>
        <v>0</v>
      </c>
      <c r="L64" s="27"/>
      <c r="M64" s="112" t="str">
        <f t="array" ref="M64">INDEX(М[Форма закупа],MATCH(1,IF(($B64=М[Наим.])*($C64=М[Артикул, марка, произв.])*($D64=М[Хар-ка])*($L64=М[Прим.]),{1},($B64=М[Наим.])*($C64=М[Артикул, марка, произв.])*($D64=М[Хар-ка])*($L64=М[Прим.])),0))</f>
        <v>Закупка подрядчик</v>
      </c>
    </row>
    <row r="65" spans="1:13" ht="35.1" customHeight="1" x14ac:dyDescent="0.2">
      <c r="A65" s="72" t="s">
        <v>38</v>
      </c>
      <c r="B65" s="30" t="s">
        <v>39</v>
      </c>
      <c r="C65" s="27"/>
      <c r="D65" s="27" t="s">
        <v>40</v>
      </c>
      <c r="E65" s="29" t="s">
        <v>41</v>
      </c>
      <c r="F65" s="76">
        <v>1.05</v>
      </c>
      <c r="G65" s="78">
        <v>31.64</v>
      </c>
      <c r="H65" s="78">
        <v>28.92</v>
      </c>
      <c r="I65" s="78">
        <f>SUM($G$65:$H$65)</f>
        <v>60.56</v>
      </c>
      <c r="J65" s="75">
        <f t="array" ref="J65">INDEX(М[Цена за ед., руб],MATCH(1,IF(($B65=М[Наим.])*($C65=М[Артикул, марка, произв.])*($D65=М[Хар-ка])*($L65=М[Прим.]),{1},($B65=М[Наим.])*($C65=М[Артикул, марка, произв.])*($D65=М[Хар-ка])*($L65=М[Прим.])),0))</f>
        <v>0</v>
      </c>
      <c r="K65" s="75">
        <f>ROUND($I$65*$J$65,2)</f>
        <v>0</v>
      </c>
      <c r="L65" s="27"/>
      <c r="M65" s="112" t="str">
        <f t="array" ref="M65">INDEX(М[Форма закупа],MATCH(1,IF(($B65=М[Наим.])*($C65=М[Артикул, марка, произв.])*($D65=М[Хар-ка])*($L65=М[Прим.]),{1},($B65=М[Наим.])*($C65=М[Артикул, марка, произв.])*($D65=М[Хар-ка])*($L65=М[Прим.])),0))</f>
        <v>Закупка подрядчик</v>
      </c>
    </row>
    <row r="66" spans="1:13" ht="11.1" customHeight="1" x14ac:dyDescent="0.2">
      <c r="A66" s="72" t="s">
        <v>42</v>
      </c>
      <c r="B66" s="30" t="s">
        <v>43</v>
      </c>
      <c r="C66" s="27"/>
      <c r="D66" s="27" t="s">
        <v>44</v>
      </c>
      <c r="E66" s="29" t="s">
        <v>45</v>
      </c>
      <c r="F66" s="76">
        <v>5.68</v>
      </c>
      <c r="G66" s="78">
        <v>0.11</v>
      </c>
      <c r="H66" s="74">
        <v>0.1</v>
      </c>
      <c r="I66" s="78">
        <f>SUM($G$66:$H$66)</f>
        <v>0.21000000000000002</v>
      </c>
      <c r="J66" s="75">
        <f t="array" ref="J66">INDEX(М[Цена за ед., руб],MATCH(1,IF(($B66=М[Наим.])*($C66=М[Артикул, марка, произв.])*($D66=М[Хар-ка])*($L66=М[Прим.]),{1},($B66=М[Наим.])*($C66=М[Артикул, марка, произв.])*($D66=М[Хар-ка])*($L66=М[Прим.])),0))</f>
        <v>0</v>
      </c>
      <c r="K66" s="75">
        <f>ROUND($I$66*$J$66,2)</f>
        <v>0</v>
      </c>
      <c r="L66" s="27"/>
      <c r="M66" s="112" t="str">
        <f t="array" ref="M66">INDEX(М[Форма закупа],MATCH(1,IF(($B66=М[Наим.])*($C66=М[Артикул, марка, произв.])*($D66=М[Хар-ка])*($L66=М[Прим.]),{1},($B66=М[Наим.])*($C66=М[Артикул, марка, произв.])*($D66=М[Хар-ка])*($L66=М[Прим.])),0))</f>
        <v>Закупка подрядчик</v>
      </c>
    </row>
    <row r="67" spans="1:13" ht="11.1" customHeight="1" x14ac:dyDescent="0.2">
      <c r="A67" s="72" t="s">
        <v>46</v>
      </c>
      <c r="B67" s="30" t="s">
        <v>47</v>
      </c>
      <c r="C67" s="27"/>
      <c r="D67" s="27" t="s">
        <v>48</v>
      </c>
      <c r="E67" s="29" t="s">
        <v>49</v>
      </c>
      <c r="F67" s="76">
        <v>0.03</v>
      </c>
      <c r="G67" s="79">
        <v>4</v>
      </c>
      <c r="H67" s="79">
        <v>3</v>
      </c>
      <c r="I67" s="79">
        <f>SUM($G$67:$H$67)</f>
        <v>7</v>
      </c>
      <c r="J67" s="75">
        <f t="array" ref="J67">INDEX(М[Цена за ед., руб],MATCH(1,IF(($B67=М[Наим.])*($C67=М[Артикул, марка, произв.])*($D67=М[Хар-ка])*($L67=М[Прим.]),{1},($B67=М[Наим.])*($C67=М[Артикул, марка, произв.])*($D67=М[Хар-ка])*($L67=М[Прим.])),0))</f>
        <v>0</v>
      </c>
      <c r="K67" s="75">
        <f>ROUND($I$67*$J$67,2)</f>
        <v>0</v>
      </c>
      <c r="L67" s="27"/>
      <c r="M67" s="112" t="str">
        <f t="array" ref="M67">INDEX(М[Форма закупа],MATCH(1,IF(($B67=М[Наим.])*($C67=М[Артикул, марка, произв.])*($D67=М[Хар-ка])*($L67=М[Прим.]),{1},($B67=М[Наим.])*($C67=М[Артикул, марка, произв.])*($D67=М[Хар-ка])*($L67=М[Прим.])),0))</f>
        <v>Закупка подрядчик</v>
      </c>
    </row>
    <row r="68" spans="1:13" ht="11.1" customHeight="1" x14ac:dyDescent="0.2">
      <c r="A68" s="68"/>
      <c r="B68" s="61" t="s">
        <v>23</v>
      </c>
      <c r="C68" s="69"/>
      <c r="D68" s="69"/>
      <c r="E68" s="69"/>
      <c r="F68" s="69"/>
      <c r="G68" s="69"/>
      <c r="H68" s="69"/>
      <c r="I68" s="69"/>
      <c r="J68" s="70"/>
      <c r="K68" s="71">
        <f>SUM($K$69)</f>
        <v>0</v>
      </c>
      <c r="L68" s="65"/>
      <c r="M68" s="111"/>
    </row>
    <row r="69" spans="1:13" ht="47.1" customHeight="1" x14ac:dyDescent="0.2">
      <c r="A69" s="72"/>
      <c r="B69" s="30" t="s">
        <v>62</v>
      </c>
      <c r="C69" s="27"/>
      <c r="D69" s="27"/>
      <c r="E69" s="29" t="s">
        <v>25</v>
      </c>
      <c r="F69" s="73"/>
      <c r="G69" s="78">
        <v>27.34</v>
      </c>
      <c r="H69" s="73"/>
      <c r="I69" s="78">
        <f>SUM($G$69:$H$69)</f>
        <v>27.34</v>
      </c>
      <c r="J69" s="75">
        <f t="array" ref="J69">INDEX(Р[Цена за ед., руб],MATCH(1,IF(($B69=Р[Наименование])*($L69=Р[Примечание]),{1},($B69=Р[Наименование])*($L69=Р[Примечание])),0))</f>
        <v>0</v>
      </c>
      <c r="K69" s="75">
        <f>ROUND($I$69*$J$69,2)</f>
        <v>0</v>
      </c>
      <c r="L69" s="27"/>
      <c r="M69" s="112"/>
    </row>
    <row r="70" spans="1:13" ht="11.1" customHeight="1" x14ac:dyDescent="0.2">
      <c r="A70" s="68"/>
      <c r="B70" s="61" t="s">
        <v>26</v>
      </c>
      <c r="C70" s="69"/>
      <c r="D70" s="69"/>
      <c r="E70" s="69"/>
      <c r="F70" s="69"/>
      <c r="G70" s="69"/>
      <c r="H70" s="69"/>
      <c r="I70" s="69"/>
      <c r="J70" s="70"/>
      <c r="K70" s="71">
        <f>SUM($K$71:$K$76)</f>
        <v>0</v>
      </c>
      <c r="L70" s="65"/>
      <c r="M70" s="111"/>
    </row>
    <row r="71" spans="1:13" ht="23.1" customHeight="1" x14ac:dyDescent="0.2">
      <c r="A71" s="72" t="s">
        <v>27</v>
      </c>
      <c r="B71" s="30" t="s">
        <v>32</v>
      </c>
      <c r="C71" s="27"/>
      <c r="D71" s="27" t="s">
        <v>51</v>
      </c>
      <c r="E71" s="29" t="s">
        <v>34</v>
      </c>
      <c r="F71" s="76">
        <v>1.6</v>
      </c>
      <c r="G71" s="76">
        <v>4.3999999999999997E-2</v>
      </c>
      <c r="H71" s="73"/>
      <c r="I71" s="76">
        <f>SUM($G$71:$H$71)</f>
        <v>4.3999999999999997E-2</v>
      </c>
      <c r="J71" s="75">
        <f t="array" ref="J71">INDEX(М[Цена за ед., руб],MATCH(1,IF(($B71=М[Наим.])*($C71=М[Артикул, марка, произв.])*($D71=М[Хар-ка])*($L71=М[Прим.]),{1},($B71=М[Наим.])*($C71=М[Артикул, марка, произв.])*($D71=М[Хар-ка])*($L71=М[Прим.])),0))</f>
        <v>0</v>
      </c>
      <c r="K71" s="75">
        <f>ROUND($I$71*$J$71,2)</f>
        <v>0</v>
      </c>
      <c r="L71" s="27"/>
      <c r="M71" s="112" t="str">
        <f t="array" ref="M71">INDEX(М[Форма закупа],MATCH(1,IF(($B71=М[Наим.])*($C71=М[Артикул, марка, произв.])*($D71=М[Хар-ка])*($L71=М[Прим.]),{1},($B71=М[Наим.])*($C71=М[Артикул, марка, произв.])*($D71=М[Хар-ка])*($L71=М[Прим.])),0))</f>
        <v>Закупка подрядчик</v>
      </c>
    </row>
    <row r="72" spans="1:13" ht="47.1" customHeight="1" x14ac:dyDescent="0.2">
      <c r="A72" s="72" t="s">
        <v>31</v>
      </c>
      <c r="B72" s="30" t="s">
        <v>52</v>
      </c>
      <c r="C72" s="27"/>
      <c r="D72" s="27" t="s">
        <v>63</v>
      </c>
      <c r="E72" s="29" t="s">
        <v>30</v>
      </c>
      <c r="F72" s="76">
        <v>65.209999999999994</v>
      </c>
      <c r="G72" s="77">
        <v>1404</v>
      </c>
      <c r="H72" s="73"/>
      <c r="I72" s="77">
        <f>SUM($G$72:$H$72)</f>
        <v>1404</v>
      </c>
      <c r="J72" s="75">
        <f t="array" ref="J72">INDEX(М[Цена за ед., руб],MATCH(1,IF(($B72=М[Наим.])*($C72=М[Артикул, марка, произв.])*($D72=М[Хар-ка])*($L72=М[Прим.]),{1},($B72=М[Наим.])*($C72=М[Артикул, марка, произв.])*($D72=М[Хар-ка])*($L72=М[Прим.])),0))</f>
        <v>0</v>
      </c>
      <c r="K72" s="75">
        <f>ROUND($I$72*$J$72,2)</f>
        <v>0</v>
      </c>
      <c r="L72" s="27"/>
      <c r="M72" s="112" t="str">
        <f t="array" ref="M72">INDEX(М[Форма закупа],MATCH(1,IF(($B72=М[Наим.])*($C72=М[Артикул, марка, произв.])*($D72=М[Хар-ка])*($L72=М[Прим.]),{1},($B72=М[Наим.])*($C72=М[Артикул, марка, произв.])*($D72=М[Хар-ка])*($L72=М[Прим.])),0))</f>
        <v>Закупка подрядчик</v>
      </c>
    </row>
    <row r="73" spans="1:13" ht="23.1" customHeight="1" x14ac:dyDescent="0.2">
      <c r="A73" s="72" t="s">
        <v>35</v>
      </c>
      <c r="B73" s="30" t="s">
        <v>36</v>
      </c>
      <c r="C73" s="27"/>
      <c r="D73" s="27" t="s">
        <v>37</v>
      </c>
      <c r="E73" s="29" t="s">
        <v>25</v>
      </c>
      <c r="F73" s="76">
        <v>0.18</v>
      </c>
      <c r="G73" s="74">
        <v>5.2</v>
      </c>
      <c r="H73" s="73"/>
      <c r="I73" s="74">
        <f>SUM($G$73:$H$73)</f>
        <v>5.2</v>
      </c>
      <c r="J73" s="75">
        <f t="array" ref="J73">INDEX(М[Цена за ед., руб],MATCH(1,IF(($B73=М[Наим.])*($C73=М[Артикул, марка, произв.])*($D73=М[Хар-ка])*($L73=М[Прим.]),{1},($B73=М[Наим.])*($C73=М[Артикул, марка, произв.])*($D73=М[Хар-ка])*($L73=М[Прим.])),0))</f>
        <v>0</v>
      </c>
      <c r="K73" s="75">
        <f>ROUND($I$73*$J$73,2)</f>
        <v>0</v>
      </c>
      <c r="L73" s="27"/>
      <c r="M73" s="112" t="str">
        <f t="array" ref="M73">INDEX(М[Форма закупа],MATCH(1,IF(($B73=М[Наим.])*($C73=М[Артикул, марка, произв.])*($D73=М[Хар-ка])*($L73=М[Прим.]),{1},($B73=М[Наим.])*($C73=М[Артикул, марка, произв.])*($D73=М[Хар-ка])*($L73=М[Прим.])),0))</f>
        <v>Закупка подрядчик</v>
      </c>
    </row>
    <row r="74" spans="1:13" ht="35.1" customHeight="1" x14ac:dyDescent="0.2">
      <c r="A74" s="72" t="s">
        <v>38</v>
      </c>
      <c r="B74" s="30" t="s">
        <v>39</v>
      </c>
      <c r="C74" s="27"/>
      <c r="D74" s="27" t="s">
        <v>40</v>
      </c>
      <c r="E74" s="29" t="s">
        <v>41</v>
      </c>
      <c r="F74" s="76">
        <v>1.05</v>
      </c>
      <c r="G74" s="78">
        <v>47.85</v>
      </c>
      <c r="H74" s="73"/>
      <c r="I74" s="78">
        <f>SUM($G$74:$H$74)</f>
        <v>47.85</v>
      </c>
      <c r="J74" s="75">
        <f t="array" ref="J74">INDEX(М[Цена за ед., руб],MATCH(1,IF(($B74=М[Наим.])*($C74=М[Артикул, марка, произв.])*($D74=М[Хар-ка])*($L74=М[Прим.]),{1},($B74=М[Наим.])*($C74=М[Артикул, марка, произв.])*($D74=М[Хар-ка])*($L74=М[Прим.])),0))</f>
        <v>0</v>
      </c>
      <c r="K74" s="75">
        <f>ROUND($I$74*$J$74,2)</f>
        <v>0</v>
      </c>
      <c r="L74" s="27"/>
      <c r="M74" s="112" t="str">
        <f t="array" ref="M74">INDEX(М[Форма закупа],MATCH(1,IF(($B74=М[Наим.])*($C74=М[Артикул, марка, произв.])*($D74=М[Хар-ка])*($L74=М[Прим.]),{1},($B74=М[Наим.])*($C74=М[Артикул, марка, произв.])*($D74=М[Хар-ка])*($L74=М[Прим.])),0))</f>
        <v>Закупка подрядчик</v>
      </c>
    </row>
    <row r="75" spans="1:13" ht="11.1" customHeight="1" x14ac:dyDescent="0.2">
      <c r="A75" s="72" t="s">
        <v>42</v>
      </c>
      <c r="B75" s="30" t="s">
        <v>43</v>
      </c>
      <c r="C75" s="27"/>
      <c r="D75" s="27" t="s">
        <v>44</v>
      </c>
      <c r="E75" s="29" t="s">
        <v>45</v>
      </c>
      <c r="F75" s="76">
        <v>5.68</v>
      </c>
      <c r="G75" s="78">
        <v>0.25</v>
      </c>
      <c r="H75" s="73"/>
      <c r="I75" s="78">
        <f>SUM($G$75:$H$75)</f>
        <v>0.25</v>
      </c>
      <c r="J75" s="75">
        <f t="array" ref="J75">INDEX(М[Цена за ед., руб],MATCH(1,IF(($B75=М[Наим.])*($C75=М[Артикул, марка, произв.])*($D75=М[Хар-ка])*($L75=М[Прим.]),{1},($B75=М[Наим.])*($C75=М[Артикул, марка, произв.])*($D75=М[Хар-ка])*($L75=М[Прим.])),0))</f>
        <v>0</v>
      </c>
      <c r="K75" s="75">
        <f>ROUND($I$75*$J$75,2)</f>
        <v>0</v>
      </c>
      <c r="L75" s="27"/>
      <c r="M75" s="112" t="str">
        <f t="array" ref="M75">INDEX(М[Форма закупа],MATCH(1,IF(($B75=М[Наим.])*($C75=М[Артикул, марка, произв.])*($D75=М[Хар-ка])*($L75=М[Прим.]),{1},($B75=М[Наим.])*($C75=М[Артикул, марка, произв.])*($D75=М[Хар-ка])*($L75=М[Прим.])),0))</f>
        <v>Закупка подрядчик</v>
      </c>
    </row>
    <row r="76" spans="1:13" ht="11.1" customHeight="1" x14ac:dyDescent="0.2">
      <c r="A76" s="72" t="s">
        <v>46</v>
      </c>
      <c r="B76" s="30" t="s">
        <v>47</v>
      </c>
      <c r="C76" s="27"/>
      <c r="D76" s="27" t="s">
        <v>48</v>
      </c>
      <c r="E76" s="29" t="s">
        <v>49</v>
      </c>
      <c r="F76" s="76">
        <v>0.56999999999999995</v>
      </c>
      <c r="G76" s="79">
        <v>26</v>
      </c>
      <c r="H76" s="73"/>
      <c r="I76" s="79">
        <f>SUM($G$76:$H$76)</f>
        <v>26</v>
      </c>
      <c r="J76" s="75">
        <f t="array" ref="J76">INDEX(М[Цена за ед., руб],MATCH(1,IF(($B76=М[Наим.])*($C76=М[Артикул, марка, произв.])*($D76=М[Хар-ка])*($L76=М[Прим.]),{1},($B76=М[Наим.])*($C76=М[Артикул, марка, произв.])*($D76=М[Хар-ка])*($L76=М[Прим.])),0))</f>
        <v>0</v>
      </c>
      <c r="K76" s="75">
        <f>ROUND($I$76*$J$76,2)</f>
        <v>0</v>
      </c>
      <c r="L76" s="27"/>
      <c r="M76" s="112" t="str">
        <f t="array" ref="M76">INDEX(М[Форма закупа],MATCH(1,IF(($B76=М[Наим.])*($C76=М[Артикул, марка, произв.])*($D76=М[Хар-ка])*($L76=М[Прим.]),{1},($B76=М[Наим.])*($C76=М[Артикул, марка, произв.])*($D76=М[Хар-ка])*($L76=М[Прим.])),0))</f>
        <v>Закупка подрядчик</v>
      </c>
    </row>
    <row r="77" spans="1:13" ht="11.1" customHeight="1" x14ac:dyDescent="0.2">
      <c r="A77" s="68"/>
      <c r="B77" s="61" t="s">
        <v>23</v>
      </c>
      <c r="C77" s="69"/>
      <c r="D77" s="69"/>
      <c r="E77" s="69"/>
      <c r="F77" s="69"/>
      <c r="G77" s="69"/>
      <c r="H77" s="69"/>
      <c r="I77" s="69"/>
      <c r="J77" s="70"/>
      <c r="K77" s="71">
        <f>SUM($K$78)</f>
        <v>0</v>
      </c>
      <c r="L77" s="65"/>
      <c r="M77" s="111"/>
    </row>
    <row r="78" spans="1:13" ht="35.1" customHeight="1" x14ac:dyDescent="0.2">
      <c r="A78" s="72"/>
      <c r="B78" s="30" t="s">
        <v>64</v>
      </c>
      <c r="C78" s="27"/>
      <c r="D78" s="27"/>
      <c r="E78" s="29" t="s">
        <v>25</v>
      </c>
      <c r="F78" s="73"/>
      <c r="G78" s="78">
        <v>821.61</v>
      </c>
      <c r="H78" s="78">
        <v>170.82</v>
      </c>
      <c r="I78" s="78">
        <f>SUM($G$78:$H$78)</f>
        <v>992.43000000000006</v>
      </c>
      <c r="J78" s="75">
        <f t="array" ref="J78">INDEX(Р[Цена за ед., руб],MATCH(1,IF(($B78=Р[Наименование])*($L78=Р[Примечание]),{1},($B78=Р[Наименование])*($L78=Р[Примечание])),0))</f>
        <v>0</v>
      </c>
      <c r="K78" s="75">
        <f>ROUND($I$78*$J$78,2)</f>
        <v>0</v>
      </c>
      <c r="L78" s="27"/>
      <c r="M78" s="112"/>
    </row>
    <row r="79" spans="1:13" ht="11.1" customHeight="1" x14ac:dyDescent="0.2">
      <c r="A79" s="68"/>
      <c r="B79" s="61" t="s">
        <v>26</v>
      </c>
      <c r="C79" s="69"/>
      <c r="D79" s="69"/>
      <c r="E79" s="69"/>
      <c r="F79" s="69"/>
      <c r="G79" s="69"/>
      <c r="H79" s="69"/>
      <c r="I79" s="69"/>
      <c r="J79" s="70"/>
      <c r="K79" s="71">
        <f>SUM($K$80:$K$85)</f>
        <v>0</v>
      </c>
      <c r="L79" s="65"/>
      <c r="M79" s="111"/>
    </row>
    <row r="80" spans="1:13" ht="23.1" customHeight="1" x14ac:dyDescent="0.2">
      <c r="A80" s="72" t="s">
        <v>27</v>
      </c>
      <c r="B80" s="30" t="s">
        <v>32</v>
      </c>
      <c r="C80" s="27"/>
      <c r="D80" s="27" t="s">
        <v>51</v>
      </c>
      <c r="E80" s="29" t="s">
        <v>34</v>
      </c>
      <c r="F80" s="76">
        <v>1.6</v>
      </c>
      <c r="G80" s="76">
        <v>1.3149999999999999</v>
      </c>
      <c r="H80" s="76">
        <v>0.27300000000000002</v>
      </c>
      <c r="I80" s="76">
        <f>SUM($G$80:$H$80)</f>
        <v>1.5880000000000001</v>
      </c>
      <c r="J80" s="75">
        <f t="array" ref="J80">INDEX(М[Цена за ед., руб],MATCH(1,IF(($B80=М[Наим.])*($C80=М[Артикул, марка, произв.])*($D80=М[Хар-ка])*($L80=М[Прим.]),{1},($B80=М[Наим.])*($C80=М[Артикул, марка, произв.])*($D80=М[Хар-ка])*($L80=М[Прим.])),0))</f>
        <v>0</v>
      </c>
      <c r="K80" s="75">
        <f>ROUND($I$80*$J$80,2)</f>
        <v>0</v>
      </c>
      <c r="L80" s="27"/>
      <c r="M80" s="112" t="str">
        <f t="array" ref="M80">INDEX(М[Форма закупа],MATCH(1,IF(($B80=М[Наим.])*($C80=М[Артикул, марка, произв.])*($D80=М[Хар-ка])*($L80=М[Прим.]),{1},($B80=М[Наим.])*($C80=М[Артикул, марка, произв.])*($D80=М[Хар-ка])*($L80=М[Прим.])),0))</f>
        <v>Закупка подрядчик</v>
      </c>
    </row>
    <row r="81" spans="1:13" ht="47.1" customHeight="1" x14ac:dyDescent="0.2">
      <c r="A81" s="72" t="s">
        <v>31</v>
      </c>
      <c r="B81" s="30" t="s">
        <v>52</v>
      </c>
      <c r="C81" s="27"/>
      <c r="D81" s="27" t="s">
        <v>57</v>
      </c>
      <c r="E81" s="29" t="s">
        <v>30</v>
      </c>
      <c r="F81" s="76">
        <v>51</v>
      </c>
      <c r="G81" s="77">
        <v>41915</v>
      </c>
      <c r="H81" s="77">
        <v>8714</v>
      </c>
      <c r="I81" s="77">
        <f>SUM($G$81:$H$81)</f>
        <v>50629</v>
      </c>
      <c r="J81" s="75">
        <f t="array" ref="J81">INDEX(М[Цена за ед., руб],MATCH(1,IF(($B81=М[Наим.])*($C81=М[Артикул, марка, произв.])*($D81=М[Хар-ка])*($L81=М[Прим.]),{1},($B81=М[Наим.])*($C81=М[Артикул, марка, произв.])*($D81=М[Хар-ка])*($L81=М[Прим.])),0))</f>
        <v>0</v>
      </c>
      <c r="K81" s="75">
        <f>ROUND($I$81*$J$81,2)</f>
        <v>0</v>
      </c>
      <c r="L81" s="27"/>
      <c r="M81" s="112" t="str">
        <f t="array" ref="M81">INDEX(М[Форма закупа],MATCH(1,IF(($B81=М[Наим.])*($C81=М[Артикул, марка, произв.])*($D81=М[Хар-ка])*($L81=М[Прим.]),{1},($B81=М[Наим.])*($C81=М[Артикул, марка, произв.])*($D81=М[Хар-ка])*($L81=М[Прим.])),0))</f>
        <v>Закупка подрядчик</v>
      </c>
    </row>
    <row r="82" spans="1:13" ht="23.1" customHeight="1" x14ac:dyDescent="0.2">
      <c r="A82" s="72" t="s">
        <v>35</v>
      </c>
      <c r="B82" s="30" t="s">
        <v>36</v>
      </c>
      <c r="C82" s="27"/>
      <c r="D82" s="27" t="s">
        <v>37</v>
      </c>
      <c r="E82" s="29" t="s">
        <v>25</v>
      </c>
      <c r="F82" s="76">
        <v>0.19</v>
      </c>
      <c r="G82" s="78">
        <v>156.11000000000001</v>
      </c>
      <c r="H82" s="78">
        <v>32.46</v>
      </c>
      <c r="I82" s="78">
        <f>SUM($G$82:$H$82)</f>
        <v>188.57000000000002</v>
      </c>
      <c r="J82" s="75">
        <f t="array" ref="J82">INDEX(М[Цена за ед., руб],MATCH(1,IF(($B82=М[Наим.])*($C82=М[Артикул, марка, произв.])*($D82=М[Хар-ка])*($L82=М[Прим.]),{1},($B82=М[Наим.])*($C82=М[Артикул, марка, произв.])*($D82=М[Хар-ка])*($L82=М[Прим.])),0))</f>
        <v>0</v>
      </c>
      <c r="K82" s="75">
        <f>ROUND($I$82*$J$82,2)</f>
        <v>0</v>
      </c>
      <c r="L82" s="27"/>
      <c r="M82" s="112" t="str">
        <f t="array" ref="M82">INDEX(М[Форма закупа],MATCH(1,IF(($B82=М[Наим.])*($C82=М[Артикул, марка, произв.])*($D82=М[Хар-ка])*($L82=М[Прим.]),{1},($B82=М[Наим.])*($C82=М[Артикул, марка, произв.])*($D82=М[Хар-ка])*($L82=М[Прим.])),0))</f>
        <v>Закупка подрядчик</v>
      </c>
    </row>
    <row r="83" spans="1:13" ht="35.1" customHeight="1" x14ac:dyDescent="0.2">
      <c r="A83" s="72" t="s">
        <v>38</v>
      </c>
      <c r="B83" s="30" t="s">
        <v>39</v>
      </c>
      <c r="C83" s="27"/>
      <c r="D83" s="27" t="s">
        <v>40</v>
      </c>
      <c r="E83" s="29" t="s">
        <v>41</v>
      </c>
      <c r="F83" s="76">
        <v>1.05</v>
      </c>
      <c r="G83" s="80">
        <v>1437.8</v>
      </c>
      <c r="H83" s="78">
        <v>298.94</v>
      </c>
      <c r="I83" s="75">
        <f>SUM($G$83:$H$83)</f>
        <v>1736.74</v>
      </c>
      <c r="J83" s="75">
        <f t="array" ref="J83">INDEX(М[Цена за ед., руб],MATCH(1,IF(($B83=М[Наим.])*($C83=М[Артикул, марка, произв.])*($D83=М[Хар-ка])*($L83=М[Прим.]),{1},($B83=М[Наим.])*($C83=М[Артикул, марка, произв.])*($D83=М[Хар-ка])*($L83=М[Прим.])),0))</f>
        <v>0</v>
      </c>
      <c r="K83" s="75">
        <f>ROUND($I$83*$J$83,2)</f>
        <v>0</v>
      </c>
      <c r="L83" s="27"/>
      <c r="M83" s="112" t="str">
        <f t="array" ref="M83">INDEX(М[Форма закупа],MATCH(1,IF(($B83=М[Наим.])*($C83=М[Артикул, марка, произв.])*($D83=М[Хар-ка])*($L83=М[Прим.]),{1},($B83=М[Наим.])*($C83=М[Артикул, марка, произв.])*($D83=М[Хар-ка])*($L83=М[Прим.])),0))</f>
        <v>Закупка подрядчик</v>
      </c>
    </row>
    <row r="84" spans="1:13" ht="11.1" customHeight="1" x14ac:dyDescent="0.2">
      <c r="A84" s="72" t="s">
        <v>42</v>
      </c>
      <c r="B84" s="30" t="s">
        <v>43</v>
      </c>
      <c r="C84" s="27"/>
      <c r="D84" s="27" t="s">
        <v>44</v>
      </c>
      <c r="E84" s="29" t="s">
        <v>45</v>
      </c>
      <c r="F84" s="76">
        <v>5.68</v>
      </c>
      <c r="G84" s="78">
        <v>7.47</v>
      </c>
      <c r="H84" s="78">
        <v>1.55</v>
      </c>
      <c r="I84" s="78">
        <f>SUM($G$84:$H$84)</f>
        <v>9.02</v>
      </c>
      <c r="J84" s="75">
        <f t="array" ref="J84">INDEX(М[Цена за ед., руб],MATCH(1,IF(($B84=М[Наим.])*($C84=М[Артикул, марка, произв.])*($D84=М[Хар-ка])*($L84=М[Прим.]),{1},($B84=М[Наим.])*($C84=М[Артикул, марка, произв.])*($D84=М[Хар-ка])*($L84=М[Прим.])),0))</f>
        <v>0</v>
      </c>
      <c r="K84" s="75">
        <f>ROUND($I$84*$J$84,2)</f>
        <v>0</v>
      </c>
      <c r="L84" s="27"/>
      <c r="M84" s="112" t="str">
        <f t="array" ref="M84">INDEX(М[Форма закупа],MATCH(1,IF(($B84=М[Наим.])*($C84=М[Артикул, марка, произв.])*($D84=М[Хар-ка])*($L84=М[Прим.]),{1},($B84=М[Наим.])*($C84=М[Артикул, марка, произв.])*($D84=М[Хар-ка])*($L84=М[Прим.])),0))</f>
        <v>Закупка подрядчик</v>
      </c>
    </row>
    <row r="85" spans="1:13" ht="11.1" customHeight="1" x14ac:dyDescent="0.2">
      <c r="A85" s="72" t="s">
        <v>46</v>
      </c>
      <c r="B85" s="30" t="s">
        <v>47</v>
      </c>
      <c r="C85" s="27"/>
      <c r="D85" s="27" t="s">
        <v>48</v>
      </c>
      <c r="E85" s="29" t="s">
        <v>49</v>
      </c>
      <c r="F85" s="76">
        <v>0.56999999999999995</v>
      </c>
      <c r="G85" s="79">
        <v>484</v>
      </c>
      <c r="H85" s="79">
        <v>98</v>
      </c>
      <c r="I85" s="79">
        <f>SUM($G$85:$H$85)</f>
        <v>582</v>
      </c>
      <c r="J85" s="75">
        <f t="array" ref="J85">INDEX(М[Цена за ед., руб],MATCH(1,IF(($B85=М[Наим.])*($C85=М[Артикул, марка, произв.])*($D85=М[Хар-ка])*($L85=М[Прим.]),{1},($B85=М[Наим.])*($C85=М[Артикул, марка, произв.])*($D85=М[Хар-ка])*($L85=М[Прим.])),0))</f>
        <v>0</v>
      </c>
      <c r="K85" s="75">
        <f>ROUND($I$85*$J$85,2)</f>
        <v>0</v>
      </c>
      <c r="L85" s="27"/>
      <c r="M85" s="112" t="str">
        <f t="array" ref="M85">INDEX(М[Форма закупа],MATCH(1,IF(($B85=М[Наим.])*($C85=М[Артикул, марка, произв.])*($D85=М[Хар-ка])*($L85=М[Прим.]),{1},($B85=М[Наим.])*($C85=М[Артикул, марка, произв.])*($D85=М[Хар-ка])*($L85=М[Прим.])),0))</f>
        <v>Закупка подрядчик</v>
      </c>
    </row>
    <row r="86" spans="1:13" ht="11.1" customHeight="1" x14ac:dyDescent="0.2">
      <c r="A86" s="68"/>
      <c r="B86" s="61" t="s">
        <v>23</v>
      </c>
      <c r="C86" s="69"/>
      <c r="D86" s="69"/>
      <c r="E86" s="69"/>
      <c r="F86" s="69"/>
      <c r="G86" s="69"/>
      <c r="H86" s="69"/>
      <c r="I86" s="69"/>
      <c r="J86" s="70"/>
      <c r="K86" s="71">
        <f>SUM($K$87)</f>
        <v>0</v>
      </c>
      <c r="L86" s="65"/>
      <c r="M86" s="111"/>
    </row>
    <row r="87" spans="1:13" ht="23.1" customHeight="1" x14ac:dyDescent="0.2">
      <c r="A87" s="72"/>
      <c r="B87" s="30" t="s">
        <v>65</v>
      </c>
      <c r="C87" s="27"/>
      <c r="D87" s="27"/>
      <c r="E87" s="29" t="s">
        <v>25</v>
      </c>
      <c r="F87" s="73"/>
      <c r="G87" s="78">
        <v>123.76</v>
      </c>
      <c r="H87" s="78">
        <v>102.23</v>
      </c>
      <c r="I87" s="78">
        <f>SUM($G$87:$H$87)</f>
        <v>225.99</v>
      </c>
      <c r="J87" s="75">
        <f t="array" ref="J87">INDEX(Р[Цена за ед., руб],MATCH(1,IF(($B87=Р[Наименование])*($L87=Р[Примечание]),{1},($B87=Р[Наименование])*($L87=Р[Примечание])),0))</f>
        <v>0</v>
      </c>
      <c r="K87" s="75">
        <f>ROUND($I$87*$J$87,2)</f>
        <v>0</v>
      </c>
      <c r="L87" s="27"/>
      <c r="M87" s="112"/>
    </row>
    <row r="88" spans="1:13" ht="11.1" customHeight="1" x14ac:dyDescent="0.2">
      <c r="A88" s="68"/>
      <c r="B88" s="61" t="s">
        <v>26</v>
      </c>
      <c r="C88" s="69"/>
      <c r="D88" s="69"/>
      <c r="E88" s="69"/>
      <c r="F88" s="69"/>
      <c r="G88" s="69"/>
      <c r="H88" s="69"/>
      <c r="I88" s="69"/>
      <c r="J88" s="70"/>
      <c r="K88" s="71">
        <f>SUM($K$89:$K$93)</f>
        <v>0</v>
      </c>
      <c r="L88" s="65"/>
      <c r="M88" s="111"/>
    </row>
    <row r="89" spans="1:13" ht="35.1" customHeight="1" x14ac:dyDescent="0.2">
      <c r="A89" s="72" t="s">
        <v>27</v>
      </c>
      <c r="B89" s="30" t="s">
        <v>28</v>
      </c>
      <c r="C89" s="27"/>
      <c r="D89" s="27" t="s">
        <v>58</v>
      </c>
      <c r="E89" s="29" t="s">
        <v>30</v>
      </c>
      <c r="F89" s="76">
        <v>308</v>
      </c>
      <c r="G89" s="77">
        <v>38121</v>
      </c>
      <c r="H89" s="77">
        <v>31489</v>
      </c>
      <c r="I89" s="77">
        <f>SUM($G$89:$H$89)</f>
        <v>69610</v>
      </c>
      <c r="J89" s="75">
        <f t="array" ref="J89">INDEX(М[Цена за ед., руб],MATCH(1,IF(($B89=М[Наим.])*($C89=М[Артикул, марка, произв.])*($D89=М[Хар-ка])*($L89=М[Прим.]),{1},($B89=М[Наим.])*($C89=М[Артикул, марка, произв.])*($D89=М[Хар-ка])*($L89=М[Прим.])),0))</f>
        <v>0</v>
      </c>
      <c r="K89" s="75">
        <f>ROUND($I$89*$J$89,2)</f>
        <v>0</v>
      </c>
      <c r="L89" s="27"/>
      <c r="M89" s="112" t="str">
        <f t="array" ref="M89">INDEX(М[Форма закупа],MATCH(1,IF(($B89=М[Наим.])*($C89=М[Артикул, марка, произв.])*($D89=М[Хар-ка])*($L89=М[Прим.]),{1},($B89=М[Наим.])*($C89=М[Артикул, марка, произв.])*($D89=М[Хар-ка])*($L89=М[Прим.])),0))</f>
        <v>Закупка подрядчик</v>
      </c>
    </row>
    <row r="90" spans="1:13" ht="23.1" customHeight="1" x14ac:dyDescent="0.2">
      <c r="A90" s="72" t="s">
        <v>31</v>
      </c>
      <c r="B90" s="30" t="s">
        <v>36</v>
      </c>
      <c r="C90" s="27"/>
      <c r="D90" s="27" t="s">
        <v>37</v>
      </c>
      <c r="E90" s="29" t="s">
        <v>25</v>
      </c>
      <c r="F90" s="76">
        <v>0.24</v>
      </c>
      <c r="G90" s="74">
        <v>29.7</v>
      </c>
      <c r="H90" s="78">
        <v>24.54</v>
      </c>
      <c r="I90" s="78">
        <f>SUM($G$90:$H$90)</f>
        <v>54.239999999999995</v>
      </c>
      <c r="J90" s="75">
        <f t="array" ref="J90">INDEX(М[Цена за ед., руб],MATCH(1,IF(($B90=М[Наим.])*($C90=М[Артикул, марка, произв.])*($D90=М[Хар-ка])*($L90=М[Прим.]),{1},($B90=М[Наим.])*($C90=М[Артикул, марка, произв.])*($D90=М[Хар-ка])*($L90=М[Прим.])),0))</f>
        <v>0</v>
      </c>
      <c r="K90" s="75">
        <f>ROUND($I$90*$J$90,2)</f>
        <v>0</v>
      </c>
      <c r="L90" s="27"/>
      <c r="M90" s="112" t="str">
        <f t="array" ref="M90">INDEX(М[Форма закупа],MATCH(1,IF(($B90=М[Наим.])*($C90=М[Артикул, марка, произв.])*($D90=М[Хар-ка])*($L90=М[Прим.]),{1},($B90=М[Наим.])*($C90=М[Артикул, марка, произв.])*($D90=М[Хар-ка])*($L90=М[Прим.])),0))</f>
        <v>Закупка подрядчик</v>
      </c>
    </row>
    <row r="91" spans="1:13" ht="35.1" customHeight="1" x14ac:dyDescent="0.2">
      <c r="A91" s="72" t="s">
        <v>35</v>
      </c>
      <c r="B91" s="30" t="s">
        <v>39</v>
      </c>
      <c r="C91" s="27"/>
      <c r="D91" s="27" t="s">
        <v>40</v>
      </c>
      <c r="E91" s="29" t="s">
        <v>41</v>
      </c>
      <c r="F91" s="76">
        <v>1.05</v>
      </c>
      <c r="G91" s="78">
        <v>649.76</v>
      </c>
      <c r="H91" s="78">
        <v>536.72</v>
      </c>
      <c r="I91" s="75">
        <f>SUM($G$91:$H$91)</f>
        <v>1186.48</v>
      </c>
      <c r="J91" s="75">
        <f t="array" ref="J91">INDEX(М[Цена за ед., руб],MATCH(1,IF(($B91=М[Наим.])*($C91=М[Артикул, марка, произв.])*($D91=М[Хар-ка])*($L91=М[Прим.]),{1},($B91=М[Наим.])*($C91=М[Артикул, марка, произв.])*($D91=М[Хар-ка])*($L91=М[Прим.])),0))</f>
        <v>0</v>
      </c>
      <c r="K91" s="75">
        <f>ROUND($I$91*$J$91,2)</f>
        <v>0</v>
      </c>
      <c r="L91" s="27"/>
      <c r="M91" s="112" t="str">
        <f t="array" ref="M91">INDEX(М[Форма закупа],MATCH(1,IF(($B91=М[Наим.])*($C91=М[Артикул, марка, произв.])*($D91=М[Хар-ка])*($L91=М[Прим.]),{1},($B91=М[Наим.])*($C91=М[Артикул, марка, произв.])*($D91=М[Хар-ка])*($L91=М[Прим.])),0))</f>
        <v>Закупка подрядчик</v>
      </c>
    </row>
    <row r="92" spans="1:13" ht="11.1" customHeight="1" x14ac:dyDescent="0.2">
      <c r="A92" s="72" t="s">
        <v>38</v>
      </c>
      <c r="B92" s="30" t="s">
        <v>66</v>
      </c>
      <c r="C92" s="27"/>
      <c r="D92" s="27" t="s">
        <v>67</v>
      </c>
      <c r="E92" s="29" t="s">
        <v>25</v>
      </c>
      <c r="F92" s="76">
        <v>1.05</v>
      </c>
      <c r="G92" s="78">
        <v>5.1100000000000003</v>
      </c>
      <c r="H92" s="78">
        <v>0.49</v>
      </c>
      <c r="I92" s="74">
        <f>SUM($G$92:$H$92)</f>
        <v>5.6000000000000005</v>
      </c>
      <c r="J92" s="75">
        <f t="array" ref="J92">INDEX(М[Цена за ед., руб],MATCH(1,IF(($B92=М[Наим.])*($C92=М[Артикул, марка, произв.])*($D92=М[Хар-ка])*($L92=М[Прим.]),{1},($B92=М[Наим.])*($C92=М[Артикул, марка, произв.])*($D92=М[Хар-ка])*($L92=М[Прим.])),0))</f>
        <v>0</v>
      </c>
      <c r="K92" s="75">
        <f>ROUND($I$92*$J$92,2)</f>
        <v>0</v>
      </c>
      <c r="L92" s="27"/>
      <c r="M92" s="112" t="str">
        <f t="array" ref="M92">INDEX(М[Форма закупа],MATCH(1,IF(($B92=М[Наим.])*($C92=М[Артикул, марка, произв.])*($D92=М[Хар-ка])*($L92=М[Прим.]),{1},($B92=М[Наим.])*($C92=М[Артикул, марка, произв.])*($D92=М[Хар-ка])*($L92=М[Прим.])),0))</f>
        <v>Закупка подрядчик</v>
      </c>
    </row>
    <row r="93" spans="1:13" ht="11.1" customHeight="1" x14ac:dyDescent="0.2">
      <c r="A93" s="72" t="s">
        <v>42</v>
      </c>
      <c r="B93" s="30" t="s">
        <v>68</v>
      </c>
      <c r="C93" s="27"/>
      <c r="D93" s="27" t="s">
        <v>69</v>
      </c>
      <c r="E93" s="29" t="s">
        <v>25</v>
      </c>
      <c r="F93" s="76">
        <v>1.07</v>
      </c>
      <c r="G93" s="78">
        <v>0.98</v>
      </c>
      <c r="H93" s="74">
        <v>0.1</v>
      </c>
      <c r="I93" s="78">
        <f>SUM($G$93:$H$93)</f>
        <v>1.08</v>
      </c>
      <c r="J93" s="75">
        <f t="array" ref="J93">INDEX(М[Цена за ед., руб],MATCH(1,IF(($B93=М[Наим.])*($C93=М[Артикул, марка, произв.])*($D93=М[Хар-ка])*($L93=М[Прим.]),{1},($B93=М[Наим.])*($C93=М[Артикул, марка, произв.])*($D93=М[Хар-ка])*($L93=М[Прим.])),0))</f>
        <v>0</v>
      </c>
      <c r="K93" s="75">
        <f>ROUND($I$93*$J$93,2)</f>
        <v>0</v>
      </c>
      <c r="L93" s="27"/>
      <c r="M93" s="112" t="str">
        <f t="array" ref="M93">INDEX(М[Форма закупа],MATCH(1,IF(($B93=М[Наим.])*($C93=М[Артикул, марка, произв.])*($D93=М[Хар-ка])*($L93=М[Прим.]),{1},($B93=М[Наим.])*($C93=М[Артикул, марка, произв.])*($D93=М[Хар-ка])*($L93=М[Прим.])),0))</f>
        <v>Закупка подрядчик</v>
      </c>
    </row>
    <row r="94" spans="1:13" ht="11.1" customHeight="1" x14ac:dyDescent="0.2">
      <c r="A94" s="68"/>
      <c r="B94" s="61" t="s">
        <v>23</v>
      </c>
      <c r="C94" s="69"/>
      <c r="D94" s="69"/>
      <c r="E94" s="69"/>
      <c r="F94" s="69"/>
      <c r="G94" s="69"/>
      <c r="H94" s="69"/>
      <c r="I94" s="69"/>
      <c r="J94" s="70"/>
      <c r="K94" s="71">
        <f>SUM($K$95)</f>
        <v>0</v>
      </c>
      <c r="L94" s="65"/>
      <c r="M94" s="111"/>
    </row>
    <row r="95" spans="1:13" ht="35.1" customHeight="1" x14ac:dyDescent="0.2">
      <c r="A95" s="72"/>
      <c r="B95" s="30" t="s">
        <v>70</v>
      </c>
      <c r="C95" s="27"/>
      <c r="D95" s="27"/>
      <c r="E95" s="29" t="s">
        <v>41</v>
      </c>
      <c r="F95" s="73"/>
      <c r="G95" s="80">
        <v>5161.8</v>
      </c>
      <c r="H95" s="73"/>
      <c r="I95" s="80">
        <f>SUM($G$95:$H$95)</f>
        <v>5161.8</v>
      </c>
      <c r="J95" s="75">
        <f t="array" ref="J95">INDEX(Р[Цена за ед., руб],MATCH(1,IF(($B95=Р[Наименование])*($L95=Р[Примечание]),{1},($B95=Р[Наименование])*($L95=Р[Примечание])),0))</f>
        <v>0</v>
      </c>
      <c r="K95" s="75">
        <f>ROUND($I$95*$J$95,2)</f>
        <v>0</v>
      </c>
      <c r="L95" s="27"/>
      <c r="M95" s="112"/>
    </row>
    <row r="96" spans="1:13" ht="11.1" customHeight="1" x14ac:dyDescent="0.2">
      <c r="A96" s="68"/>
      <c r="B96" s="61" t="s">
        <v>26</v>
      </c>
      <c r="C96" s="69"/>
      <c r="D96" s="69"/>
      <c r="E96" s="69"/>
      <c r="F96" s="69"/>
      <c r="G96" s="69"/>
      <c r="H96" s="69"/>
      <c r="I96" s="69"/>
      <c r="J96" s="70"/>
      <c r="K96" s="71">
        <f>SUM($K$97:$K$102)</f>
        <v>0</v>
      </c>
      <c r="L96" s="65"/>
      <c r="M96" s="111"/>
    </row>
    <row r="97" spans="1:13" ht="23.1" customHeight="1" x14ac:dyDescent="0.2">
      <c r="A97" s="72" t="s">
        <v>27</v>
      </c>
      <c r="B97" s="30" t="s">
        <v>32</v>
      </c>
      <c r="C97" s="27"/>
      <c r="D97" s="27" t="s">
        <v>51</v>
      </c>
      <c r="E97" s="29" t="s">
        <v>34</v>
      </c>
      <c r="F97" s="76">
        <v>0.13</v>
      </c>
      <c r="G97" s="76">
        <v>0.67100000000000004</v>
      </c>
      <c r="H97" s="73"/>
      <c r="I97" s="76">
        <f>SUM($G$97:$H$97)</f>
        <v>0.67100000000000004</v>
      </c>
      <c r="J97" s="75">
        <f t="array" ref="J97">INDEX(М[Цена за ед., руб],MATCH(1,IF(($B97=М[Наим.])*($C97=М[Артикул, марка, произв.])*($D97=М[Хар-ка])*($L97=М[Прим.]),{1},($B97=М[Наим.])*($C97=М[Артикул, марка, произв.])*($D97=М[Хар-ка])*($L97=М[Прим.])),0))</f>
        <v>0</v>
      </c>
      <c r="K97" s="75">
        <f>ROUND($I$97*$J$97,2)</f>
        <v>0</v>
      </c>
      <c r="L97" s="27"/>
      <c r="M97" s="112" t="str">
        <f t="array" ref="M97">INDEX(М[Форма закупа],MATCH(1,IF(($B97=М[Наим.])*($C97=М[Артикул, марка, произв.])*($D97=М[Хар-ка])*($L97=М[Прим.]),{1},($B97=М[Наим.])*($C97=М[Артикул, марка, произв.])*($D97=М[Хар-ка])*($L97=М[Прим.])),0))</f>
        <v>Закупка подрядчик</v>
      </c>
    </row>
    <row r="98" spans="1:13" ht="35.1" customHeight="1" x14ac:dyDescent="0.2">
      <c r="A98" s="72" t="s">
        <v>31</v>
      </c>
      <c r="B98" s="30" t="s">
        <v>52</v>
      </c>
      <c r="C98" s="27"/>
      <c r="D98" s="27" t="s">
        <v>71</v>
      </c>
      <c r="E98" s="29" t="s">
        <v>30</v>
      </c>
      <c r="F98" s="76">
        <v>12.55</v>
      </c>
      <c r="G98" s="77">
        <v>64800</v>
      </c>
      <c r="H98" s="73"/>
      <c r="I98" s="77">
        <f>SUM($G$98:$H$98)</f>
        <v>64800</v>
      </c>
      <c r="J98" s="75">
        <f t="array" ref="J98">INDEX(М[Цена за ед., руб],MATCH(1,IF(($B98=М[Наим.])*($C98=М[Артикул, марка, произв.])*($D98=М[Хар-ка])*($L98=М[Прим.]),{1},($B98=М[Наим.])*($C98=М[Артикул, марка, произв.])*($D98=М[Хар-ка])*($L98=М[Прим.])),0))</f>
        <v>0</v>
      </c>
      <c r="K98" s="75">
        <f>ROUND($I$98*$J$98,2)</f>
        <v>0</v>
      </c>
      <c r="L98" s="27"/>
      <c r="M98" s="112" t="str">
        <f t="array" ref="M98">INDEX(М[Форма закупа],MATCH(1,IF(($B98=М[Наим.])*($C98=М[Артикул, марка, произв.])*($D98=М[Хар-ка])*($L98=М[Прим.]),{1},($B98=М[Наим.])*($C98=М[Артикул, марка, произв.])*($D98=М[Хар-ка])*($L98=М[Прим.])),0))</f>
        <v>Закупка подрядчик</v>
      </c>
    </row>
    <row r="99" spans="1:13" ht="23.1" customHeight="1" x14ac:dyDescent="0.2">
      <c r="A99" s="72" t="s">
        <v>35</v>
      </c>
      <c r="B99" s="30" t="s">
        <v>36</v>
      </c>
      <c r="C99" s="27"/>
      <c r="D99" s="27" t="s">
        <v>37</v>
      </c>
      <c r="E99" s="29" t="s">
        <v>25</v>
      </c>
      <c r="F99" s="76">
        <v>1.6E-2</v>
      </c>
      <c r="G99" s="78">
        <v>82.59</v>
      </c>
      <c r="H99" s="73"/>
      <c r="I99" s="78">
        <f>SUM($G$99:$H$99)</f>
        <v>82.59</v>
      </c>
      <c r="J99" s="75">
        <f t="array" ref="J99">INDEX(М[Цена за ед., руб],MATCH(1,IF(($B99=М[Наим.])*($C99=М[Артикул, марка, произв.])*($D99=М[Хар-ка])*($L99=М[Прим.]),{1},($B99=М[Наим.])*($C99=М[Артикул, марка, произв.])*($D99=М[Хар-ка])*($L99=М[Прим.])),0))</f>
        <v>0</v>
      </c>
      <c r="K99" s="75">
        <f>ROUND($I$99*$J$99,2)</f>
        <v>0</v>
      </c>
      <c r="L99" s="27"/>
      <c r="M99" s="112" t="str">
        <f t="array" ref="M99">INDEX(М[Форма закупа],MATCH(1,IF(($B99=М[Наим.])*($C99=М[Артикул, марка, произв.])*($D99=М[Хар-ка])*($L99=М[Прим.]),{1},($B99=М[Наим.])*($C99=М[Артикул, марка, произв.])*($D99=М[Хар-ка])*($L99=М[Прим.])),0))</f>
        <v>Закупка подрядчик</v>
      </c>
    </row>
    <row r="100" spans="1:13" ht="35.1" customHeight="1" x14ac:dyDescent="0.2">
      <c r="A100" s="72" t="s">
        <v>38</v>
      </c>
      <c r="B100" s="30" t="s">
        <v>39</v>
      </c>
      <c r="C100" s="27"/>
      <c r="D100" s="27" t="s">
        <v>40</v>
      </c>
      <c r="E100" s="29" t="s">
        <v>41</v>
      </c>
      <c r="F100" s="76">
        <v>1.05</v>
      </c>
      <c r="G100" s="78">
        <v>812.99</v>
      </c>
      <c r="H100" s="73"/>
      <c r="I100" s="78">
        <f>SUM($G$100:$H$100)</f>
        <v>812.99</v>
      </c>
      <c r="J100" s="75">
        <f t="array" ref="J100">INDEX(М[Цена за ед., руб],MATCH(1,IF(($B100=М[Наим.])*($C100=М[Артикул,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0</v>
      </c>
      <c r="K100" s="75">
        <f>ROUND($I$100*$J$100,2)</f>
        <v>0</v>
      </c>
      <c r="L100" s="27"/>
      <c r="M100" s="112" t="str">
        <f t="array" ref="M100">INDEX(М[Форма закупа],MATCH(1,IF(($B100=М[Наим.])*($C100=М[Артикул,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Закупка подрядчик</v>
      </c>
    </row>
    <row r="101" spans="1:13" ht="11.1" customHeight="1" x14ac:dyDescent="0.2">
      <c r="A101" s="72" t="s">
        <v>42</v>
      </c>
      <c r="B101" s="30" t="s">
        <v>43</v>
      </c>
      <c r="C101" s="27"/>
      <c r="D101" s="27" t="s">
        <v>44</v>
      </c>
      <c r="E101" s="29" t="s">
        <v>45</v>
      </c>
      <c r="F101" s="76">
        <v>5.68</v>
      </c>
      <c r="G101" s="78">
        <v>3.81</v>
      </c>
      <c r="H101" s="73"/>
      <c r="I101" s="78">
        <f>SUM($G$101:$H$101)</f>
        <v>3.81</v>
      </c>
      <c r="J101" s="75">
        <f t="array" ref="J101">INDEX(М[Цена за ед., руб],MATCH(1,IF(($B101=М[Наим.])*($C101=М[Артикул,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0</v>
      </c>
      <c r="K101" s="75">
        <f>ROUND($I$101*$J$101,2)</f>
        <v>0</v>
      </c>
      <c r="L101" s="27"/>
      <c r="M101" s="112" t="str">
        <f t="array" ref="M101">INDEX(М[Форма закупа],MATCH(1,IF(($B101=М[Наим.])*($C101=М[Артикул,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Закупка подрядчик</v>
      </c>
    </row>
    <row r="102" spans="1:13" ht="11.1" customHeight="1" x14ac:dyDescent="0.2">
      <c r="A102" s="72" t="s">
        <v>46</v>
      </c>
      <c r="B102" s="30" t="s">
        <v>47</v>
      </c>
      <c r="C102" s="27"/>
      <c r="D102" s="27" t="s">
        <v>48</v>
      </c>
      <c r="E102" s="29" t="s">
        <v>49</v>
      </c>
      <c r="F102" s="76">
        <v>2.5000000000000001E-2</v>
      </c>
      <c r="G102" s="79">
        <v>142</v>
      </c>
      <c r="H102" s="73"/>
      <c r="I102" s="79">
        <f>SUM($G$102:$H$102)</f>
        <v>142</v>
      </c>
      <c r="J102" s="75">
        <f t="array" ref="J102">INDEX(М[Цена за ед., руб],MATCH(1,IF(($B102=М[Наим.])*($C102=М[Артикул,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0</v>
      </c>
      <c r="K102" s="75">
        <f>ROUND($I$102*$J$102,2)</f>
        <v>0</v>
      </c>
      <c r="L102" s="27"/>
      <c r="M102" s="112" t="str">
        <f t="array" ref="M102">INDEX(М[Форма закупа],MATCH(1,IF(($B102=М[Наим.])*($C102=М[Артикул,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Закупка подрядчик</v>
      </c>
    </row>
    <row r="103" spans="1:13" ht="11.1" customHeight="1" x14ac:dyDescent="0.2">
      <c r="A103" s="68"/>
      <c r="B103" s="61" t="s">
        <v>23</v>
      </c>
      <c r="C103" s="69"/>
      <c r="D103" s="69"/>
      <c r="E103" s="69"/>
      <c r="F103" s="69"/>
      <c r="G103" s="69"/>
      <c r="H103" s="69"/>
      <c r="I103" s="69"/>
      <c r="J103" s="70"/>
      <c r="K103" s="71">
        <f>SUM($K$104)</f>
        <v>0</v>
      </c>
      <c r="L103" s="65"/>
      <c r="M103" s="111"/>
    </row>
    <row r="104" spans="1:13" ht="11.1" customHeight="1" x14ac:dyDescent="0.2">
      <c r="A104" s="72"/>
      <c r="B104" s="30" t="s">
        <v>72</v>
      </c>
      <c r="C104" s="27"/>
      <c r="D104" s="27"/>
      <c r="E104" s="29" t="s">
        <v>25</v>
      </c>
      <c r="F104" s="73"/>
      <c r="G104" s="78">
        <v>23.46</v>
      </c>
      <c r="H104" s="78">
        <v>5.01</v>
      </c>
      <c r="I104" s="78">
        <f>SUM($G$104:$H$104)</f>
        <v>28.47</v>
      </c>
      <c r="J104" s="75">
        <f t="array" ref="J104">INDEX(Р[Цена за ед., руб],MATCH(1,IF(($B104=Р[Наименование])*($L104=Р[Примечание]),{1},($B104=Р[Наименование])*($L104=Р[Примечание])),0))</f>
        <v>0</v>
      </c>
      <c r="K104" s="75">
        <f>ROUND($I$104*$J$104,2)</f>
        <v>0</v>
      </c>
      <c r="L104" s="27"/>
      <c r="M104" s="112"/>
    </row>
    <row r="105" spans="1:13" ht="11.1" customHeight="1" x14ac:dyDescent="0.2">
      <c r="A105" s="68"/>
      <c r="B105" s="61" t="s">
        <v>26</v>
      </c>
      <c r="C105" s="69"/>
      <c r="D105" s="69"/>
      <c r="E105" s="69"/>
      <c r="F105" s="69"/>
      <c r="G105" s="69"/>
      <c r="H105" s="69"/>
      <c r="I105" s="69"/>
      <c r="J105" s="70"/>
      <c r="K105" s="71">
        <f>SUM($K$106:$K$107)</f>
        <v>0</v>
      </c>
      <c r="L105" s="65"/>
      <c r="M105" s="111"/>
    </row>
    <row r="106" spans="1:13" ht="35.1" customHeight="1" x14ac:dyDescent="0.2">
      <c r="A106" s="72" t="s">
        <v>27</v>
      </c>
      <c r="B106" s="30" t="s">
        <v>28</v>
      </c>
      <c r="C106" s="27"/>
      <c r="D106" s="27" t="s">
        <v>58</v>
      </c>
      <c r="E106" s="29" t="s">
        <v>30</v>
      </c>
      <c r="F106" s="76">
        <v>1</v>
      </c>
      <c r="G106" s="77">
        <v>8890</v>
      </c>
      <c r="H106" s="77">
        <v>1902</v>
      </c>
      <c r="I106" s="77">
        <f>SUM($G$106:$H$106)</f>
        <v>10792</v>
      </c>
      <c r="J106" s="75">
        <f t="array" ref="J106">INDEX(М[Цена за ед., руб],MATCH(1,IF(($B106=М[Наим.])*($C106=М[Артикул, марка, произв.])*($D106=М[Хар-ка])*($L106=М[Прим.]),{1},($B106=М[Наим.])*($C106=М[Артикул, марка, произв.])*($D106=М[Хар-ка])*($L106=М[Прим.])),0))</f>
        <v>0</v>
      </c>
      <c r="K106" s="75">
        <f>ROUND($I$106*$J$106,2)</f>
        <v>0</v>
      </c>
      <c r="L106" s="27"/>
      <c r="M106" s="112" t="str">
        <f t="array" ref="M106">INDEX(М[Форма закупа],MATCH(1,IF(($B106=М[Наим.])*($C106=М[Артикул, марка, произв.])*($D106=М[Хар-ка])*($L106=М[Прим.]),{1},($B106=М[Наим.])*($C106=М[Артикул, марка, произв.])*($D106=М[Хар-ка])*($L106=М[Прим.])),0))</f>
        <v>Закупка подрядчик</v>
      </c>
    </row>
    <row r="107" spans="1:13" ht="23.1" customHeight="1" x14ac:dyDescent="0.2">
      <c r="A107" s="72" t="s">
        <v>31</v>
      </c>
      <c r="B107" s="30" t="s">
        <v>36</v>
      </c>
      <c r="C107" s="27"/>
      <c r="D107" s="27" t="s">
        <v>37</v>
      </c>
      <c r="E107" s="29" t="s">
        <v>25</v>
      </c>
      <c r="F107" s="76">
        <v>0.216</v>
      </c>
      <c r="G107" s="78">
        <v>5.07</v>
      </c>
      <c r="H107" s="78">
        <v>1.08</v>
      </c>
      <c r="I107" s="78">
        <f>SUM($G$107:$H$107)</f>
        <v>6.15</v>
      </c>
      <c r="J107" s="75">
        <f t="array" ref="J107">INDEX(М[Цена за ед., руб],MATCH(1,IF(($B107=М[Наим.])*($C107=М[Артикул, марка, произв.])*($D107=М[Хар-ка])*($L107=М[Прим.]),{1},($B107=М[Наим.])*($C107=М[Артикул, марка, произв.])*($D107=М[Хар-ка])*($L107=М[Прим.])),0))</f>
        <v>0</v>
      </c>
      <c r="K107" s="75">
        <f>ROUND($I$107*$J$107,2)</f>
        <v>0</v>
      </c>
      <c r="L107" s="27"/>
      <c r="M107" s="112" t="str">
        <f t="array" ref="M107">INDEX(М[Форма закупа],MATCH(1,IF(($B107=М[Наим.])*($C107=М[Артикул, марка, произв.])*($D107=М[Хар-ка])*($L107=М[Прим.]),{1},($B107=М[Наим.])*($C107=М[Артикул, марка, произв.])*($D107=М[Хар-ка])*($L107=М[Прим.])),0))</f>
        <v>Закупка подрядчик</v>
      </c>
    </row>
    <row r="108" spans="1:13" ht="11.1" customHeight="1" x14ac:dyDescent="0.2">
      <c r="A108" s="68"/>
      <c r="B108" s="61" t="s">
        <v>23</v>
      </c>
      <c r="C108" s="69"/>
      <c r="D108" s="69"/>
      <c r="E108" s="69"/>
      <c r="F108" s="69"/>
      <c r="G108" s="69"/>
      <c r="H108" s="69"/>
      <c r="I108" s="69"/>
      <c r="J108" s="70"/>
      <c r="K108" s="71">
        <f>SUM($K$109)</f>
        <v>0</v>
      </c>
      <c r="L108" s="65"/>
      <c r="M108" s="111"/>
    </row>
    <row r="109" spans="1:13" ht="11.1" customHeight="1" x14ac:dyDescent="0.2">
      <c r="A109" s="72"/>
      <c r="B109" s="30" t="s">
        <v>73</v>
      </c>
      <c r="C109" s="27"/>
      <c r="D109" s="27"/>
      <c r="E109" s="29" t="s">
        <v>30</v>
      </c>
      <c r="F109" s="73"/>
      <c r="G109" s="79">
        <v>853</v>
      </c>
      <c r="H109" s="79">
        <v>141</v>
      </c>
      <c r="I109" s="79">
        <f>SUM($G$109:$H$109)</f>
        <v>994</v>
      </c>
      <c r="J109" s="75">
        <f t="array" ref="J109">INDEX(Р[Цена за ед., руб],MATCH(1,IF(($B109=Р[Наименование])*($L109=Р[Примечание]),{1},($B109=Р[Наименование])*($L109=Р[Примечание])),0))</f>
        <v>0</v>
      </c>
      <c r="K109" s="75">
        <f>ROUND($I$109*$J$109,2)</f>
        <v>0</v>
      </c>
      <c r="L109" s="27"/>
      <c r="M109" s="112"/>
    </row>
    <row r="110" spans="1:13" ht="11.1" customHeight="1" x14ac:dyDescent="0.2">
      <c r="A110" s="68"/>
      <c r="B110" s="61" t="s">
        <v>26</v>
      </c>
      <c r="C110" s="69"/>
      <c r="D110" s="69"/>
      <c r="E110" s="69"/>
      <c r="F110" s="69"/>
      <c r="G110" s="69"/>
      <c r="H110" s="69"/>
      <c r="I110" s="69"/>
      <c r="J110" s="70"/>
      <c r="K110" s="71">
        <f>SUM($K$111:$K$137)</f>
        <v>0</v>
      </c>
      <c r="L110" s="65"/>
      <c r="M110" s="111"/>
    </row>
    <row r="111" spans="1:13" ht="11.1" customHeight="1" x14ac:dyDescent="0.2">
      <c r="A111" s="72" t="s">
        <v>27</v>
      </c>
      <c r="B111" s="30" t="s">
        <v>74</v>
      </c>
      <c r="C111" s="27"/>
      <c r="D111" s="27" t="s">
        <v>75</v>
      </c>
      <c r="E111" s="29" t="s">
        <v>45</v>
      </c>
      <c r="F111" s="76">
        <v>1.04</v>
      </c>
      <c r="G111" s="78">
        <v>953.47</v>
      </c>
      <c r="H111" s="78">
        <v>64.56</v>
      </c>
      <c r="I111" s="75">
        <f>SUM($G$111:$H$111)</f>
        <v>1018.03</v>
      </c>
      <c r="J111" s="75">
        <f t="array" ref="J111">INDEX(М[Цена за ед., руб],MATCH(1,IF(($B111=М[Наим.])*($C111=М[Артикул, марка, произв.])*($D111=М[Хар-ка])*($L111=М[Прим.]),{1},($B111=М[Наим.])*($C111=М[Артикул, марка, произв.])*($D111=М[Хар-ка])*($L111=М[Прим.])),0))</f>
        <v>0</v>
      </c>
      <c r="K111" s="75">
        <f>ROUND($I$111*$J$111,2)</f>
        <v>0</v>
      </c>
      <c r="L111" s="27" t="s">
        <v>76</v>
      </c>
      <c r="M111" s="112" t="str">
        <f t="array" ref="M111">INDEX(М[Форма закупа],MATCH(1,IF(($B111=М[Наим.])*($C111=М[Артикул, марка, произв.])*($D111=М[Хар-ка])*($L111=М[Прим.]),{1},($B111=М[Наим.])*($C111=М[Артикул, марка, произв.])*($D111=М[Хар-ка])*($L111=М[Прим.])),0))</f>
        <v>Закупка подрядчик</v>
      </c>
    </row>
    <row r="112" spans="1:13" ht="23.1" customHeight="1" x14ac:dyDescent="0.2">
      <c r="A112" s="72" t="s">
        <v>31</v>
      </c>
      <c r="B112" s="30" t="s">
        <v>36</v>
      </c>
      <c r="C112" s="27"/>
      <c r="D112" s="27" t="s">
        <v>37</v>
      </c>
      <c r="E112" s="29" t="s">
        <v>25</v>
      </c>
      <c r="F112" s="76">
        <v>2E-3</v>
      </c>
      <c r="G112" s="78">
        <v>1.97</v>
      </c>
      <c r="H112" s="78">
        <v>0.32</v>
      </c>
      <c r="I112" s="78">
        <f>SUM($G$112:$H$112)</f>
        <v>2.29</v>
      </c>
      <c r="J112" s="75">
        <f t="array" ref="J112">INDEX(М[Цена за ед., руб],MATCH(1,IF(($B112=М[Наим.])*($C112=М[Артикул,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0</v>
      </c>
      <c r="K112" s="75">
        <f>ROUND($I$112*$J$112,2)</f>
        <v>0</v>
      </c>
      <c r="L112" s="27"/>
      <c r="M112" s="112" t="str">
        <f t="array" ref="M112">INDEX(М[Форма закупа],MATCH(1,IF(($B112=М[Наим.])*($C112=М[Артикул,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Закупка подрядчик</v>
      </c>
    </row>
    <row r="113" spans="1:13" ht="11.1" customHeight="1" x14ac:dyDescent="0.2">
      <c r="A113" s="72" t="s">
        <v>35</v>
      </c>
      <c r="B113" s="30" t="s">
        <v>43</v>
      </c>
      <c r="C113" s="27"/>
      <c r="D113" s="27" t="s">
        <v>44</v>
      </c>
      <c r="E113" s="29" t="s">
        <v>45</v>
      </c>
      <c r="F113" s="76">
        <v>5.68</v>
      </c>
      <c r="G113" s="78">
        <v>5.42</v>
      </c>
      <c r="H113" s="78">
        <v>0.37</v>
      </c>
      <c r="I113" s="78">
        <f>SUM($G$113:$H$113)</f>
        <v>5.79</v>
      </c>
      <c r="J113" s="75">
        <f t="array" ref="J113">INDEX(М[Цена за ед., руб],MATCH(1,IF(($B113=М[Наим.])*($C113=М[Артикул,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0</v>
      </c>
      <c r="K113" s="75">
        <f>ROUND($I$113*$J$113,2)</f>
        <v>0</v>
      </c>
      <c r="L113" s="27"/>
      <c r="M113" s="112" t="str">
        <f t="array" ref="M113">INDEX(М[Форма закупа],MATCH(1,IF(($B113=М[Наим.])*($C113=М[Артикул,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Закупка подрядчик</v>
      </c>
    </row>
    <row r="114" spans="1:13" ht="11.1" customHeight="1" x14ac:dyDescent="0.2">
      <c r="A114" s="72" t="s">
        <v>38</v>
      </c>
      <c r="B114" s="30" t="s">
        <v>77</v>
      </c>
      <c r="C114" s="27"/>
      <c r="D114" s="27" t="s">
        <v>78</v>
      </c>
      <c r="E114" s="29" t="s">
        <v>30</v>
      </c>
      <c r="F114" s="76">
        <v>2</v>
      </c>
      <c r="G114" s="79">
        <v>384</v>
      </c>
      <c r="H114" s="79">
        <v>26</v>
      </c>
      <c r="I114" s="79">
        <f>SUM($G$114:$H$114)</f>
        <v>410</v>
      </c>
      <c r="J114" s="75">
        <f t="array" ref="J114">INDEX(М[Цена за ед., руб],MATCH(1,IF(($B114=М[Наим.])*($C114=М[Артикул,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  <c r="K114" s="75">
        <f>ROUND($I$114*$J$114,2)</f>
        <v>0</v>
      </c>
      <c r="L114" s="27"/>
      <c r="M114" s="112" t="str">
        <f t="array" ref="M114">INDEX(М[Форма закупа],MATCH(1,IF(($B114=М[Наим.])*($C114=М[Артикул,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Закупка подрядчик</v>
      </c>
    </row>
    <row r="115" spans="1:13" ht="11.1" customHeight="1" x14ac:dyDescent="0.2">
      <c r="A115" s="72" t="s">
        <v>42</v>
      </c>
      <c r="B115" s="30" t="s">
        <v>79</v>
      </c>
      <c r="C115" s="27"/>
      <c r="D115" s="27" t="s">
        <v>80</v>
      </c>
      <c r="E115" s="29" t="s">
        <v>30</v>
      </c>
      <c r="F115" s="73"/>
      <c r="G115" s="73"/>
      <c r="H115" s="79">
        <v>3</v>
      </c>
      <c r="I115" s="79">
        <f>SUM($G$115:$H$115)</f>
        <v>3</v>
      </c>
      <c r="J115" s="75">
        <f t="array" ref="J115">INDEX(М[Цена за ед., руб],MATCH(1,IF(($B115=М[Наим.])*($C115=М[Артикул, марка, произв.])*($D115=М[Хар-ка])*($L115=М[Прим.]),{1},($B115=М[Наим.])*($C115=М[Артикул, марка, произв.])*($D115=М[Хар-ка])*($L115=М[Прим.])),0))</f>
        <v>0</v>
      </c>
      <c r="K115" s="75">
        <f>ROUND($I$115*$J$115,2)</f>
        <v>0</v>
      </c>
      <c r="L115" s="27"/>
      <c r="M115" s="112" t="str">
        <f t="array" ref="M115">INDEX(М[Форма закупа],MATCH(1,IF(($B115=М[Наим.])*($C115=М[Артикул, марка, произв.])*($D115=М[Хар-ка])*($L115=М[Прим.]),{1},($B115=М[Наим.])*($C115=М[Артикул, марка, произв.])*($D115=М[Хар-ка])*($L115=М[Прим.])),0))</f>
        <v>Закупка подрядчик</v>
      </c>
    </row>
    <row r="116" spans="1:13" ht="11.1" customHeight="1" x14ac:dyDescent="0.2">
      <c r="A116" s="72" t="s">
        <v>46</v>
      </c>
      <c r="B116" s="30" t="s">
        <v>79</v>
      </c>
      <c r="C116" s="27"/>
      <c r="D116" s="27" t="s">
        <v>81</v>
      </c>
      <c r="E116" s="29" t="s">
        <v>30</v>
      </c>
      <c r="F116" s="73"/>
      <c r="G116" s="79">
        <v>1</v>
      </c>
      <c r="H116" s="73"/>
      <c r="I116" s="79">
        <f>SUM($G$116:$H$116)</f>
        <v>1</v>
      </c>
      <c r="J116" s="75">
        <f t="array" ref="J116">INDEX(М[Цена за ед., руб],MATCH(1,IF(($B116=М[Наим.])*($C116=М[Артикул, марка, произв.])*($D116=М[Хар-ка])*($L116=М[Прим.]),{1},($B116=М[Наим.])*($C116=М[Артикул, марка, произв.])*($D116=М[Хар-ка])*($L116=М[Прим.])),0))</f>
        <v>0</v>
      </c>
      <c r="K116" s="75">
        <f>ROUND($I$116*$J$116,2)</f>
        <v>0</v>
      </c>
      <c r="L116" s="27"/>
      <c r="M116" s="112" t="str">
        <f t="array" ref="M116">INDEX(М[Форма закупа],MATCH(1,IF(($B116=М[Наим.])*($C116=М[Артикул, марка, произв.])*($D116=М[Хар-ка])*($L116=М[Прим.]),{1},($B116=М[Наим.])*($C116=М[Артикул, марка, произв.])*($D116=М[Хар-ка])*($L116=М[Прим.])),0))</f>
        <v>Закупка подрядчик</v>
      </c>
    </row>
    <row r="117" spans="1:13" ht="11.1" customHeight="1" x14ac:dyDescent="0.2">
      <c r="A117" s="72" t="s">
        <v>60</v>
      </c>
      <c r="B117" s="30" t="s">
        <v>79</v>
      </c>
      <c r="C117" s="27"/>
      <c r="D117" s="27" t="s">
        <v>82</v>
      </c>
      <c r="E117" s="29" t="s">
        <v>30</v>
      </c>
      <c r="F117" s="73"/>
      <c r="G117" s="79">
        <v>5</v>
      </c>
      <c r="H117" s="73"/>
      <c r="I117" s="79">
        <f>SUM($G$117:$H$117)</f>
        <v>5</v>
      </c>
      <c r="J117" s="75">
        <f t="array" ref="J117">INDEX(М[Цена за ед., руб],MATCH(1,IF(($B117=М[Наим.])*($C117=М[Артикул, марка, произв.])*($D117=М[Хар-ка])*($L117=М[Прим.]),{1},($B117=М[Наим.])*($C117=М[Артикул, марка, произв.])*($D117=М[Хар-ка])*($L117=М[Прим.])),0))</f>
        <v>0</v>
      </c>
      <c r="K117" s="75">
        <f>ROUND($I$117*$J$117,2)</f>
        <v>0</v>
      </c>
      <c r="L117" s="27"/>
      <c r="M117" s="112" t="str">
        <f t="array" ref="M117">INDEX(М[Форма закупа],MATCH(1,IF(($B117=М[Наим.])*($C117=М[Артикул, марка, произв.])*($D117=М[Хар-ка])*($L117=М[Прим.]),{1},($B117=М[Наим.])*($C117=М[Артикул, марка, произв.])*($D117=М[Хар-ка])*($L117=М[Прим.])),0))</f>
        <v>Закупка подрядчик</v>
      </c>
    </row>
    <row r="118" spans="1:13" ht="11.1" customHeight="1" x14ac:dyDescent="0.2">
      <c r="A118" s="72" t="s">
        <v>83</v>
      </c>
      <c r="B118" s="30" t="s">
        <v>79</v>
      </c>
      <c r="C118" s="27"/>
      <c r="D118" s="27" t="s">
        <v>84</v>
      </c>
      <c r="E118" s="29" t="s">
        <v>30</v>
      </c>
      <c r="F118" s="73"/>
      <c r="G118" s="79">
        <v>5</v>
      </c>
      <c r="H118" s="79">
        <v>1</v>
      </c>
      <c r="I118" s="79">
        <f>SUM($G$118:$H$118)</f>
        <v>6</v>
      </c>
      <c r="J118" s="75">
        <f t="array" ref="J118">INDEX(М[Цена за ед., руб],MATCH(1,IF(($B118=М[Наим.])*($C118=М[Артикул, марка, произв.])*($D118=М[Хар-ка])*($L118=М[Прим.]),{1},($B118=М[Наим.])*($C118=М[Артикул, марка, произв.])*($D118=М[Хар-ка])*($L118=М[Прим.])),0))</f>
        <v>0</v>
      </c>
      <c r="K118" s="75">
        <f>ROUND($I$118*$J$118,2)</f>
        <v>0</v>
      </c>
      <c r="L118" s="27"/>
      <c r="M118" s="112" t="str">
        <f t="array" ref="M118">INDEX(М[Форма закупа],MATCH(1,IF(($B118=М[Наим.])*($C118=М[Артикул, марка, произв.])*($D118=М[Хар-ка])*($L118=М[Прим.]),{1},($B118=М[Наим.])*($C118=М[Артикул, марка, произв.])*($D118=М[Хар-ка])*($L118=М[Прим.])),0))</f>
        <v>Закупка подрядчик</v>
      </c>
    </row>
    <row r="119" spans="1:13" ht="11.1" customHeight="1" x14ac:dyDescent="0.2">
      <c r="A119" s="72" t="s">
        <v>85</v>
      </c>
      <c r="B119" s="30" t="s">
        <v>79</v>
      </c>
      <c r="C119" s="27"/>
      <c r="D119" s="27" t="s">
        <v>86</v>
      </c>
      <c r="E119" s="29" t="s">
        <v>30</v>
      </c>
      <c r="F119" s="73"/>
      <c r="G119" s="79">
        <v>6</v>
      </c>
      <c r="H119" s="79">
        <v>2</v>
      </c>
      <c r="I119" s="79">
        <f>SUM($G$119:$H$119)</f>
        <v>8</v>
      </c>
      <c r="J119" s="75">
        <f t="array" ref="J119">INDEX(М[Цена за ед., руб],MATCH(1,IF(($B119=М[Наим.])*($C119=М[Артикул, марка, произв.])*($D119=М[Хар-ка])*($L119=М[Прим.]),{1},($B119=М[Наим.])*($C119=М[Артикул, марка, произв.])*($D119=М[Хар-ка])*($L119=М[Прим.])),0))</f>
        <v>0</v>
      </c>
      <c r="K119" s="75">
        <f>ROUND($I$119*$J$119,2)</f>
        <v>0</v>
      </c>
      <c r="L119" s="27"/>
      <c r="M119" s="112" t="str">
        <f t="array" ref="M119">INDEX(М[Форма закупа],MATCH(1,IF(($B119=М[Наим.])*($C119=М[Артикул, марка, произв.])*($D119=М[Хар-ка])*($L119=М[Прим.]),{1},($B119=М[Наим.])*($C119=М[Артикул, марка, произв.])*($D119=М[Хар-ка])*($L119=М[Прим.])),0))</f>
        <v>Закупка подрядчик</v>
      </c>
    </row>
    <row r="120" spans="1:13" ht="11.1" customHeight="1" x14ac:dyDescent="0.2">
      <c r="A120" s="72" t="s">
        <v>87</v>
      </c>
      <c r="B120" s="30" t="s">
        <v>79</v>
      </c>
      <c r="C120" s="27"/>
      <c r="D120" s="27" t="s">
        <v>88</v>
      </c>
      <c r="E120" s="29" t="s">
        <v>30</v>
      </c>
      <c r="F120" s="73"/>
      <c r="G120" s="79">
        <v>1</v>
      </c>
      <c r="H120" s="79">
        <v>10</v>
      </c>
      <c r="I120" s="79">
        <f>SUM($G$120:$H$120)</f>
        <v>11</v>
      </c>
      <c r="J120" s="75">
        <f t="array" ref="J120">INDEX(М[Цена за ед., руб],MATCH(1,IF(($B120=М[Наим.])*($C120=М[Артикул, марка, произв.])*($D120=М[Хар-ка])*($L120=М[Прим.]),{1},($B120=М[Наим.])*($C120=М[Артикул, марка, произв.])*($D120=М[Хар-ка])*($L120=М[Прим.])),0))</f>
        <v>0</v>
      </c>
      <c r="K120" s="75">
        <f>ROUND($I$120*$J$120,2)</f>
        <v>0</v>
      </c>
      <c r="L120" s="27"/>
      <c r="M120" s="112" t="str">
        <f t="array" ref="M120">INDEX(М[Форма закупа],MATCH(1,IF(($B120=М[Наим.])*($C120=М[Артикул, марка, произв.])*($D120=М[Хар-ка])*($L120=М[Прим.]),{1},($B120=М[Наим.])*($C120=М[Артикул, марка, произв.])*($D120=М[Хар-ка])*($L120=М[Прим.])),0))</f>
        <v>Закупка подрядчик</v>
      </c>
    </row>
    <row r="121" spans="1:13" ht="11.1" customHeight="1" x14ac:dyDescent="0.2">
      <c r="A121" s="72" t="s">
        <v>89</v>
      </c>
      <c r="B121" s="30" t="s">
        <v>79</v>
      </c>
      <c r="C121" s="27"/>
      <c r="D121" s="27" t="s">
        <v>90</v>
      </c>
      <c r="E121" s="29" t="s">
        <v>30</v>
      </c>
      <c r="F121" s="73"/>
      <c r="G121" s="79">
        <v>3</v>
      </c>
      <c r="H121" s="73"/>
      <c r="I121" s="79">
        <f>SUM($G$121:$H$121)</f>
        <v>3</v>
      </c>
      <c r="J121" s="75">
        <f t="array" ref="J121">INDEX(М[Цена за ед., руб],MATCH(1,IF(($B121=М[Наим.])*($C121=М[Артикул, марка, произв.])*($D121=М[Хар-ка])*($L121=М[Прим.]),{1},($B121=М[Наим.])*($C121=М[Артикул, марка, произв.])*($D121=М[Хар-ка])*($L121=М[Прим.])),0))</f>
        <v>0</v>
      </c>
      <c r="K121" s="75">
        <f>ROUND($I$121*$J$121,2)</f>
        <v>0</v>
      </c>
      <c r="L121" s="27"/>
      <c r="M121" s="112" t="str">
        <f t="array" ref="M121">INDEX(М[Форма закупа],MATCH(1,IF(($B121=М[Наим.])*($C121=М[Артикул, марка, произв.])*($D121=М[Хар-ка])*($L121=М[Прим.]),{1},($B121=М[Наим.])*($C121=М[Артикул, марка, произв.])*($D121=М[Хар-ка])*($L121=М[Прим.])),0))</f>
        <v>Закупка подрядчик</v>
      </c>
    </row>
    <row r="122" spans="1:13" ht="11.1" customHeight="1" x14ac:dyDescent="0.2">
      <c r="A122" s="72" t="s">
        <v>91</v>
      </c>
      <c r="B122" s="30" t="s">
        <v>79</v>
      </c>
      <c r="C122" s="27"/>
      <c r="D122" s="27" t="s">
        <v>92</v>
      </c>
      <c r="E122" s="29" t="s">
        <v>30</v>
      </c>
      <c r="F122" s="73"/>
      <c r="G122" s="73"/>
      <c r="H122" s="79">
        <v>5</v>
      </c>
      <c r="I122" s="79">
        <f>SUM($G$122:$H$122)</f>
        <v>5</v>
      </c>
      <c r="J122" s="75">
        <f t="array" ref="J122">INDEX(М[Цена за ед., руб],MATCH(1,IF(($B122=М[Наим.])*($C122=М[Артикул, марка, произв.])*($D122=М[Хар-ка])*($L122=М[Прим.]),{1},($B122=М[Наим.])*($C122=М[Артикул, марка, произв.])*($D122=М[Хар-ка])*($L122=М[Прим.])),0))</f>
        <v>0</v>
      </c>
      <c r="K122" s="75">
        <f>ROUND($I$122*$J$122,2)</f>
        <v>0</v>
      </c>
      <c r="L122" s="27"/>
      <c r="M122" s="112" t="str">
        <f t="array" ref="M122">INDEX(М[Форма закупа],MATCH(1,IF(($B122=М[Наим.])*($C122=М[Артикул, марка, произв.])*($D122=М[Хар-ка])*($L122=М[Прим.]),{1},($B122=М[Наим.])*($C122=М[Артикул, марка, произв.])*($D122=М[Хар-ка])*($L122=М[Прим.])),0))</f>
        <v>Закупка подрядчик</v>
      </c>
    </row>
    <row r="123" spans="1:13" ht="11.1" customHeight="1" x14ac:dyDescent="0.2">
      <c r="A123" s="72" t="s">
        <v>93</v>
      </c>
      <c r="B123" s="30" t="s">
        <v>79</v>
      </c>
      <c r="C123" s="27"/>
      <c r="D123" s="27" t="s">
        <v>94</v>
      </c>
      <c r="E123" s="29" t="s">
        <v>30</v>
      </c>
      <c r="F123" s="73"/>
      <c r="G123" s="73"/>
      <c r="H123" s="79">
        <v>2</v>
      </c>
      <c r="I123" s="79">
        <f>SUM($G$123:$H$123)</f>
        <v>2</v>
      </c>
      <c r="J123" s="75">
        <f t="array" ref="J123">INDEX(М[Цена за ед., руб],MATCH(1,IF(($B123=М[Наим.])*($C123=М[Артикул, марка, произв.])*($D123=М[Хар-ка])*($L123=М[Прим.]),{1},($B123=М[Наим.])*($C123=М[Артикул, марка, произв.])*($D123=М[Хар-ка])*($L123=М[Прим.])),0))</f>
        <v>0</v>
      </c>
      <c r="K123" s="75">
        <f>ROUND($I$123*$J$123,2)</f>
        <v>0</v>
      </c>
      <c r="L123" s="27"/>
      <c r="M123" s="112" t="str">
        <f t="array" ref="M123">INDEX(М[Форма закупа],MATCH(1,IF(($B123=М[Наим.])*($C123=М[Артикул, марка, произв.])*($D123=М[Хар-ка])*($L123=М[Прим.]),{1},($B123=М[Наим.])*($C123=М[Артикул, марка, произв.])*($D123=М[Хар-ка])*($L123=М[Прим.])),0))</f>
        <v>Закупка подрядчик</v>
      </c>
    </row>
    <row r="124" spans="1:13" ht="11.1" customHeight="1" x14ac:dyDescent="0.2">
      <c r="A124" s="72" t="s">
        <v>95</v>
      </c>
      <c r="B124" s="30" t="s">
        <v>96</v>
      </c>
      <c r="C124" s="27"/>
      <c r="D124" s="27" t="s">
        <v>97</v>
      </c>
      <c r="E124" s="29" t="s">
        <v>30</v>
      </c>
      <c r="F124" s="73"/>
      <c r="G124" s="79">
        <v>4</v>
      </c>
      <c r="H124" s="73"/>
      <c r="I124" s="79">
        <f>SUM($G$124:$H$124)</f>
        <v>4</v>
      </c>
      <c r="J124" s="75">
        <f t="array" ref="J124">INDEX(М[Цена за ед., руб],MATCH(1,IF(($B124=М[Наим.])*($C124=М[Артикул, марка, произв.])*($D124=М[Хар-ка])*($L124=М[Прим.]),{1},($B124=М[Наим.])*($C124=М[Артикул, марка, произв.])*($D124=М[Хар-ка])*($L124=М[Прим.])),0))</f>
        <v>0</v>
      </c>
      <c r="K124" s="75">
        <f>ROUND($I$124*$J$124,2)</f>
        <v>0</v>
      </c>
      <c r="L124" s="27"/>
      <c r="M124" s="112" t="str">
        <f t="array" ref="M124">INDEX(М[Форма закупа],MATCH(1,IF(($B124=М[Наим.])*($C124=М[Артикул, марка, произв.])*($D124=М[Хар-ка])*($L124=М[Прим.]),{1},($B124=М[Наим.])*($C124=М[Артикул, марка, произв.])*($D124=М[Хар-ка])*($L124=М[Прим.])),0))</f>
        <v>Закупка подрядчик</v>
      </c>
    </row>
    <row r="125" spans="1:13" ht="11.1" customHeight="1" x14ac:dyDescent="0.2">
      <c r="A125" s="72" t="s">
        <v>98</v>
      </c>
      <c r="B125" s="30" t="s">
        <v>96</v>
      </c>
      <c r="C125" s="27"/>
      <c r="D125" s="27" t="s">
        <v>99</v>
      </c>
      <c r="E125" s="29" t="s">
        <v>30</v>
      </c>
      <c r="F125" s="73"/>
      <c r="G125" s="73"/>
      <c r="H125" s="79">
        <v>41</v>
      </c>
      <c r="I125" s="79">
        <f>SUM($G$125:$H$125)</f>
        <v>41</v>
      </c>
      <c r="J125" s="75">
        <f t="array" ref="J125">INDEX(М[Цена за ед., руб],MATCH(1,IF(($B125=М[Наим.])*($C125=М[Артикул,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0</v>
      </c>
      <c r="K125" s="75">
        <f>ROUND($I$125*$J$125,2)</f>
        <v>0</v>
      </c>
      <c r="L125" s="27"/>
      <c r="M125" s="112" t="str">
        <f t="array" ref="M125">INDEX(М[Форма закупа],MATCH(1,IF(($B125=М[Наим.])*($C125=М[Артикул,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Закупка подрядчик</v>
      </c>
    </row>
    <row r="126" spans="1:13" ht="11.1" customHeight="1" x14ac:dyDescent="0.2">
      <c r="A126" s="72" t="s">
        <v>100</v>
      </c>
      <c r="B126" s="30" t="s">
        <v>96</v>
      </c>
      <c r="C126" s="27"/>
      <c r="D126" s="27" t="s">
        <v>101</v>
      </c>
      <c r="E126" s="29" t="s">
        <v>30</v>
      </c>
      <c r="F126" s="73"/>
      <c r="G126" s="79">
        <v>48</v>
      </c>
      <c r="H126" s="73"/>
      <c r="I126" s="79">
        <f>SUM($G$126:$H$126)</f>
        <v>48</v>
      </c>
      <c r="J126" s="75">
        <f t="array" ref="J126">INDEX(М[Цена за ед., руб],MATCH(1,IF(($B126=М[Наим.])*($C126=М[Артикул, марка, произв.])*($D126=М[Хар-ка])*($L126=М[Прим.]),{1},($B126=М[Наим.])*($C126=М[Артикул, марка, произв.])*($D126=М[Хар-ка])*($L126=М[Прим.])),0))</f>
        <v>0</v>
      </c>
      <c r="K126" s="75">
        <f>ROUND($I$126*$J$126,2)</f>
        <v>0</v>
      </c>
      <c r="L126" s="27"/>
      <c r="M126" s="112" t="str">
        <f t="array" ref="M126">INDEX(М[Форма закупа],MATCH(1,IF(($B126=М[Наим.])*($C126=М[Артикул, марка, произв.])*($D126=М[Хар-ка])*($L126=М[Прим.]),{1},($B126=М[Наим.])*($C126=М[Артикул, марка, произв.])*($D126=М[Хар-ка])*($L126=М[Прим.])),0))</f>
        <v>Закупка подрядчик</v>
      </c>
    </row>
    <row r="127" spans="1:13" ht="11.1" customHeight="1" x14ac:dyDescent="0.2">
      <c r="A127" s="72" t="s">
        <v>102</v>
      </c>
      <c r="B127" s="30" t="s">
        <v>96</v>
      </c>
      <c r="C127" s="27"/>
      <c r="D127" s="27" t="s">
        <v>103</v>
      </c>
      <c r="E127" s="29" t="s">
        <v>30</v>
      </c>
      <c r="F127" s="73"/>
      <c r="G127" s="79">
        <v>1</v>
      </c>
      <c r="H127" s="73"/>
      <c r="I127" s="79">
        <f>SUM($G$127:$H$127)</f>
        <v>1</v>
      </c>
      <c r="J127" s="75">
        <f t="array" ref="J127">INDEX(М[Цена за ед., руб],MATCH(1,IF(($B127=М[Наим.])*($C127=М[Артикул, марка, произв.])*($D127=М[Хар-ка])*($L127=М[Прим.]),{1},($B127=М[Наим.])*($C127=М[Артикул, марка, произв.])*($D127=М[Хар-ка])*($L127=М[Прим.])),0))</f>
        <v>0</v>
      </c>
      <c r="K127" s="75">
        <f>ROUND($I$127*$J$127,2)</f>
        <v>0</v>
      </c>
      <c r="L127" s="27"/>
      <c r="M127" s="112" t="str">
        <f t="array" ref="M127">INDEX(М[Форма закупа],MATCH(1,IF(($B127=М[Наим.])*($C127=М[Артикул, марка, произв.])*($D127=М[Хар-ка])*($L127=М[Прим.]),{1},($B127=М[Наим.])*($C127=М[Артикул, марка, произв.])*($D127=М[Хар-ка])*($L127=М[Прим.])),0))</f>
        <v>Закупка подрядчик</v>
      </c>
    </row>
    <row r="128" spans="1:13" ht="11.1" customHeight="1" x14ac:dyDescent="0.2">
      <c r="A128" s="72" t="s">
        <v>104</v>
      </c>
      <c r="B128" s="30" t="s">
        <v>96</v>
      </c>
      <c r="C128" s="27"/>
      <c r="D128" s="27" t="s">
        <v>105</v>
      </c>
      <c r="E128" s="29" t="s">
        <v>30</v>
      </c>
      <c r="F128" s="73"/>
      <c r="G128" s="73"/>
      <c r="H128" s="79">
        <v>6</v>
      </c>
      <c r="I128" s="79">
        <f>SUM($G$128:$H$128)</f>
        <v>6</v>
      </c>
      <c r="J128" s="75">
        <f t="array" ref="J128">INDEX(М[Цена за ед., руб],MATCH(1,IF(($B128=М[Наим.])*($C128=М[Артикул, марка, произв.])*($D128=М[Хар-ка])*($L128=М[Прим.]),{1},($B128=М[Наим.])*($C128=М[Артикул, марка, произв.])*($D128=М[Хар-ка])*($L128=М[Прим.])),0))</f>
        <v>0</v>
      </c>
      <c r="K128" s="75">
        <f>ROUND($I$128*$J$128,2)</f>
        <v>0</v>
      </c>
      <c r="L128" s="27"/>
      <c r="M128" s="112" t="str">
        <f t="array" ref="M128">INDEX(М[Форма закупа],MATCH(1,IF(($B128=М[Наим.])*($C128=М[Артикул, марка, произв.])*($D128=М[Хар-ка])*($L128=М[Прим.]),{1},($B128=М[Наим.])*($C128=М[Артикул, марка, произв.])*($D128=М[Хар-ка])*($L128=М[Прим.])),0))</f>
        <v>Закупка подрядчик</v>
      </c>
    </row>
    <row r="129" spans="1:13" ht="11.1" customHeight="1" x14ac:dyDescent="0.2">
      <c r="A129" s="72" t="s">
        <v>106</v>
      </c>
      <c r="B129" s="30" t="s">
        <v>96</v>
      </c>
      <c r="C129" s="27"/>
      <c r="D129" s="27" t="s">
        <v>107</v>
      </c>
      <c r="E129" s="29" t="s">
        <v>30</v>
      </c>
      <c r="F129" s="73"/>
      <c r="G129" s="73"/>
      <c r="H129" s="79">
        <v>15</v>
      </c>
      <c r="I129" s="79">
        <f>SUM($G$129:$H$129)</f>
        <v>15</v>
      </c>
      <c r="J129" s="75">
        <f t="array" ref="J129">INDEX(М[Цена за ед., руб],MATCH(1,IF(($B129=М[Наим.])*($C129=М[Артикул, марка, произв.])*($D129=М[Хар-ка])*($L129=М[Прим.]),{1},($B129=М[Наим.])*($C129=М[Артикул, марка, произв.])*($D129=М[Хар-ка])*($L129=М[Прим.])),0))</f>
        <v>0</v>
      </c>
      <c r="K129" s="75">
        <f>ROUND($I$129*$J$129,2)</f>
        <v>0</v>
      </c>
      <c r="L129" s="27"/>
      <c r="M129" s="112" t="str">
        <f t="array" ref="M129">INDEX(М[Форма закупа],MATCH(1,IF(($B129=М[Наим.])*($C129=М[Артикул, марка, произв.])*($D129=М[Хар-ка])*($L129=М[Прим.]),{1},($B129=М[Наим.])*($C129=М[Артикул, марка, произв.])*($D129=М[Хар-ка])*($L129=М[Прим.])),0))</f>
        <v>Закупка подрядчик</v>
      </c>
    </row>
    <row r="130" spans="1:13" ht="11.1" customHeight="1" x14ac:dyDescent="0.2">
      <c r="A130" s="72" t="s">
        <v>108</v>
      </c>
      <c r="B130" s="30" t="s">
        <v>96</v>
      </c>
      <c r="C130" s="27"/>
      <c r="D130" s="27" t="s">
        <v>81</v>
      </c>
      <c r="E130" s="29" t="s">
        <v>30</v>
      </c>
      <c r="F130" s="73"/>
      <c r="G130" s="79">
        <v>51</v>
      </c>
      <c r="H130" s="73"/>
      <c r="I130" s="79">
        <f>SUM($G$130:$H$130)</f>
        <v>51</v>
      </c>
      <c r="J130" s="75">
        <f t="array" ref="J130">INDEX(М[Цена за ед., руб],MATCH(1,IF(($B130=М[Наим.])*($C130=М[Артикул, марка, произв.])*($D130=М[Хар-ка])*($L130=М[Прим.]),{1},($B130=М[Наим.])*($C130=М[Артикул, марка, произв.])*($D130=М[Хар-ка])*($L130=М[Прим.])),0))</f>
        <v>0</v>
      </c>
      <c r="K130" s="75">
        <f>ROUND($I$130*$J$130,2)</f>
        <v>0</v>
      </c>
      <c r="L130" s="27"/>
      <c r="M130" s="112" t="str">
        <f t="array" ref="M130">INDEX(М[Форма закупа],MATCH(1,IF(($B130=М[Наим.])*($C130=М[Артикул, марка, произв.])*($D130=М[Хар-ка])*($L130=М[Прим.]),{1},($B130=М[Наим.])*($C130=М[Артикул, марка, произв.])*($D130=М[Хар-ка])*($L130=М[Прим.])),0))</f>
        <v>Закупка подрядчик</v>
      </c>
    </row>
    <row r="131" spans="1:13" ht="11.1" customHeight="1" x14ac:dyDescent="0.2">
      <c r="A131" s="72" t="s">
        <v>109</v>
      </c>
      <c r="B131" s="30" t="s">
        <v>96</v>
      </c>
      <c r="C131" s="27"/>
      <c r="D131" s="27" t="s">
        <v>92</v>
      </c>
      <c r="E131" s="29" t="s">
        <v>30</v>
      </c>
      <c r="F131" s="73"/>
      <c r="G131" s="79">
        <v>207</v>
      </c>
      <c r="H131" s="79">
        <v>10</v>
      </c>
      <c r="I131" s="79">
        <f>SUM($G$131:$H$131)</f>
        <v>217</v>
      </c>
      <c r="J131" s="75">
        <f t="array" ref="J131">INDEX(М[Цена за ед., руб],MATCH(1,IF(($B131=М[Наим.])*($C131=М[Артикул,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0</v>
      </c>
      <c r="K131" s="75">
        <f>ROUND($I$131*$J$131,2)</f>
        <v>0</v>
      </c>
      <c r="L131" s="27"/>
      <c r="M131" s="112" t="str">
        <f t="array" ref="M131">INDEX(М[Форма закупа],MATCH(1,IF(($B131=М[Наим.])*($C131=М[Артикул,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Закупка подрядчик</v>
      </c>
    </row>
    <row r="132" spans="1:13" ht="11.1" customHeight="1" x14ac:dyDescent="0.2">
      <c r="A132" s="72" t="s">
        <v>110</v>
      </c>
      <c r="B132" s="30" t="s">
        <v>96</v>
      </c>
      <c r="C132" s="27"/>
      <c r="D132" s="27" t="s">
        <v>84</v>
      </c>
      <c r="E132" s="29" t="s">
        <v>30</v>
      </c>
      <c r="F132" s="73"/>
      <c r="G132" s="79">
        <v>160</v>
      </c>
      <c r="H132" s="79">
        <v>2</v>
      </c>
      <c r="I132" s="79">
        <f>SUM($G$132:$H$132)</f>
        <v>162</v>
      </c>
      <c r="J132" s="75">
        <f t="array" ref="J132">INDEX(М[Цена за ед., руб],MATCH(1,IF(($B132=М[Наим.])*($C132=М[Артикул, марка, произв.])*($D132=М[Хар-ка])*($L132=М[Прим.]),{1},($B132=М[Наим.])*($C132=М[Артикул, марка, произв.])*($D132=М[Хар-ка])*($L132=М[Прим.])),0))</f>
        <v>0</v>
      </c>
      <c r="K132" s="75">
        <f>ROUND($I$132*$J$132,2)</f>
        <v>0</v>
      </c>
      <c r="L132" s="27"/>
      <c r="M132" s="112" t="str">
        <f t="array" ref="M132">INDEX(М[Форма закупа],MATCH(1,IF(($B132=М[Наим.])*($C132=М[Артикул, марка, произв.])*($D132=М[Хар-ка])*($L132=М[Прим.]),{1},($B132=М[Наим.])*($C132=М[Артикул, марка, произв.])*($D132=М[Хар-ка])*($L132=М[Прим.])),0))</f>
        <v>Закупка подрядчик</v>
      </c>
    </row>
    <row r="133" spans="1:13" ht="11.1" customHeight="1" x14ac:dyDescent="0.2">
      <c r="A133" s="72" t="s">
        <v>111</v>
      </c>
      <c r="B133" s="30" t="s">
        <v>96</v>
      </c>
      <c r="C133" s="27"/>
      <c r="D133" s="27" t="s">
        <v>86</v>
      </c>
      <c r="E133" s="29" t="s">
        <v>30</v>
      </c>
      <c r="F133" s="73"/>
      <c r="G133" s="79">
        <v>134</v>
      </c>
      <c r="H133" s="79">
        <v>2</v>
      </c>
      <c r="I133" s="79">
        <f>SUM($G$133:$H$133)</f>
        <v>136</v>
      </c>
      <c r="J133" s="75">
        <f t="array" ref="J133">INDEX(М[Цена за ед., руб],MATCH(1,IF(($B133=М[Наим.])*($C133=М[Артикул, марка, произв.])*($D133=М[Хар-ка])*($L133=М[Прим.]),{1},($B133=М[Наим.])*($C133=М[Артикул, марка, произв.])*($D133=М[Хар-ка])*($L133=М[Прим.])),0))</f>
        <v>0</v>
      </c>
      <c r="K133" s="75">
        <f>ROUND($I$133*$J$133,2)</f>
        <v>0</v>
      </c>
      <c r="L133" s="27"/>
      <c r="M133" s="112" t="str">
        <f t="array" ref="M133">INDEX(М[Форма закупа],MATCH(1,IF(($B133=М[Наим.])*($C133=М[Артикул, марка, произв.])*($D133=М[Хар-ка])*($L133=М[Прим.]),{1},($B133=М[Наим.])*($C133=М[Артикул, марка, произв.])*($D133=М[Хар-ка])*($L133=М[Прим.])),0))</f>
        <v>Закупка подрядчик</v>
      </c>
    </row>
    <row r="134" spans="1:13" ht="11.1" customHeight="1" x14ac:dyDescent="0.2">
      <c r="A134" s="72" t="s">
        <v>112</v>
      </c>
      <c r="B134" s="30" t="s">
        <v>96</v>
      </c>
      <c r="C134" s="27"/>
      <c r="D134" s="27" t="s">
        <v>80</v>
      </c>
      <c r="E134" s="29" t="s">
        <v>30</v>
      </c>
      <c r="F134" s="73"/>
      <c r="G134" s="79">
        <v>23</v>
      </c>
      <c r="H134" s="79">
        <v>11</v>
      </c>
      <c r="I134" s="79">
        <f>SUM($G$134:$H$134)</f>
        <v>34</v>
      </c>
      <c r="J134" s="75">
        <f t="array" ref="J134">INDEX(М[Цена за ед., руб],MATCH(1,IF(($B134=М[Наим.])*($C134=М[Артикул, марка, произв.])*($D134=М[Хар-ка])*($L134=М[Прим.]),{1},($B134=М[Наим.])*($C134=М[Артикул, марка, произв.])*($D134=М[Хар-ка])*($L134=М[Прим.])),0))</f>
        <v>0</v>
      </c>
      <c r="K134" s="75">
        <f>ROUND($I$134*$J$134,2)</f>
        <v>0</v>
      </c>
      <c r="L134" s="27"/>
      <c r="M134" s="112" t="str">
        <f t="array" ref="M134">INDEX(М[Форма закупа],MATCH(1,IF(($B134=М[Наим.])*($C134=М[Артикул, марка, произв.])*($D134=М[Хар-ка])*($L134=М[Прим.]),{1},($B134=М[Наим.])*($C134=М[Артикул, марка, произв.])*($D134=М[Хар-ка])*($L134=М[Прим.])),0))</f>
        <v>Закупка подрядчик</v>
      </c>
    </row>
    <row r="135" spans="1:13" ht="11.1" customHeight="1" x14ac:dyDescent="0.2">
      <c r="A135" s="72" t="s">
        <v>113</v>
      </c>
      <c r="B135" s="30" t="s">
        <v>96</v>
      </c>
      <c r="C135" s="27"/>
      <c r="D135" s="27" t="s">
        <v>88</v>
      </c>
      <c r="E135" s="29" t="s">
        <v>30</v>
      </c>
      <c r="F135" s="73"/>
      <c r="G135" s="79">
        <v>135</v>
      </c>
      <c r="H135" s="79">
        <v>29</v>
      </c>
      <c r="I135" s="79">
        <f>SUM($G$135:$H$135)</f>
        <v>164</v>
      </c>
      <c r="J135" s="75">
        <f t="array" ref="J135">INDEX(М[Цена за ед., руб],MATCH(1,IF(($B135=М[Наим.])*($C135=М[Артикул, марка, произв.])*($D135=М[Хар-ка])*($L135=М[Прим.]),{1},($B135=М[Наим.])*($C135=М[Артикул, марка, произв.])*($D135=М[Хар-ка])*($L135=М[Прим.])),0))</f>
        <v>0</v>
      </c>
      <c r="K135" s="75">
        <f>ROUND($I$135*$J$135,2)</f>
        <v>0</v>
      </c>
      <c r="L135" s="27"/>
      <c r="M135" s="112" t="str">
        <f t="array" ref="M135">INDEX(М[Форма закупа],MATCH(1,IF(($B135=М[Наим.])*($C135=М[Артикул, марка, произв.])*($D135=М[Хар-ка])*($L135=М[Прим.]),{1},($B135=М[Наим.])*($C135=М[Артикул, марка, произв.])*($D135=М[Хар-ка])*($L135=М[Прим.])),0))</f>
        <v>Закупка подрядчик</v>
      </c>
    </row>
    <row r="136" spans="1:13" ht="11.1" customHeight="1" x14ac:dyDescent="0.2">
      <c r="A136" s="72" t="s">
        <v>114</v>
      </c>
      <c r="B136" s="30" t="s">
        <v>96</v>
      </c>
      <c r="C136" s="27"/>
      <c r="D136" s="27" t="s">
        <v>82</v>
      </c>
      <c r="E136" s="29" t="s">
        <v>30</v>
      </c>
      <c r="F136" s="73"/>
      <c r="G136" s="79">
        <v>69</v>
      </c>
      <c r="H136" s="73"/>
      <c r="I136" s="79">
        <f>SUM($G$136:$H$136)</f>
        <v>69</v>
      </c>
      <c r="J136" s="75">
        <f t="array" ref="J136">INDEX(М[Цена за ед., руб],MATCH(1,IF(($B136=М[Наим.])*($C136=М[Артикул, марка, произв.])*($D136=М[Хар-ка])*($L136=М[Прим.]),{1},($B136=М[Наим.])*($C136=М[Артикул, марка, произв.])*($D136=М[Хар-ка])*($L136=М[Прим.])),0))</f>
        <v>0</v>
      </c>
      <c r="K136" s="75">
        <f>ROUND($I$136*$J$136,2)</f>
        <v>0</v>
      </c>
      <c r="L136" s="27"/>
      <c r="M136" s="112" t="str">
        <f t="array" ref="M136">INDEX(М[Форма закупа],MATCH(1,IF(($B136=М[Наим.])*($C136=М[Артикул, марка, произв.])*($D136=М[Хар-ка])*($L136=М[Прим.]),{1},($B136=М[Наим.])*($C136=М[Артикул, марка, произв.])*($D136=М[Хар-ка])*($L136=М[Прим.])),0))</f>
        <v>Закупка подрядчик</v>
      </c>
    </row>
    <row r="137" spans="1:13" ht="11.1" customHeight="1" x14ac:dyDescent="0.2">
      <c r="A137" s="72" t="s">
        <v>115</v>
      </c>
      <c r="B137" s="30" t="s">
        <v>96</v>
      </c>
      <c r="C137" s="27"/>
      <c r="D137" s="27" t="s">
        <v>116</v>
      </c>
      <c r="E137" s="29" t="s">
        <v>30</v>
      </c>
      <c r="F137" s="73"/>
      <c r="G137" s="73"/>
      <c r="H137" s="79">
        <v>2</v>
      </c>
      <c r="I137" s="79">
        <f>SUM($G$137:$H$137)</f>
        <v>2</v>
      </c>
      <c r="J137" s="75">
        <f t="array" ref="J137">INDEX(М[Цена за ед., руб],MATCH(1,IF(($B137=М[Наим.])*($C137=М[Артикул, марка, произв.])*($D137=М[Хар-ка])*($L137=М[Прим.]),{1},($B137=М[Наим.])*($C137=М[Артикул, марка, произв.])*($D137=М[Хар-ка])*($L137=М[Прим.])),0))</f>
        <v>0</v>
      </c>
      <c r="K137" s="75">
        <f>ROUND($I$137*$J$137,2)</f>
        <v>0</v>
      </c>
      <c r="L137" s="27"/>
      <c r="M137" s="112" t="str">
        <f t="array" ref="M137">INDEX(М[Форма закупа],MATCH(1,IF(($B137=М[Наим.])*($C137=М[Артикул, марка, произв.])*($D137=М[Хар-ка])*($L137=М[Прим.]),{1},($B137=М[Наим.])*($C137=М[Артикул, марка, произв.])*($D137=М[Хар-ка])*($L137=М[Прим.])),0))</f>
        <v>Закупка подрядчик</v>
      </c>
    </row>
    <row r="138" spans="1:13" ht="11.1" customHeight="1" x14ac:dyDescent="0.2">
      <c r="A138" s="68"/>
      <c r="B138" s="61" t="s">
        <v>23</v>
      </c>
      <c r="C138" s="69"/>
      <c r="D138" s="69"/>
      <c r="E138" s="69"/>
      <c r="F138" s="69"/>
      <c r="G138" s="69"/>
      <c r="H138" s="69"/>
      <c r="I138" s="69"/>
      <c r="J138" s="70"/>
      <c r="K138" s="71">
        <f>SUM($K$139)</f>
        <v>0</v>
      </c>
      <c r="L138" s="65"/>
      <c r="M138" s="111"/>
    </row>
    <row r="139" spans="1:13" ht="11.1" customHeight="1" x14ac:dyDescent="0.2">
      <c r="A139" s="72"/>
      <c r="B139" s="30" t="s">
        <v>117</v>
      </c>
      <c r="C139" s="27"/>
      <c r="D139" s="27"/>
      <c r="E139" s="29" t="s">
        <v>34</v>
      </c>
      <c r="F139" s="73"/>
      <c r="G139" s="76">
        <v>1.897</v>
      </c>
      <c r="H139" s="76">
        <v>0.20799999999999999</v>
      </c>
      <c r="I139" s="76">
        <f>SUM($G$139:$H$139)</f>
        <v>2.105</v>
      </c>
      <c r="J139" s="75">
        <f t="array" ref="J139">INDEX(Р[Цена за ед., руб],MATCH(1,IF(($B139=Р[Наименование])*($L139=Р[Примечание]),{1},($B139=Р[Наименование])*($L139=Р[Примечание])),0))</f>
        <v>0</v>
      </c>
      <c r="K139" s="75">
        <f>ROUND($I$139*$J$139,2)</f>
        <v>0</v>
      </c>
      <c r="L139" s="27"/>
      <c r="M139" s="112"/>
    </row>
    <row r="140" spans="1:13" ht="11.1" customHeight="1" x14ac:dyDescent="0.2">
      <c r="A140" s="68"/>
      <c r="B140" s="61" t="s">
        <v>26</v>
      </c>
      <c r="C140" s="69"/>
      <c r="D140" s="69"/>
      <c r="E140" s="69"/>
      <c r="F140" s="69"/>
      <c r="G140" s="69"/>
      <c r="H140" s="69"/>
      <c r="I140" s="69"/>
      <c r="J140" s="70"/>
      <c r="K140" s="71">
        <f>SUM($K$141:$K$143)</f>
        <v>0</v>
      </c>
      <c r="L140" s="65"/>
      <c r="M140" s="111"/>
    </row>
    <row r="141" spans="1:13" ht="23.1" customHeight="1" x14ac:dyDescent="0.2">
      <c r="A141" s="72" t="s">
        <v>27</v>
      </c>
      <c r="B141" s="30" t="s">
        <v>32</v>
      </c>
      <c r="C141" s="27"/>
      <c r="D141" s="27" t="s">
        <v>118</v>
      </c>
      <c r="E141" s="29" t="s">
        <v>34</v>
      </c>
      <c r="F141" s="76">
        <v>1.04</v>
      </c>
      <c r="G141" s="76">
        <v>1.972</v>
      </c>
      <c r="H141" s="76">
        <v>0.216</v>
      </c>
      <c r="I141" s="76">
        <f>SUM($G$141:$H$141)</f>
        <v>2.1880000000000002</v>
      </c>
      <c r="J141" s="75">
        <f t="array" ref="J141">INDEX(М[Цена за ед., руб],MATCH(1,IF(($B141=М[Наим.])*($C141=М[Артикул, марка, произв.])*($D141=М[Хар-ка])*($L141=М[Прим.]),{1},($B141=М[Наим.])*($C141=М[Артикул, марка, произв.])*($D141=М[Хар-ка])*($L141=М[Прим.])),0))</f>
        <v>0</v>
      </c>
      <c r="K141" s="75">
        <f>ROUND($I$141*$J$141,2)</f>
        <v>0</v>
      </c>
      <c r="L141" s="27"/>
      <c r="M141" s="112" t="str">
        <f t="array" ref="M141">INDEX(М[Форма закупа],MATCH(1,IF(($B141=М[Наим.])*($C141=М[Артикул, марка, произв.])*($D141=М[Хар-ка])*($L141=М[Прим.]),{1},($B141=М[Наим.])*($C141=М[Артикул, марка, произв.])*($D141=М[Хар-ка])*($L141=М[Прим.])),0))</f>
        <v>Закупка подрядчик</v>
      </c>
    </row>
    <row r="142" spans="1:13" ht="23.1" customHeight="1" x14ac:dyDescent="0.2">
      <c r="A142" s="72" t="s">
        <v>31</v>
      </c>
      <c r="B142" s="30" t="s">
        <v>36</v>
      </c>
      <c r="C142" s="27"/>
      <c r="D142" s="27" t="s">
        <v>37</v>
      </c>
      <c r="E142" s="29" t="s">
        <v>25</v>
      </c>
      <c r="F142" s="76">
        <v>1.01</v>
      </c>
      <c r="G142" s="78">
        <v>8.01</v>
      </c>
      <c r="H142" s="78">
        <v>1.43</v>
      </c>
      <c r="I142" s="78">
        <f>SUM($G$142:$H$142)</f>
        <v>9.44</v>
      </c>
      <c r="J142" s="75">
        <f t="array" ref="J142">INDEX(М[Цена за ед., руб],MATCH(1,IF(($B142=М[Наим.])*($C142=М[Артикул, марка, произв.])*($D142=М[Хар-ка])*($L142=М[Прим.]),{1},($B142=М[Наим.])*($C142=М[Артикул, марка, произв.])*($D142=М[Хар-ка])*($L142=М[Прим.])),0))</f>
        <v>0</v>
      </c>
      <c r="K142" s="75">
        <f>ROUND($I$142*$J$142,2)</f>
        <v>0</v>
      </c>
      <c r="L142" s="27"/>
      <c r="M142" s="112" t="str">
        <f t="array" ref="M142">INDEX(М[Форма закупа],MATCH(1,IF(($B142=М[Наим.])*($C142=М[Артикул, марка, произв.])*($D142=М[Хар-ка])*($L142=М[Прим.]),{1},($B142=М[Наим.])*($C142=М[Артикул, марка, произв.])*($D142=М[Хар-ка])*($L142=М[Прим.])),0))</f>
        <v>Закупка подрядчик</v>
      </c>
    </row>
    <row r="143" spans="1:13" ht="11.1" customHeight="1" x14ac:dyDescent="0.2">
      <c r="A143" s="72" t="s">
        <v>35</v>
      </c>
      <c r="B143" s="30" t="s">
        <v>43</v>
      </c>
      <c r="C143" s="27"/>
      <c r="D143" s="27" t="s">
        <v>44</v>
      </c>
      <c r="E143" s="29" t="s">
        <v>45</v>
      </c>
      <c r="F143" s="76">
        <v>5.68</v>
      </c>
      <c r="G143" s="74">
        <v>11.2</v>
      </c>
      <c r="H143" s="78">
        <v>1.23</v>
      </c>
      <c r="I143" s="78">
        <f>SUM($G$143:$H$143)</f>
        <v>12.43</v>
      </c>
      <c r="J143" s="75">
        <f t="array" ref="J143">INDEX(М[Цена за ед., руб],MATCH(1,IF(($B143=М[Наим.])*($C143=М[Артикул, марка, произв.])*($D143=М[Хар-ка])*($L143=М[Прим.]),{1},($B143=М[Наим.])*($C143=М[Артикул, марка, произв.])*($D143=М[Хар-ка])*($L143=М[Прим.])),0))</f>
        <v>0</v>
      </c>
      <c r="K143" s="75">
        <f>ROUND($I$143*$J$143,2)</f>
        <v>0</v>
      </c>
      <c r="L143" s="27"/>
      <c r="M143" s="112" t="str">
        <f t="array" ref="M143">INDEX(М[Форма закупа],MATCH(1,IF(($B143=М[Наим.])*($C143=М[Артикул, марка, произв.])*($D143=М[Хар-ка])*($L143=М[Прим.]),{1},($B143=М[Наим.])*($C143=М[Артикул, марка, произв.])*($D143=М[Хар-ка])*($L143=М[Прим.])),0))</f>
        <v>Закупка подрядчик</v>
      </c>
    </row>
    <row r="144" spans="1:13" ht="11.1" customHeight="1" x14ac:dyDescent="0.2">
      <c r="A144" s="68"/>
      <c r="B144" s="61" t="s">
        <v>23</v>
      </c>
      <c r="C144" s="69"/>
      <c r="D144" s="69"/>
      <c r="E144" s="69"/>
      <c r="F144" s="69"/>
      <c r="G144" s="69"/>
      <c r="H144" s="69"/>
      <c r="I144" s="69"/>
      <c r="J144" s="70"/>
      <c r="K144" s="71">
        <f>SUM($K$145)</f>
        <v>0</v>
      </c>
      <c r="L144" s="65"/>
      <c r="M144" s="111"/>
    </row>
    <row r="145" spans="1:13" ht="11.1" customHeight="1" x14ac:dyDescent="0.2">
      <c r="A145" s="72"/>
      <c r="B145" s="30" t="s">
        <v>119</v>
      </c>
      <c r="C145" s="27"/>
      <c r="D145" s="27"/>
      <c r="E145" s="29" t="s">
        <v>41</v>
      </c>
      <c r="F145" s="73"/>
      <c r="G145" s="74">
        <v>535.9</v>
      </c>
      <c r="H145" s="73"/>
      <c r="I145" s="74">
        <f>SUM($G$145:$H$145)</f>
        <v>535.9</v>
      </c>
      <c r="J145" s="75">
        <f t="array" ref="J145">INDEX(Р[Цена за ед., руб],MATCH(1,IF(($B145=Р[Наименование])*($L145=Р[Примечание]),{1},($B145=Р[Наименование])*($L145=Р[Примечание])),0))</f>
        <v>0</v>
      </c>
      <c r="K145" s="75">
        <f>ROUND($I$145*$J$145,2)</f>
        <v>0</v>
      </c>
      <c r="L145" s="27"/>
      <c r="M145" s="112"/>
    </row>
    <row r="146" spans="1:13" ht="11.1" customHeight="1" x14ac:dyDescent="0.2">
      <c r="A146" s="68"/>
      <c r="B146" s="61" t="s">
        <v>26</v>
      </c>
      <c r="C146" s="69"/>
      <c r="D146" s="69"/>
      <c r="E146" s="69"/>
      <c r="F146" s="69"/>
      <c r="G146" s="69"/>
      <c r="H146" s="69"/>
      <c r="I146" s="69"/>
      <c r="J146" s="70"/>
      <c r="K146" s="71">
        <f>SUM($K$147)</f>
        <v>0</v>
      </c>
      <c r="L146" s="65"/>
      <c r="M146" s="111"/>
    </row>
    <row r="147" spans="1:13" ht="11.1" customHeight="1" x14ac:dyDescent="0.2">
      <c r="A147" s="72" t="s">
        <v>27</v>
      </c>
      <c r="B147" s="30" t="s">
        <v>68</v>
      </c>
      <c r="C147" s="27"/>
      <c r="D147" s="27" t="s">
        <v>69</v>
      </c>
      <c r="E147" s="29" t="s">
        <v>25</v>
      </c>
      <c r="F147" s="76">
        <v>1.07</v>
      </c>
      <c r="G147" s="78">
        <v>57.35</v>
      </c>
      <c r="H147" s="73"/>
      <c r="I147" s="78">
        <f>SUM($G$147:$H$147)</f>
        <v>57.35</v>
      </c>
      <c r="J147" s="75">
        <f t="array" ref="J147">INDEX(М[Цена за ед., руб],MATCH(1,IF(($B147=М[Наим.])*($C147=М[Артикул, марка, произв.])*($D147=М[Хар-ка])*($L147=М[Прим.]),{1},($B147=М[Наим.])*($C147=М[Артикул, марка, произв.])*($D147=М[Хар-ка])*($L147=М[Прим.])),0))</f>
        <v>0</v>
      </c>
      <c r="K147" s="75">
        <f>ROUND($I$147*$J$147,2)</f>
        <v>0</v>
      </c>
      <c r="L147" s="27"/>
      <c r="M147" s="112" t="str">
        <f t="array" ref="M147">INDEX(М[Форма закупа],MATCH(1,IF(($B147=М[Наим.])*($C147=М[Артикул, марка, произв.])*($D147=М[Хар-ка])*($L147=М[Прим.]),{1},($B147=М[Наим.])*($C147=М[Артикул, марка, произв.])*($D147=М[Хар-ка])*($L147=М[Прим.])),0))</f>
        <v>Закупка подрядчик</v>
      </c>
    </row>
    <row r="148" spans="1:13" ht="11.1" customHeight="1" x14ac:dyDescent="0.2">
      <c r="A148" s="68"/>
      <c r="B148" s="61" t="s">
        <v>23</v>
      </c>
      <c r="C148" s="69"/>
      <c r="D148" s="69"/>
      <c r="E148" s="69"/>
      <c r="F148" s="69"/>
      <c r="G148" s="69"/>
      <c r="H148" s="69"/>
      <c r="I148" s="69"/>
      <c r="J148" s="70"/>
      <c r="K148" s="71">
        <f>SUM($K$149)</f>
        <v>0</v>
      </c>
      <c r="L148" s="65"/>
      <c r="M148" s="111"/>
    </row>
    <row r="149" spans="1:13" ht="11.1" customHeight="1" x14ac:dyDescent="0.2">
      <c r="A149" s="72"/>
      <c r="B149" s="30" t="s">
        <v>120</v>
      </c>
      <c r="C149" s="27"/>
      <c r="D149" s="27"/>
      <c r="E149" s="29" t="s">
        <v>41</v>
      </c>
      <c r="F149" s="73"/>
      <c r="G149" s="78">
        <v>96.87</v>
      </c>
      <c r="H149" s="73"/>
      <c r="I149" s="78">
        <f>SUM($G$149:$H$149)</f>
        <v>96.87</v>
      </c>
      <c r="J149" s="75">
        <f t="array" ref="J149">INDEX(Р[Цена за ед., руб],MATCH(1,IF(($B149=Р[Наименование])*($L149=Р[Примечание]),{1},($B149=Р[Наименование])*($L149=Р[Примечание])),0))</f>
        <v>0</v>
      </c>
      <c r="K149" s="75">
        <f>ROUND($I$149*$J$149,2)</f>
        <v>0</v>
      </c>
      <c r="L149" s="27"/>
      <c r="M149" s="112"/>
    </row>
    <row r="150" spans="1:13" ht="11.1" customHeight="1" x14ac:dyDescent="0.2">
      <c r="A150" s="68"/>
      <c r="B150" s="61" t="s">
        <v>26</v>
      </c>
      <c r="C150" s="69"/>
      <c r="D150" s="69"/>
      <c r="E150" s="69"/>
      <c r="F150" s="69"/>
      <c r="G150" s="69"/>
      <c r="H150" s="69"/>
      <c r="I150" s="69"/>
      <c r="J150" s="70"/>
      <c r="K150" s="71">
        <f>SUM($K$151:$K$154)</f>
        <v>0</v>
      </c>
      <c r="L150" s="65"/>
      <c r="M150" s="111"/>
    </row>
    <row r="151" spans="1:13" ht="35.1" customHeight="1" x14ac:dyDescent="0.2">
      <c r="A151" s="72" t="s">
        <v>27</v>
      </c>
      <c r="B151" s="30" t="s">
        <v>121</v>
      </c>
      <c r="C151" s="27"/>
      <c r="D151" s="27" t="s">
        <v>122</v>
      </c>
      <c r="E151" s="29" t="s">
        <v>25</v>
      </c>
      <c r="F151" s="76">
        <v>1.03</v>
      </c>
      <c r="G151" s="78">
        <v>14.49</v>
      </c>
      <c r="H151" s="73"/>
      <c r="I151" s="78">
        <f>SUM($G$151:$H$151)</f>
        <v>14.49</v>
      </c>
      <c r="J151" s="75">
        <f t="array" ref="J151">INDEX(М[Цена за ед., руб],MATCH(1,IF(($B151=М[Наим.])*($C151=М[Артикул, марка, произв.])*($D151=М[Хар-ка])*($L151=М[Прим.]),{1},($B151=М[Наим.])*($C151=М[Артикул, марка, произв.])*($D151=М[Хар-ка])*($L151=М[Прим.])),0))</f>
        <v>0</v>
      </c>
      <c r="K151" s="75">
        <f>ROUND($I$151*$J$151,2)</f>
        <v>0</v>
      </c>
      <c r="L151" s="27"/>
      <c r="M151" s="112" t="str">
        <f t="array" ref="M151">INDEX(М[Форма закупа],MATCH(1,IF(($B151=М[Наим.])*($C151=М[Артикул, марка, произв.])*($D151=М[Хар-ка])*($L151=М[Прим.]),{1},($B151=М[Наим.])*($C151=М[Артикул, марка, произв.])*($D151=М[Хар-ка])*($L151=М[Прим.])),0))</f>
        <v>Закупка подрядчик</v>
      </c>
    </row>
    <row r="152" spans="1:13" ht="11.1" customHeight="1" x14ac:dyDescent="0.2">
      <c r="A152" s="72" t="s">
        <v>31</v>
      </c>
      <c r="B152" s="30" t="s">
        <v>68</v>
      </c>
      <c r="C152" s="27"/>
      <c r="D152" s="27" t="s">
        <v>123</v>
      </c>
      <c r="E152" s="29" t="s">
        <v>25</v>
      </c>
      <c r="F152" s="76">
        <v>1.07</v>
      </c>
      <c r="G152" s="78">
        <v>0.49</v>
      </c>
      <c r="H152" s="73"/>
      <c r="I152" s="78">
        <f>SUM($G$152:$H$152)</f>
        <v>0.49</v>
      </c>
      <c r="J152" s="75">
        <f t="array" ref="J152">INDEX(М[Цена за ед., руб],MATCH(1,IF(($B152=М[Наим.])*($C152=М[Артикул, марка, произв.])*($D152=М[Хар-ка])*($L152=М[Прим.]),{1},($B152=М[Наим.])*($C152=М[Артикул, марка, произв.])*($D152=М[Хар-ка])*($L152=М[Прим.])),0))</f>
        <v>0</v>
      </c>
      <c r="K152" s="75">
        <f>ROUND($I$152*$J$152,2)</f>
        <v>0</v>
      </c>
      <c r="L152" s="27"/>
      <c r="M152" s="112" t="str">
        <f t="array" ref="M152">INDEX(М[Форма закупа],MATCH(1,IF(($B152=М[Наим.])*($C152=М[Артикул, марка, произв.])*($D152=М[Хар-ка])*($L152=М[Прим.]),{1},($B152=М[Наим.])*($C152=М[Артикул, марка, произв.])*($D152=М[Хар-ка])*($L152=М[Прим.])),0))</f>
        <v>Закупка подрядчик</v>
      </c>
    </row>
    <row r="153" spans="1:13" ht="23.1" customHeight="1" x14ac:dyDescent="0.2">
      <c r="A153" s="72" t="s">
        <v>35</v>
      </c>
      <c r="B153" s="30" t="s">
        <v>124</v>
      </c>
      <c r="C153" s="27"/>
      <c r="D153" s="27" t="s">
        <v>125</v>
      </c>
      <c r="E153" s="29" t="s">
        <v>41</v>
      </c>
      <c r="F153" s="76">
        <v>1.1000000000000001</v>
      </c>
      <c r="G153" s="78">
        <v>17.79</v>
      </c>
      <c r="H153" s="73"/>
      <c r="I153" s="78">
        <f>SUM($G$153:$H$153)</f>
        <v>17.79</v>
      </c>
      <c r="J153" s="75">
        <f t="array" ref="J153">INDEX(М[Цена за ед., руб],MATCH(1,IF(($B153=М[Наим.])*($C153=М[Артикул, марка, произв.])*($D153=М[Хар-ка])*($L153=М[Прим.]),{1},($B153=М[Наим.])*($C153=М[Артикул, марка, произв.])*($D153=М[Хар-ка])*($L153=М[Прим.])),0))</f>
        <v>0</v>
      </c>
      <c r="K153" s="75">
        <f>ROUND($I$153*$J$153,2)</f>
        <v>0</v>
      </c>
      <c r="L153" s="27"/>
      <c r="M153" s="112" t="str">
        <f t="array" ref="M153">INDEX(М[Форма закупа],MATCH(1,IF(($B153=М[Наим.])*($C153=М[Артикул, марка, произв.])*($D153=М[Хар-ка])*($L153=М[Прим.]),{1},($B153=М[Наим.])*($C153=М[Артикул, марка, произв.])*($D153=М[Хар-ка])*($L153=М[Прим.])),0))</f>
        <v>Закупка подрядчик</v>
      </c>
    </row>
    <row r="154" spans="1:13" ht="35.1" customHeight="1" x14ac:dyDescent="0.2">
      <c r="A154" s="72" t="s">
        <v>38</v>
      </c>
      <c r="B154" s="30" t="s">
        <v>126</v>
      </c>
      <c r="C154" s="27"/>
      <c r="D154" s="27" t="s">
        <v>127</v>
      </c>
      <c r="E154" s="29" t="s">
        <v>30</v>
      </c>
      <c r="F154" s="73"/>
      <c r="G154" s="79">
        <v>1</v>
      </c>
      <c r="H154" s="73"/>
      <c r="I154" s="79">
        <f>SUM($G$154:$H$154)</f>
        <v>1</v>
      </c>
      <c r="J154" s="75">
        <f t="array" ref="J154">INDEX(М[Цена за ед., руб],MATCH(1,IF(($B154=М[Наим.])*($C154=М[Артикул, марка, произв.])*($D154=М[Хар-ка])*($L154=М[Прим.]),{1},($B154=М[Наим.])*($C154=М[Артикул, марка, произв.])*($D154=М[Хар-ка])*($L154=М[Прим.])),0))</f>
        <v>0</v>
      </c>
      <c r="K154" s="75">
        <f>ROUND($I$154*$J$154,2)</f>
        <v>0</v>
      </c>
      <c r="L154" s="27"/>
      <c r="M154" s="112" t="str">
        <f t="array" ref="M154">INDEX(М[Форма закупа],MATCH(1,IF(($B154=М[Наим.])*($C154=М[Артикул, марка, произв.])*($D154=М[Хар-ка])*($L154=М[Прим.]),{1},($B154=М[Наим.])*($C154=М[Артикул, марка, произв.])*($D154=М[Хар-ка])*($L154=М[Прим.])),0))</f>
        <v>Закупка подрядчик</v>
      </c>
    </row>
    <row r="155" spans="1:13" ht="11.1" customHeight="1" x14ac:dyDescent="0.2">
      <c r="A155" s="38"/>
      <c r="B155" s="39"/>
      <c r="C155" s="39"/>
      <c r="D155" s="39"/>
      <c r="E155" s="39"/>
      <c r="F155" s="39"/>
      <c r="G155" s="37"/>
      <c r="H155" s="81"/>
      <c r="I155" s="82"/>
      <c r="J155" s="37" t="s">
        <v>147</v>
      </c>
      <c r="K155" s="36">
        <f>K11</f>
        <v>0</v>
      </c>
      <c r="L155" s="44"/>
      <c r="M155" s="113"/>
    </row>
    <row r="156" spans="1:13" ht="11.1" customHeight="1" x14ac:dyDescent="0.2">
      <c r="A156" s="38"/>
      <c r="B156" s="39"/>
      <c r="C156" s="39"/>
      <c r="D156" s="39"/>
      <c r="E156" s="39"/>
      <c r="F156" s="39"/>
      <c r="G156" s="40"/>
      <c r="H156" s="41"/>
      <c r="I156" s="42"/>
      <c r="J156" s="40" t="s">
        <v>148</v>
      </c>
      <c r="K156" s="43">
        <f>SUM($K$148,$K$144,$K$138,$K$108,$K$103,$K$94,$K$86,$K$77,$K$68,$K$59,$K$48,$K$39,$K$30,$K$21,$K$12)</f>
        <v>0</v>
      </c>
      <c r="L156" s="44"/>
      <c r="M156" s="113"/>
    </row>
    <row r="157" spans="1:13" ht="11.1" customHeight="1" x14ac:dyDescent="0.2">
      <c r="A157" s="38"/>
      <c r="B157" s="39"/>
      <c r="C157" s="39"/>
      <c r="D157" s="39"/>
      <c r="E157" s="39"/>
      <c r="F157" s="39"/>
      <c r="G157" s="40"/>
      <c r="H157" s="41"/>
      <c r="I157" s="42"/>
      <c r="J157" s="40" t="s">
        <v>149</v>
      </c>
      <c r="K157" s="43">
        <f>SUM($K$150,$K$146,$K$140,$K$110,$K$105,$K$96,$K$88,$K$79,$K$70,$K$61,$K$51,$K$41,$K$32,$K$23,$K$14)</f>
        <v>0</v>
      </c>
      <c r="L157" s="44"/>
      <c r="M157" s="113"/>
    </row>
    <row r="158" spans="1:13" ht="11.1" customHeight="1" x14ac:dyDescent="0.2">
      <c r="A158" s="38"/>
      <c r="B158" s="39"/>
      <c r="C158" s="39"/>
      <c r="D158" s="39"/>
      <c r="E158" s="39"/>
      <c r="F158" s="39"/>
      <c r="G158" s="40"/>
      <c r="H158" s="41"/>
      <c r="I158" s="45"/>
      <c r="J158" s="40" t="s">
        <v>146</v>
      </c>
      <c r="K158" s="46"/>
      <c r="L158" s="47"/>
      <c r="M158" s="113"/>
    </row>
    <row r="159" spans="1:13" ht="11.1" customHeight="1" x14ac:dyDescent="0.2">
      <c r="A159" s="83"/>
      <c r="B159" s="131" t="s">
        <v>128</v>
      </c>
      <c r="C159" s="131"/>
      <c r="D159" s="131"/>
      <c r="E159" s="131"/>
      <c r="F159" s="131"/>
      <c r="G159" s="131"/>
      <c r="H159" s="131"/>
      <c r="I159" s="131"/>
      <c r="J159" s="132"/>
      <c r="K159" s="132"/>
      <c r="L159" s="131"/>
      <c r="M159" s="114"/>
    </row>
    <row r="160" spans="1:13" s="85" customFormat="1" ht="11.25" customHeight="1" x14ac:dyDescent="0.2">
      <c r="A160" s="84"/>
      <c r="B160" s="135" t="s">
        <v>150</v>
      </c>
      <c r="C160" s="135"/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</row>
    <row r="161" spans="1:13" s="85" customFormat="1" ht="11.25" customHeight="1" x14ac:dyDescent="0.2">
      <c r="A161" s="84"/>
      <c r="B161" s="135" t="s">
        <v>151</v>
      </c>
      <c r="C161" s="135"/>
      <c r="D161" s="135"/>
      <c r="E161" s="135"/>
      <c r="F161" s="135"/>
      <c r="G161" s="135"/>
      <c r="H161" s="135"/>
      <c r="I161" s="135"/>
      <c r="J161" s="135"/>
      <c r="K161" s="135"/>
      <c r="L161" s="135"/>
      <c r="M161" s="135"/>
    </row>
    <row r="162" spans="1:13" s="85" customFormat="1" ht="11.25" customHeight="1" x14ac:dyDescent="0.2">
      <c r="A162" s="84" t="s">
        <v>152</v>
      </c>
      <c r="B162" s="136" t="s">
        <v>153</v>
      </c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</row>
    <row r="163" spans="1:13" s="85" customFormat="1" ht="11.25" x14ac:dyDescent="0.2">
      <c r="A163" s="84" t="s">
        <v>154</v>
      </c>
      <c r="B163" s="86" t="s">
        <v>155</v>
      </c>
      <c r="C163" s="87"/>
      <c r="D163" s="88"/>
      <c r="E163" s="87"/>
      <c r="F163" s="87"/>
      <c r="G163" s="89"/>
      <c r="H163" s="88"/>
      <c r="I163" s="90"/>
      <c r="J163" s="90"/>
      <c r="K163" s="90"/>
      <c r="M163" s="115"/>
    </row>
    <row r="164" spans="1:13" s="85" customFormat="1" ht="11.25" x14ac:dyDescent="0.2">
      <c r="A164" s="84" t="s">
        <v>156</v>
      </c>
      <c r="B164" s="86" t="s">
        <v>157</v>
      </c>
      <c r="C164" s="87"/>
      <c r="D164" s="88"/>
      <c r="E164" s="87"/>
      <c r="F164" s="87"/>
      <c r="G164" s="89"/>
      <c r="H164" s="88"/>
      <c r="I164" s="90"/>
      <c r="J164" s="90"/>
      <c r="K164" s="90"/>
      <c r="M164" s="115"/>
    </row>
    <row r="165" spans="1:13" s="85" customFormat="1" ht="11.25" x14ac:dyDescent="0.2">
      <c r="A165" s="84" t="s">
        <v>158</v>
      </c>
      <c r="B165" s="86" t="s">
        <v>159</v>
      </c>
      <c r="C165" s="87"/>
      <c r="D165" s="88"/>
      <c r="E165" s="87"/>
      <c r="F165" s="87"/>
      <c r="G165" s="89"/>
      <c r="H165" s="88"/>
      <c r="I165" s="90"/>
      <c r="J165" s="90"/>
      <c r="K165" s="90"/>
      <c r="M165" s="115"/>
    </row>
    <row r="166" spans="1:13" s="85" customFormat="1" ht="11.25" x14ac:dyDescent="0.2">
      <c r="A166" s="84" t="s">
        <v>160</v>
      </c>
      <c r="B166" s="86" t="s">
        <v>161</v>
      </c>
      <c r="C166" s="87"/>
      <c r="D166" s="88"/>
      <c r="E166" s="87"/>
      <c r="F166" s="87"/>
      <c r="G166" s="89"/>
      <c r="H166" s="88"/>
      <c r="I166" s="90"/>
      <c r="J166" s="90"/>
      <c r="K166" s="90"/>
      <c r="M166" s="115"/>
    </row>
    <row r="167" spans="1:13" s="85" customFormat="1" ht="11.25" x14ac:dyDescent="0.2">
      <c r="A167" s="84" t="s">
        <v>154</v>
      </c>
      <c r="B167" s="86" t="s">
        <v>155</v>
      </c>
      <c r="C167" s="87"/>
      <c r="D167" s="88"/>
      <c r="E167" s="87"/>
      <c r="F167" s="87"/>
      <c r="G167" s="89"/>
      <c r="H167" s="88"/>
      <c r="I167" s="90"/>
      <c r="J167" s="90"/>
      <c r="K167" s="90"/>
      <c r="M167" s="115"/>
    </row>
    <row r="168" spans="1:13" s="85" customFormat="1" ht="11.25" x14ac:dyDescent="0.2">
      <c r="A168" s="84" t="s">
        <v>156</v>
      </c>
      <c r="B168" s="86" t="s">
        <v>162</v>
      </c>
      <c r="C168" s="87"/>
      <c r="D168" s="88"/>
      <c r="E168" s="87"/>
      <c r="F168" s="87"/>
      <c r="G168" s="89"/>
      <c r="H168" s="88"/>
      <c r="I168" s="90"/>
      <c r="J168" s="90"/>
      <c r="K168" s="90"/>
      <c r="M168" s="115"/>
    </row>
    <row r="169" spans="1:13" s="85" customFormat="1" ht="11.25" x14ac:dyDescent="0.2">
      <c r="A169" s="84" t="s">
        <v>158</v>
      </c>
      <c r="B169" s="86" t="s">
        <v>157</v>
      </c>
      <c r="C169" s="87"/>
      <c r="D169" s="88"/>
      <c r="E169" s="87"/>
      <c r="F169" s="87"/>
      <c r="G169" s="89"/>
      <c r="H169" s="88"/>
      <c r="I169" s="90"/>
      <c r="J169" s="90"/>
      <c r="K169" s="90"/>
      <c r="M169" s="115"/>
    </row>
    <row r="170" spans="1:13" s="85" customFormat="1" ht="11.25" x14ac:dyDescent="0.2">
      <c r="A170" s="84" t="s">
        <v>163</v>
      </c>
      <c r="B170" s="86" t="s">
        <v>164</v>
      </c>
      <c r="C170" s="87"/>
      <c r="D170" s="88"/>
      <c r="E170" s="87"/>
      <c r="F170" s="87"/>
      <c r="G170" s="89"/>
      <c r="H170" s="88"/>
      <c r="I170" s="90"/>
      <c r="J170" s="90"/>
      <c r="K170" s="90"/>
      <c r="M170" s="115"/>
    </row>
    <row r="171" spans="1:13" s="85" customFormat="1" ht="11.25" x14ac:dyDescent="0.2">
      <c r="A171" s="84" t="s">
        <v>165</v>
      </c>
      <c r="B171" s="86" t="s">
        <v>166</v>
      </c>
      <c r="C171" s="87"/>
      <c r="D171" s="88"/>
      <c r="E171" s="87"/>
      <c r="F171" s="87"/>
      <c r="G171" s="89"/>
      <c r="H171" s="88"/>
      <c r="I171" s="90"/>
      <c r="J171" s="90"/>
      <c r="K171" s="90"/>
      <c r="M171" s="115"/>
    </row>
    <row r="172" spans="1:13" s="85" customFormat="1" ht="11.25" x14ac:dyDescent="0.2">
      <c r="A172" s="84" t="s">
        <v>193</v>
      </c>
      <c r="B172" s="86" t="s">
        <v>215</v>
      </c>
      <c r="C172" s="87"/>
      <c r="D172" s="88"/>
      <c r="E172" s="87"/>
      <c r="F172" s="87"/>
      <c r="G172" s="89"/>
      <c r="H172" s="88"/>
      <c r="I172" s="90"/>
      <c r="J172" s="90"/>
      <c r="K172" s="90"/>
      <c r="M172" s="115"/>
    </row>
    <row r="173" spans="1:13" s="85" customFormat="1" ht="11.25" x14ac:dyDescent="0.2">
      <c r="A173" s="84" t="s">
        <v>195</v>
      </c>
      <c r="B173" s="86" t="s">
        <v>221</v>
      </c>
      <c r="C173" s="87"/>
      <c r="D173" s="88"/>
      <c r="E173" s="87"/>
      <c r="F173" s="87"/>
      <c r="G173" s="89"/>
      <c r="H173" s="88"/>
      <c r="I173" s="90"/>
      <c r="J173" s="90"/>
      <c r="K173" s="90"/>
      <c r="M173" s="115"/>
    </row>
    <row r="174" spans="1:13" s="85" customFormat="1" ht="11.25" x14ac:dyDescent="0.2">
      <c r="A174" s="84"/>
      <c r="B174" s="91" t="s">
        <v>167</v>
      </c>
      <c r="C174" s="87"/>
      <c r="D174" s="87"/>
      <c r="E174" s="87"/>
      <c r="F174" s="87"/>
      <c r="G174" s="89"/>
      <c r="H174" s="88"/>
      <c r="I174" s="90"/>
      <c r="J174" s="90"/>
      <c r="K174" s="90"/>
      <c r="M174" s="115"/>
    </row>
    <row r="175" spans="1:13" s="85" customFormat="1" ht="11.25" x14ac:dyDescent="0.2">
      <c r="A175" s="84" t="s">
        <v>168</v>
      </c>
      <c r="B175" s="92" t="s">
        <v>153</v>
      </c>
      <c r="C175" s="87"/>
      <c r="D175" s="87"/>
      <c r="E175" s="87"/>
      <c r="F175" s="87"/>
      <c r="G175" s="89"/>
      <c r="H175" s="88"/>
      <c r="I175" s="90"/>
      <c r="J175" s="90"/>
      <c r="K175" s="90"/>
      <c r="M175" s="115"/>
    </row>
    <row r="176" spans="1:13" s="85" customFormat="1" ht="11.25" x14ac:dyDescent="0.2">
      <c r="A176" s="84" t="s">
        <v>154</v>
      </c>
      <c r="B176" s="92" t="s">
        <v>155</v>
      </c>
      <c r="C176" s="87"/>
      <c r="D176" s="87"/>
      <c r="E176" s="87"/>
      <c r="F176" s="87"/>
      <c r="G176" s="89"/>
      <c r="H176" s="88"/>
      <c r="I176" s="90"/>
      <c r="J176" s="90"/>
      <c r="K176" s="90"/>
      <c r="M176" s="115"/>
    </row>
    <row r="177" spans="1:13" s="85" customFormat="1" ht="11.25" x14ac:dyDescent="0.2">
      <c r="A177" s="84" t="s">
        <v>156</v>
      </c>
      <c r="B177" s="92" t="s">
        <v>157</v>
      </c>
      <c r="C177" s="87"/>
      <c r="D177" s="87"/>
      <c r="E177" s="87"/>
      <c r="F177" s="87"/>
      <c r="G177" s="89"/>
      <c r="H177" s="88"/>
      <c r="I177" s="90"/>
      <c r="J177" s="90"/>
      <c r="K177" s="90"/>
      <c r="M177" s="115"/>
    </row>
    <row r="178" spans="1:13" s="85" customFormat="1" ht="11.25" x14ac:dyDescent="0.2">
      <c r="A178" s="84" t="s">
        <v>158</v>
      </c>
      <c r="B178" s="92" t="s">
        <v>164</v>
      </c>
      <c r="C178" s="87"/>
      <c r="D178" s="87"/>
      <c r="E178" s="87"/>
      <c r="F178" s="87"/>
      <c r="G178" s="89"/>
      <c r="H178" s="88"/>
      <c r="I178" s="90"/>
      <c r="J178" s="90"/>
      <c r="K178" s="90"/>
      <c r="M178" s="115"/>
    </row>
    <row r="179" spans="1:13" s="85" customFormat="1" ht="11.25" x14ac:dyDescent="0.2">
      <c r="A179" s="84" t="s">
        <v>169</v>
      </c>
      <c r="B179" s="92" t="s">
        <v>161</v>
      </c>
      <c r="C179" s="87"/>
      <c r="D179" s="87"/>
      <c r="E179" s="87"/>
      <c r="F179" s="87"/>
      <c r="G179" s="89"/>
      <c r="H179" s="88"/>
      <c r="I179" s="90"/>
      <c r="J179" s="90"/>
      <c r="K179" s="90"/>
      <c r="M179" s="115"/>
    </row>
    <row r="180" spans="1:13" s="85" customFormat="1" ht="11.25" x14ac:dyDescent="0.2">
      <c r="A180" s="84" t="s">
        <v>154</v>
      </c>
      <c r="B180" s="92" t="s">
        <v>162</v>
      </c>
      <c r="C180" s="87"/>
      <c r="D180" s="87"/>
      <c r="E180" s="87"/>
      <c r="F180" s="87"/>
      <c r="G180" s="89"/>
      <c r="H180" s="88"/>
      <c r="I180" s="90"/>
      <c r="J180" s="90"/>
      <c r="K180" s="90"/>
      <c r="M180" s="115"/>
    </row>
    <row r="181" spans="1:13" s="85" customFormat="1" ht="11.25" x14ac:dyDescent="0.2">
      <c r="A181" s="84" t="s">
        <v>156</v>
      </c>
      <c r="B181" s="92" t="s">
        <v>164</v>
      </c>
      <c r="C181" s="87"/>
      <c r="D181" s="87"/>
      <c r="E181" s="87"/>
      <c r="F181" s="87"/>
      <c r="G181" s="89"/>
      <c r="H181" s="88"/>
      <c r="I181" s="90"/>
      <c r="J181" s="90"/>
      <c r="K181" s="90"/>
      <c r="M181" s="115"/>
    </row>
    <row r="182" spans="1:13" s="85" customFormat="1" ht="11.25" x14ac:dyDescent="0.2">
      <c r="A182" s="84" t="s">
        <v>217</v>
      </c>
      <c r="B182" s="92" t="s">
        <v>215</v>
      </c>
      <c r="C182" s="87"/>
      <c r="D182" s="87"/>
      <c r="E182" s="87"/>
      <c r="F182" s="87"/>
      <c r="G182" s="89"/>
      <c r="H182" s="88"/>
      <c r="I182" s="90"/>
      <c r="J182" s="90"/>
      <c r="K182" s="90"/>
      <c r="M182" s="115"/>
    </row>
    <row r="183" spans="1:13" s="85" customFormat="1" ht="11.25" x14ac:dyDescent="0.2">
      <c r="A183" s="84" t="s">
        <v>222</v>
      </c>
      <c r="B183" s="92" t="s">
        <v>223</v>
      </c>
      <c r="C183" s="87"/>
      <c r="D183" s="87"/>
      <c r="E183" s="87"/>
      <c r="F183" s="87"/>
      <c r="G183" s="89"/>
      <c r="H183" s="88"/>
      <c r="I183" s="90"/>
      <c r="J183" s="90"/>
      <c r="K183" s="90"/>
      <c r="M183" s="115"/>
    </row>
    <row r="184" spans="1:13" s="85" customFormat="1" ht="11.25" x14ac:dyDescent="0.2">
      <c r="A184" s="84"/>
      <c r="B184" s="91" t="s">
        <v>170</v>
      </c>
      <c r="C184" s="87"/>
      <c r="D184" s="87"/>
      <c r="E184" s="87"/>
      <c r="F184" s="87"/>
      <c r="G184" s="89"/>
      <c r="H184" s="88"/>
      <c r="I184" s="90"/>
      <c r="J184" s="90"/>
      <c r="K184" s="90"/>
      <c r="M184" s="115"/>
    </row>
    <row r="185" spans="1:13" s="85" customFormat="1" ht="11.25" x14ac:dyDescent="0.2">
      <c r="A185" s="84" t="s">
        <v>171</v>
      </c>
      <c r="B185" s="92" t="s">
        <v>153</v>
      </c>
      <c r="C185" s="87"/>
      <c r="D185" s="87"/>
      <c r="E185" s="87"/>
      <c r="F185" s="87"/>
      <c r="G185" s="89"/>
      <c r="H185" s="88"/>
      <c r="I185" s="90"/>
      <c r="J185" s="90"/>
      <c r="K185" s="90"/>
      <c r="M185" s="115"/>
    </row>
    <row r="186" spans="1:13" s="85" customFormat="1" ht="11.25" customHeight="1" x14ac:dyDescent="0.2">
      <c r="A186" s="84" t="s">
        <v>154</v>
      </c>
      <c r="B186" s="92" t="s">
        <v>155</v>
      </c>
      <c r="C186" s="87"/>
      <c r="D186" s="87"/>
      <c r="E186" s="87"/>
      <c r="F186" s="87"/>
      <c r="G186" s="89"/>
      <c r="H186" s="88"/>
      <c r="I186" s="90"/>
      <c r="J186" s="90"/>
      <c r="K186" s="90"/>
      <c r="M186" s="115"/>
    </row>
    <row r="187" spans="1:13" s="85" customFormat="1" ht="11.25" x14ac:dyDescent="0.2">
      <c r="A187" s="84" t="s">
        <v>156</v>
      </c>
      <c r="B187" s="92" t="s">
        <v>162</v>
      </c>
      <c r="C187" s="87"/>
      <c r="D187" s="87"/>
      <c r="E187" s="87"/>
      <c r="F187" s="87"/>
      <c r="G187" s="89"/>
      <c r="H187" s="88"/>
      <c r="I187" s="90"/>
      <c r="J187" s="90"/>
      <c r="K187" s="90"/>
      <c r="M187" s="115"/>
    </row>
    <row r="188" spans="1:13" s="85" customFormat="1" ht="11.25" x14ac:dyDescent="0.2">
      <c r="A188" s="84" t="s">
        <v>158</v>
      </c>
      <c r="B188" s="92" t="s">
        <v>164</v>
      </c>
      <c r="C188" s="87"/>
      <c r="D188" s="87"/>
      <c r="E188" s="87"/>
      <c r="F188" s="87"/>
      <c r="G188" s="89"/>
      <c r="H188" s="88"/>
      <c r="I188" s="90"/>
      <c r="J188" s="90"/>
      <c r="K188" s="90"/>
      <c r="M188" s="115"/>
    </row>
    <row r="189" spans="1:13" s="85" customFormat="1" ht="11.25" x14ac:dyDescent="0.2">
      <c r="A189" s="84" t="s">
        <v>172</v>
      </c>
      <c r="B189" s="92" t="s">
        <v>161</v>
      </c>
      <c r="C189" s="87"/>
      <c r="D189" s="87"/>
      <c r="E189" s="87"/>
      <c r="F189" s="87"/>
      <c r="G189" s="89"/>
      <c r="H189" s="88"/>
      <c r="I189" s="90"/>
      <c r="J189" s="90"/>
      <c r="K189" s="90"/>
      <c r="M189" s="115"/>
    </row>
    <row r="190" spans="1:13" s="85" customFormat="1" ht="11.25" x14ac:dyDescent="0.2">
      <c r="A190" s="84" t="s">
        <v>154</v>
      </c>
      <c r="B190" s="92" t="s">
        <v>162</v>
      </c>
      <c r="C190" s="87"/>
      <c r="D190" s="87"/>
      <c r="E190" s="87"/>
      <c r="F190" s="87"/>
      <c r="G190" s="89"/>
      <c r="H190" s="88"/>
      <c r="I190" s="90"/>
      <c r="J190" s="90"/>
      <c r="K190" s="90"/>
      <c r="M190" s="115"/>
    </row>
    <row r="191" spans="1:13" s="85" customFormat="1" ht="11.25" x14ac:dyDescent="0.2">
      <c r="A191" s="84" t="s">
        <v>156</v>
      </c>
      <c r="B191" s="92" t="s">
        <v>164</v>
      </c>
      <c r="C191" s="87"/>
      <c r="D191" s="87"/>
      <c r="E191" s="87"/>
      <c r="F191" s="87"/>
      <c r="G191" s="89"/>
      <c r="H191" s="88"/>
      <c r="I191" s="90"/>
      <c r="J191" s="90"/>
      <c r="K191" s="90"/>
      <c r="M191" s="115"/>
    </row>
    <row r="192" spans="1:13" s="85" customFormat="1" ht="11.25" x14ac:dyDescent="0.2">
      <c r="A192" s="84" t="s">
        <v>218</v>
      </c>
      <c r="B192" s="92" t="s">
        <v>215</v>
      </c>
      <c r="C192" s="87"/>
      <c r="D192" s="87"/>
      <c r="E192" s="87"/>
      <c r="F192" s="87"/>
      <c r="G192" s="89"/>
      <c r="H192" s="88"/>
      <c r="I192" s="90"/>
      <c r="J192" s="90"/>
      <c r="K192" s="90"/>
      <c r="M192" s="115"/>
    </row>
    <row r="193" spans="1:13" s="85" customFormat="1" ht="11.25" x14ac:dyDescent="0.2">
      <c r="A193" s="84"/>
      <c r="B193" s="91" t="s">
        <v>173</v>
      </c>
      <c r="C193" s="87"/>
      <c r="D193" s="87"/>
      <c r="E193" s="87"/>
      <c r="F193" s="87"/>
      <c r="G193" s="89"/>
      <c r="H193" s="88"/>
      <c r="I193" s="90"/>
      <c r="J193" s="90"/>
      <c r="K193" s="90"/>
      <c r="M193" s="115"/>
    </row>
    <row r="194" spans="1:13" s="85" customFormat="1" ht="11.25" x14ac:dyDescent="0.2">
      <c r="A194" s="84" t="s">
        <v>174</v>
      </c>
      <c r="B194" s="92" t="s">
        <v>175</v>
      </c>
      <c r="C194" s="87"/>
      <c r="D194" s="87"/>
      <c r="E194" s="87"/>
      <c r="F194" s="87"/>
      <c r="G194" s="89"/>
      <c r="H194" s="88"/>
      <c r="I194" s="90"/>
      <c r="J194" s="90"/>
      <c r="K194" s="90"/>
      <c r="M194" s="115"/>
    </row>
    <row r="195" spans="1:13" s="85" customFormat="1" ht="11.25" x14ac:dyDescent="0.2">
      <c r="A195" s="84" t="s">
        <v>154</v>
      </c>
      <c r="B195" s="92" t="s">
        <v>155</v>
      </c>
      <c r="C195" s="87"/>
      <c r="D195" s="87"/>
      <c r="E195" s="87"/>
      <c r="F195" s="87"/>
      <c r="G195" s="89"/>
      <c r="H195" s="88"/>
      <c r="I195" s="90"/>
      <c r="J195" s="90"/>
      <c r="K195" s="90"/>
      <c r="M195" s="115"/>
    </row>
    <row r="196" spans="1:13" s="85" customFormat="1" ht="11.25" x14ac:dyDescent="0.2">
      <c r="A196" s="84" t="s">
        <v>156</v>
      </c>
      <c r="B196" s="92" t="s">
        <v>176</v>
      </c>
      <c r="C196" s="87"/>
      <c r="D196" s="87"/>
      <c r="E196" s="87"/>
      <c r="F196" s="87"/>
      <c r="G196" s="89"/>
      <c r="H196" s="88"/>
      <c r="I196" s="90"/>
      <c r="J196" s="90"/>
      <c r="K196" s="90"/>
      <c r="M196" s="115"/>
    </row>
    <row r="197" spans="1:13" s="85" customFormat="1" ht="11.25" x14ac:dyDescent="0.2">
      <c r="A197" s="84" t="s">
        <v>216</v>
      </c>
      <c r="B197" s="92" t="s">
        <v>215</v>
      </c>
      <c r="C197" s="87"/>
      <c r="D197" s="87"/>
      <c r="E197" s="87"/>
      <c r="F197" s="87"/>
      <c r="G197" s="89"/>
      <c r="H197" s="88"/>
      <c r="I197" s="90"/>
      <c r="J197" s="90"/>
      <c r="K197" s="90"/>
      <c r="M197" s="115"/>
    </row>
    <row r="198" spans="1:13" s="85" customFormat="1" ht="11.25" x14ac:dyDescent="0.2">
      <c r="A198" s="84" t="s">
        <v>177</v>
      </c>
      <c r="B198" s="92" t="s">
        <v>178</v>
      </c>
      <c r="C198" s="87"/>
      <c r="D198" s="87"/>
      <c r="E198" s="87"/>
      <c r="F198" s="87"/>
      <c r="G198" s="89"/>
      <c r="H198" s="88"/>
      <c r="I198" s="90"/>
      <c r="J198" s="90"/>
      <c r="K198" s="90"/>
      <c r="M198" s="115"/>
    </row>
    <row r="199" spans="1:13" s="85" customFormat="1" ht="11.25" x14ac:dyDescent="0.2">
      <c r="A199" s="84" t="s">
        <v>154</v>
      </c>
      <c r="B199" s="92" t="s">
        <v>162</v>
      </c>
      <c r="C199" s="87"/>
      <c r="D199" s="87"/>
      <c r="E199" s="87"/>
      <c r="F199" s="87"/>
      <c r="G199" s="89"/>
      <c r="H199" s="88"/>
      <c r="I199" s="90"/>
      <c r="J199" s="90"/>
      <c r="K199" s="90"/>
      <c r="M199" s="115"/>
    </row>
    <row r="200" spans="1:13" s="85" customFormat="1" ht="11.25" x14ac:dyDescent="0.2">
      <c r="A200" s="84" t="s">
        <v>156</v>
      </c>
      <c r="B200" s="92" t="s">
        <v>164</v>
      </c>
      <c r="C200" s="87"/>
      <c r="D200" s="87"/>
      <c r="E200" s="87"/>
      <c r="F200" s="87"/>
      <c r="G200" s="89"/>
      <c r="H200" s="88"/>
      <c r="I200" s="90"/>
      <c r="J200" s="90"/>
      <c r="K200" s="90"/>
      <c r="M200" s="115"/>
    </row>
    <row r="201" spans="1:13" s="85" customFormat="1" ht="11.25" x14ac:dyDescent="0.2">
      <c r="A201" s="84" t="s">
        <v>219</v>
      </c>
      <c r="B201" s="92" t="s">
        <v>215</v>
      </c>
      <c r="C201" s="87"/>
      <c r="D201" s="87"/>
      <c r="E201" s="87"/>
      <c r="F201" s="87"/>
      <c r="G201" s="89"/>
      <c r="H201" s="88"/>
      <c r="I201" s="90"/>
      <c r="J201" s="90"/>
      <c r="K201" s="90"/>
      <c r="M201" s="115"/>
    </row>
    <row r="202" spans="1:13" s="85" customFormat="1" ht="11.25" x14ac:dyDescent="0.2">
      <c r="A202" s="84" t="s">
        <v>230</v>
      </c>
      <c r="B202" s="92" t="s">
        <v>231</v>
      </c>
      <c r="C202" s="87"/>
      <c r="D202" s="87"/>
      <c r="E202" s="87"/>
      <c r="F202" s="87"/>
      <c r="G202" s="89"/>
      <c r="H202" s="88"/>
      <c r="I202" s="90"/>
      <c r="J202" s="90"/>
      <c r="K202" s="90"/>
      <c r="M202" s="115"/>
    </row>
    <row r="203" spans="1:13" s="85" customFormat="1" ht="11.25" x14ac:dyDescent="0.2">
      <c r="A203" s="84"/>
      <c r="B203" s="91" t="s">
        <v>179</v>
      </c>
      <c r="C203" s="87"/>
      <c r="D203" s="87"/>
      <c r="E203" s="87"/>
      <c r="F203" s="87"/>
      <c r="G203" s="89"/>
      <c r="H203" s="88"/>
      <c r="I203" s="90"/>
      <c r="J203" s="90"/>
      <c r="K203" s="90"/>
      <c r="M203" s="115"/>
    </row>
    <row r="204" spans="1:13" s="85" customFormat="1" ht="11.25" x14ac:dyDescent="0.2">
      <c r="A204" s="84" t="s">
        <v>180</v>
      </c>
      <c r="B204" s="92" t="s">
        <v>175</v>
      </c>
      <c r="C204" s="87"/>
      <c r="D204" s="87"/>
      <c r="E204" s="87"/>
      <c r="F204" s="87"/>
      <c r="G204" s="89"/>
      <c r="H204" s="88"/>
      <c r="I204" s="90"/>
      <c r="J204" s="90"/>
      <c r="K204" s="90"/>
      <c r="M204" s="115"/>
    </row>
    <row r="205" spans="1:13" s="85" customFormat="1" ht="11.25" x14ac:dyDescent="0.2">
      <c r="A205" s="84" t="s">
        <v>154</v>
      </c>
      <c r="B205" s="92" t="s">
        <v>155</v>
      </c>
      <c r="C205" s="87"/>
      <c r="D205" s="87"/>
      <c r="E205" s="87"/>
      <c r="F205" s="87"/>
      <c r="G205" s="89"/>
      <c r="H205" s="88"/>
      <c r="I205" s="90"/>
      <c r="J205" s="90"/>
      <c r="K205" s="90"/>
      <c r="M205" s="115"/>
    </row>
    <row r="206" spans="1:13" s="85" customFormat="1" ht="11.25" x14ac:dyDescent="0.2">
      <c r="A206" s="84" t="s">
        <v>156</v>
      </c>
      <c r="B206" s="92" t="s">
        <v>176</v>
      </c>
      <c r="C206" s="87"/>
      <c r="D206" s="87"/>
      <c r="E206" s="87"/>
      <c r="F206" s="87"/>
      <c r="G206" s="89"/>
      <c r="H206" s="88"/>
      <c r="I206" s="90"/>
      <c r="J206" s="90"/>
      <c r="K206" s="90"/>
      <c r="M206" s="115"/>
    </row>
    <row r="207" spans="1:13" s="85" customFormat="1" ht="11.25" x14ac:dyDescent="0.2">
      <c r="A207" s="84" t="s">
        <v>158</v>
      </c>
      <c r="B207" s="92" t="s">
        <v>162</v>
      </c>
      <c r="C207" s="87"/>
      <c r="D207" s="87"/>
      <c r="E207" s="87"/>
      <c r="F207" s="87"/>
      <c r="G207" s="89"/>
      <c r="H207" s="88"/>
      <c r="I207" s="90"/>
      <c r="J207" s="90"/>
      <c r="K207" s="90"/>
      <c r="M207" s="115"/>
    </row>
    <row r="208" spans="1:13" s="85" customFormat="1" ht="11.25" x14ac:dyDescent="0.2">
      <c r="A208" s="84" t="s">
        <v>181</v>
      </c>
      <c r="B208" s="92" t="s">
        <v>161</v>
      </c>
      <c r="C208" s="87"/>
      <c r="D208" s="87"/>
      <c r="E208" s="87"/>
      <c r="F208" s="87"/>
      <c r="G208" s="89"/>
      <c r="H208" s="88"/>
      <c r="I208" s="90"/>
      <c r="J208" s="90"/>
      <c r="K208" s="90"/>
      <c r="M208" s="115"/>
    </row>
    <row r="209" spans="1:13" s="85" customFormat="1" ht="11.25" x14ac:dyDescent="0.2">
      <c r="A209" s="84" t="s">
        <v>154</v>
      </c>
      <c r="B209" s="92" t="s">
        <v>155</v>
      </c>
      <c r="C209" s="87"/>
      <c r="D209" s="87"/>
      <c r="E209" s="87"/>
      <c r="F209" s="87"/>
      <c r="G209" s="89"/>
      <c r="H209" s="88"/>
      <c r="I209" s="90"/>
      <c r="J209" s="90"/>
      <c r="K209" s="90"/>
      <c r="M209" s="115"/>
    </row>
    <row r="210" spans="1:13" s="85" customFormat="1" ht="11.25" x14ac:dyDescent="0.2">
      <c r="A210" s="84" t="s">
        <v>156</v>
      </c>
      <c r="B210" s="92" t="s">
        <v>176</v>
      </c>
      <c r="C210" s="87"/>
      <c r="D210" s="87"/>
      <c r="E210" s="87"/>
      <c r="F210" s="87"/>
      <c r="G210" s="89"/>
      <c r="H210" s="88"/>
      <c r="I210" s="90"/>
      <c r="J210" s="90"/>
      <c r="K210" s="90"/>
      <c r="M210" s="115"/>
    </row>
    <row r="211" spans="1:13" s="85" customFormat="1" ht="11.25" x14ac:dyDescent="0.2">
      <c r="A211" s="84" t="s">
        <v>158</v>
      </c>
      <c r="B211" s="92" t="s">
        <v>162</v>
      </c>
      <c r="C211" s="87"/>
      <c r="D211" s="87"/>
      <c r="E211" s="87"/>
      <c r="F211" s="87"/>
      <c r="G211" s="89"/>
      <c r="H211" s="88"/>
      <c r="I211" s="90"/>
      <c r="J211" s="90"/>
      <c r="K211" s="90"/>
      <c r="M211" s="115"/>
    </row>
    <row r="212" spans="1:13" s="85" customFormat="1" ht="11.25" x14ac:dyDescent="0.2">
      <c r="A212" s="84" t="s">
        <v>163</v>
      </c>
      <c r="B212" s="92" t="s">
        <v>182</v>
      </c>
      <c r="C212" s="87"/>
      <c r="D212" s="87"/>
      <c r="E212" s="87"/>
      <c r="F212" s="87"/>
      <c r="G212" s="89"/>
      <c r="H212" s="88"/>
      <c r="I212" s="90"/>
      <c r="J212" s="90"/>
      <c r="K212" s="90"/>
      <c r="M212" s="115"/>
    </row>
    <row r="213" spans="1:13" s="85" customFormat="1" ht="11.25" x14ac:dyDescent="0.2">
      <c r="A213" s="84" t="s">
        <v>220</v>
      </c>
      <c r="B213" s="92" t="s">
        <v>215</v>
      </c>
      <c r="C213" s="87"/>
      <c r="D213" s="87"/>
      <c r="E213" s="87"/>
      <c r="F213" s="87"/>
      <c r="G213" s="89"/>
      <c r="H213" s="88"/>
      <c r="I213" s="90"/>
      <c r="J213" s="90"/>
      <c r="K213" s="90"/>
      <c r="M213" s="115"/>
    </row>
    <row r="214" spans="1:13" s="85" customFormat="1" ht="15.75" customHeight="1" x14ac:dyDescent="0.2">
      <c r="A214" s="84" t="s">
        <v>60</v>
      </c>
      <c r="B214" s="91" t="s">
        <v>183</v>
      </c>
      <c r="C214" s="87"/>
      <c r="D214" s="87"/>
      <c r="E214" s="87"/>
      <c r="F214" s="87"/>
      <c r="G214" s="89"/>
      <c r="H214" s="88"/>
      <c r="I214" s="90"/>
      <c r="J214" s="90"/>
      <c r="K214" s="90"/>
      <c r="M214" s="115"/>
    </row>
    <row r="215" spans="1:13" s="85" customFormat="1" ht="11.25" x14ac:dyDescent="0.2">
      <c r="A215" s="84"/>
      <c r="B215" s="92" t="s">
        <v>184</v>
      </c>
      <c r="C215" s="87"/>
      <c r="D215" s="87"/>
      <c r="E215" s="87"/>
      <c r="F215" s="87"/>
      <c r="G215" s="89"/>
      <c r="H215" s="88"/>
      <c r="I215" s="90"/>
      <c r="J215" s="90"/>
      <c r="K215" s="90"/>
      <c r="M215" s="115"/>
    </row>
    <row r="216" spans="1:13" s="85" customFormat="1" ht="11.25" x14ac:dyDescent="0.2">
      <c r="A216" s="84"/>
      <c r="B216" s="92" t="s">
        <v>185</v>
      </c>
      <c r="C216" s="87"/>
      <c r="D216" s="87"/>
      <c r="E216" s="87"/>
      <c r="F216" s="87"/>
      <c r="G216" s="89"/>
      <c r="H216" s="88"/>
      <c r="I216" s="90"/>
      <c r="J216" s="90"/>
      <c r="K216" s="90"/>
      <c r="M216" s="115"/>
    </row>
    <row r="217" spans="1:13" s="85" customFormat="1" ht="11.25" x14ac:dyDescent="0.2">
      <c r="A217" s="84"/>
      <c r="B217" s="92" t="s">
        <v>186</v>
      </c>
      <c r="C217" s="87"/>
      <c r="D217" s="87"/>
      <c r="E217" s="87"/>
      <c r="F217" s="87"/>
      <c r="G217" s="89"/>
      <c r="H217" s="88"/>
      <c r="I217" s="90"/>
      <c r="J217" s="90"/>
      <c r="K217" s="90"/>
      <c r="M217" s="115"/>
    </row>
    <row r="218" spans="1:13" s="85" customFormat="1" ht="11.25" x14ac:dyDescent="0.2">
      <c r="A218" s="84"/>
      <c r="B218" s="92" t="s">
        <v>187</v>
      </c>
      <c r="C218" s="87"/>
      <c r="D218" s="87"/>
      <c r="E218" s="87"/>
      <c r="F218" s="87"/>
      <c r="G218" s="89"/>
      <c r="H218" s="88"/>
      <c r="I218" s="90"/>
      <c r="J218" s="90"/>
      <c r="K218" s="90"/>
      <c r="M218" s="115"/>
    </row>
    <row r="219" spans="1:13" s="85" customFormat="1" ht="15.75" customHeight="1" x14ac:dyDescent="0.2">
      <c r="A219" s="84" t="s">
        <v>83</v>
      </c>
      <c r="B219" s="91" t="s">
        <v>188</v>
      </c>
      <c r="C219" s="87"/>
      <c r="D219" s="87"/>
      <c r="E219" s="87"/>
      <c r="F219" s="87"/>
      <c r="G219" s="89"/>
      <c r="H219" s="88"/>
      <c r="I219" s="90"/>
      <c r="J219" s="90"/>
      <c r="K219" s="90"/>
      <c r="M219" s="115"/>
    </row>
    <row r="220" spans="1:13" s="85" customFormat="1" ht="11.25" x14ac:dyDescent="0.2">
      <c r="A220" s="84"/>
      <c r="B220" s="92" t="s">
        <v>187</v>
      </c>
      <c r="C220" s="87"/>
      <c r="D220" s="87"/>
      <c r="E220" s="87"/>
      <c r="F220" s="87"/>
      <c r="G220" s="89"/>
      <c r="H220" s="88"/>
      <c r="I220" s="90"/>
      <c r="J220" s="90"/>
      <c r="K220" s="90"/>
      <c r="M220" s="115"/>
    </row>
    <row r="221" spans="1:13" s="85" customFormat="1" ht="11.25" x14ac:dyDescent="0.2">
      <c r="A221" s="84"/>
      <c r="B221" s="92" t="s">
        <v>189</v>
      </c>
      <c r="C221" s="87"/>
      <c r="D221" s="87"/>
      <c r="E221" s="87"/>
      <c r="F221" s="87"/>
      <c r="G221" s="89"/>
      <c r="H221" s="88"/>
      <c r="I221" s="90"/>
      <c r="J221" s="90"/>
      <c r="K221" s="90"/>
      <c r="M221" s="115"/>
    </row>
    <row r="222" spans="1:13" s="85" customFormat="1" ht="11.25" x14ac:dyDescent="0.2">
      <c r="A222" s="93"/>
      <c r="B222" s="94"/>
      <c r="C222" s="87"/>
      <c r="D222" s="87"/>
      <c r="E222" s="87"/>
      <c r="F222" s="87"/>
      <c r="G222" s="95"/>
      <c r="H222" s="90"/>
      <c r="I222" s="90"/>
      <c r="J222" s="88"/>
      <c r="K222" s="88"/>
      <c r="M222" s="115"/>
    </row>
    <row r="223" spans="1:13" s="85" customFormat="1" ht="18" customHeight="1" x14ac:dyDescent="0.2">
      <c r="A223" s="93"/>
      <c r="B223" s="96" t="s">
        <v>190</v>
      </c>
      <c r="C223" s="97"/>
      <c r="D223" s="97"/>
      <c r="E223" s="97"/>
      <c r="F223" s="97"/>
      <c r="G223" s="98"/>
      <c r="H223" s="99"/>
      <c r="I223" s="99"/>
      <c r="J223" s="99"/>
      <c r="K223" s="88"/>
      <c r="M223" s="115"/>
    </row>
    <row r="224" spans="1:13" s="85" customFormat="1" ht="18" customHeight="1" x14ac:dyDescent="0.2">
      <c r="A224" s="100">
        <v>1</v>
      </c>
      <c r="B224" s="101" t="s">
        <v>214</v>
      </c>
      <c r="C224" s="101"/>
      <c r="D224" s="101"/>
      <c r="E224" s="101"/>
      <c r="F224" s="101"/>
      <c r="G224" s="101"/>
      <c r="H224" s="101"/>
      <c r="I224" s="101"/>
      <c r="J224" s="101"/>
      <c r="K224" s="101"/>
      <c r="M224" s="115"/>
    </row>
    <row r="225" spans="1:13" s="85" customFormat="1" ht="51" customHeight="1" x14ac:dyDescent="0.2">
      <c r="A225" s="84" t="s">
        <v>152</v>
      </c>
      <c r="B225" s="137" t="s">
        <v>224</v>
      </c>
      <c r="C225" s="137"/>
      <c r="D225" s="137"/>
      <c r="E225" s="137"/>
      <c r="F225" s="137"/>
      <c r="G225" s="137"/>
      <c r="H225" s="137"/>
      <c r="I225" s="137"/>
      <c r="J225" s="137"/>
      <c r="K225" s="137"/>
      <c r="L225" s="103"/>
      <c r="M225" s="116"/>
    </row>
    <row r="226" spans="1:13" s="85" customFormat="1" ht="19.5" customHeight="1" x14ac:dyDescent="0.2">
      <c r="A226" s="84" t="s">
        <v>160</v>
      </c>
      <c r="B226" s="102" t="s">
        <v>191</v>
      </c>
      <c r="C226" s="102"/>
      <c r="D226" s="102"/>
      <c r="E226" s="102"/>
      <c r="F226" s="102"/>
      <c r="G226" s="102"/>
      <c r="H226" s="102"/>
      <c r="I226" s="102"/>
      <c r="J226" s="102"/>
      <c r="K226" s="102"/>
      <c r="L226" s="103"/>
      <c r="M226" s="116"/>
    </row>
    <row r="227" spans="1:13" s="85" customFormat="1" ht="19.5" customHeight="1" x14ac:dyDescent="0.2">
      <c r="A227" s="84" t="s">
        <v>165</v>
      </c>
      <c r="B227" s="102" t="s">
        <v>192</v>
      </c>
      <c r="C227" s="102"/>
      <c r="D227" s="102"/>
      <c r="E227" s="102"/>
      <c r="F227" s="102"/>
      <c r="G227" s="102"/>
      <c r="H227" s="102"/>
      <c r="I227" s="102"/>
      <c r="J227" s="102"/>
      <c r="K227" s="102"/>
      <c r="L227" s="103"/>
      <c r="M227" s="116"/>
    </row>
    <row r="228" spans="1:13" s="85" customFormat="1" ht="19.5" customHeight="1" x14ac:dyDescent="0.2">
      <c r="A228" s="84" t="s">
        <v>193</v>
      </c>
      <c r="B228" s="130" t="s">
        <v>194</v>
      </c>
      <c r="C228" s="130"/>
      <c r="D228" s="130"/>
      <c r="E228" s="102"/>
      <c r="F228" s="102"/>
      <c r="G228" s="102"/>
      <c r="H228" s="102"/>
      <c r="I228" s="102"/>
      <c r="J228" s="102"/>
      <c r="K228" s="102"/>
      <c r="L228" s="103"/>
      <c r="M228" s="116"/>
    </row>
    <row r="229" spans="1:13" s="85" customFormat="1" ht="19.5" customHeight="1" x14ac:dyDescent="0.2">
      <c r="A229" s="84" t="s">
        <v>195</v>
      </c>
      <c r="B229" s="102" t="s">
        <v>196</v>
      </c>
      <c r="C229" s="104"/>
      <c r="D229" s="104"/>
      <c r="E229" s="104"/>
      <c r="F229" s="104"/>
      <c r="G229" s="104"/>
      <c r="H229" s="104"/>
      <c r="I229" s="104"/>
      <c r="J229" s="104"/>
      <c r="K229" s="104"/>
      <c r="L229" s="103"/>
      <c r="M229" s="116"/>
    </row>
    <row r="230" spans="1:13" s="85" customFormat="1" ht="17.25" customHeight="1" x14ac:dyDescent="0.2">
      <c r="A230" s="84" t="s">
        <v>197</v>
      </c>
      <c r="B230" s="102" t="s">
        <v>198</v>
      </c>
      <c r="C230" s="102"/>
      <c r="D230" s="102"/>
      <c r="E230" s="102"/>
      <c r="F230" s="102"/>
      <c r="G230" s="102"/>
      <c r="H230" s="102"/>
      <c r="I230" s="102"/>
      <c r="J230" s="102"/>
      <c r="K230" s="102"/>
      <c r="L230" s="103"/>
      <c r="M230" s="116"/>
    </row>
    <row r="231" spans="1:13" s="85" customFormat="1" ht="17.25" customHeight="1" x14ac:dyDescent="0.2">
      <c r="A231" s="84" t="s">
        <v>197</v>
      </c>
      <c r="B231" s="102" t="s">
        <v>199</v>
      </c>
      <c r="C231" s="102"/>
      <c r="D231" s="102"/>
      <c r="E231" s="102"/>
      <c r="F231" s="102"/>
      <c r="G231" s="102"/>
      <c r="H231" s="102"/>
      <c r="I231" s="102"/>
      <c r="J231" s="102"/>
      <c r="K231" s="102"/>
      <c r="L231" s="103"/>
      <c r="M231" s="116"/>
    </row>
    <row r="232" spans="1:13" s="85" customFormat="1" ht="17.25" customHeight="1" x14ac:dyDescent="0.2">
      <c r="A232" s="84" t="s">
        <v>197</v>
      </c>
      <c r="B232" s="130" t="s">
        <v>200</v>
      </c>
      <c r="C232" s="130"/>
      <c r="D232" s="130"/>
      <c r="E232" s="102"/>
      <c r="F232" s="102"/>
      <c r="G232" s="102"/>
      <c r="H232" s="102"/>
      <c r="I232" s="102"/>
      <c r="J232" s="102"/>
      <c r="K232" s="102"/>
      <c r="L232" s="103"/>
      <c r="M232" s="116"/>
    </row>
    <row r="233" spans="1:13" s="85" customFormat="1" ht="17.25" customHeight="1" x14ac:dyDescent="0.2">
      <c r="A233" s="84" t="s">
        <v>197</v>
      </c>
      <c r="B233" s="130" t="s">
        <v>201</v>
      </c>
      <c r="C233" s="130"/>
      <c r="D233" s="130"/>
      <c r="E233" s="102"/>
      <c r="F233" s="102"/>
      <c r="G233" s="102"/>
      <c r="H233" s="102"/>
      <c r="I233" s="102"/>
      <c r="J233" s="102"/>
      <c r="K233" s="102"/>
      <c r="L233" s="103"/>
      <c r="M233" s="116"/>
    </row>
    <row r="234" spans="1:13" s="85" customFormat="1" ht="25.5" customHeight="1" x14ac:dyDescent="0.2">
      <c r="A234" s="84" t="s">
        <v>202</v>
      </c>
      <c r="B234" s="137" t="s">
        <v>203</v>
      </c>
      <c r="C234" s="137"/>
      <c r="D234" s="137"/>
      <c r="E234" s="137"/>
      <c r="F234" s="137"/>
      <c r="G234" s="137"/>
      <c r="H234" s="137"/>
      <c r="I234" s="137"/>
      <c r="J234" s="137"/>
      <c r="K234" s="137"/>
      <c r="L234" s="104"/>
      <c r="M234" s="117"/>
    </row>
    <row r="235" spans="1:13" s="85" customFormat="1" ht="9" customHeight="1" x14ac:dyDescent="0.2">
      <c r="A235" s="84"/>
      <c r="B235" s="102"/>
      <c r="C235" s="102"/>
      <c r="D235" s="102"/>
      <c r="E235" s="102"/>
      <c r="F235" s="102"/>
      <c r="G235" s="102"/>
      <c r="H235" s="102"/>
      <c r="I235" s="102"/>
      <c r="J235" s="102"/>
      <c r="K235" s="102"/>
      <c r="L235" s="103"/>
      <c r="M235" s="116"/>
    </row>
    <row r="236" spans="1:13" s="85" customFormat="1" ht="18" customHeight="1" x14ac:dyDescent="0.2">
      <c r="A236" s="100" t="s">
        <v>31</v>
      </c>
      <c r="B236" s="138" t="s">
        <v>204</v>
      </c>
      <c r="C236" s="138"/>
      <c r="D236" s="138"/>
      <c r="E236" s="105"/>
      <c r="F236" s="105"/>
      <c r="G236" s="105"/>
      <c r="H236" s="105"/>
      <c r="I236" s="105"/>
      <c r="J236" s="105"/>
      <c r="K236" s="105"/>
      <c r="L236" s="103"/>
      <c r="M236" s="116"/>
    </row>
    <row r="237" spans="1:13" s="85" customFormat="1" ht="14.25" customHeight="1" x14ac:dyDescent="0.2">
      <c r="A237" s="84" t="s">
        <v>205</v>
      </c>
      <c r="B237" s="104" t="s">
        <v>227</v>
      </c>
      <c r="C237" s="104"/>
      <c r="D237" s="104"/>
      <c r="E237" s="104"/>
      <c r="F237" s="104"/>
      <c r="G237" s="104"/>
      <c r="H237" s="102"/>
      <c r="I237" s="102"/>
      <c r="J237" s="102"/>
      <c r="K237" s="102"/>
      <c r="L237" s="103"/>
      <c r="M237" s="116"/>
    </row>
    <row r="238" spans="1:13" s="85" customFormat="1" ht="14.25" customHeight="1" x14ac:dyDescent="0.2">
      <c r="A238" s="84" t="s">
        <v>206</v>
      </c>
      <c r="B238" s="104" t="s">
        <v>228</v>
      </c>
      <c r="C238" s="104"/>
      <c r="D238" s="104"/>
      <c r="E238" s="102"/>
      <c r="F238" s="102"/>
      <c r="G238" s="102"/>
      <c r="H238" s="102"/>
      <c r="I238" s="102"/>
      <c r="J238" s="102"/>
      <c r="K238" s="102"/>
      <c r="L238" s="103"/>
      <c r="M238" s="116"/>
    </row>
    <row r="239" spans="1:13" s="85" customFormat="1" ht="14.25" customHeight="1" x14ac:dyDescent="0.2">
      <c r="A239" s="84" t="s">
        <v>207</v>
      </c>
      <c r="B239" s="104" t="s">
        <v>229</v>
      </c>
      <c r="C239" s="104"/>
      <c r="D239" s="104"/>
      <c r="E239" s="102"/>
      <c r="F239" s="102"/>
      <c r="G239" s="102"/>
      <c r="H239" s="102"/>
      <c r="I239" s="102"/>
      <c r="J239" s="102"/>
      <c r="K239" s="102"/>
      <c r="L239" s="103"/>
      <c r="M239" s="116"/>
    </row>
    <row r="240" spans="1:13" s="85" customFormat="1" ht="14.25" customHeight="1" x14ac:dyDescent="0.2">
      <c r="A240" s="84" t="s">
        <v>208</v>
      </c>
      <c r="B240" s="102" t="s">
        <v>209</v>
      </c>
      <c r="C240" s="102"/>
      <c r="D240" s="102"/>
      <c r="E240" s="102"/>
      <c r="F240" s="102"/>
      <c r="G240" s="102"/>
      <c r="H240" s="102"/>
      <c r="I240" s="102"/>
      <c r="J240" s="102"/>
      <c r="K240" s="102"/>
      <c r="L240" s="103"/>
      <c r="M240" s="116"/>
    </row>
    <row r="241" spans="1:13" s="85" customFormat="1" ht="14.25" customHeight="1" x14ac:dyDescent="0.2">
      <c r="A241" s="84" t="s">
        <v>225</v>
      </c>
      <c r="B241" s="102" t="s">
        <v>226</v>
      </c>
      <c r="C241" s="102"/>
      <c r="D241" s="102"/>
      <c r="E241" s="102"/>
      <c r="F241" s="102"/>
      <c r="G241" s="102"/>
      <c r="H241" s="102"/>
      <c r="I241" s="102"/>
      <c r="J241" s="102"/>
      <c r="K241" s="102"/>
      <c r="L241" s="103"/>
      <c r="M241" s="116"/>
    </row>
    <row r="242" spans="1:13" s="85" customFormat="1" ht="27" customHeight="1" x14ac:dyDescent="0.2">
      <c r="A242" s="100" t="s">
        <v>35</v>
      </c>
      <c r="B242" s="104" t="s">
        <v>210</v>
      </c>
      <c r="C242" s="104"/>
      <c r="D242" s="104"/>
      <c r="E242" s="104"/>
      <c r="F242" s="104"/>
      <c r="G242" s="104"/>
      <c r="H242" s="104"/>
      <c r="I242" s="104"/>
      <c r="J242" s="104"/>
      <c r="K242" s="104"/>
      <c r="L242" s="104"/>
      <c r="M242" s="117"/>
    </row>
    <row r="243" spans="1:13" s="85" customFormat="1" ht="18" customHeight="1" x14ac:dyDescent="0.2">
      <c r="A243" s="100" t="s">
        <v>38</v>
      </c>
      <c r="B243" s="102" t="s">
        <v>211</v>
      </c>
      <c r="C243" s="102"/>
      <c r="D243" s="102"/>
      <c r="E243" s="102"/>
      <c r="F243" s="102"/>
      <c r="G243" s="102"/>
      <c r="H243" s="102"/>
      <c r="I243" s="102"/>
      <c r="J243" s="102"/>
      <c r="K243" s="102"/>
      <c r="L243" s="103"/>
      <c r="M243" s="116"/>
    </row>
    <row r="244" spans="1:13" s="85" customFormat="1" ht="18" customHeight="1" x14ac:dyDescent="0.2">
      <c r="A244" s="100" t="s">
        <v>42</v>
      </c>
      <c r="B244" s="130" t="s">
        <v>212</v>
      </c>
      <c r="C244" s="130"/>
      <c r="D244" s="130"/>
      <c r="E244" s="130"/>
      <c r="F244" s="130"/>
      <c r="G244" s="130"/>
      <c r="H244" s="130"/>
      <c r="I244" s="130"/>
      <c r="J244" s="130"/>
      <c r="K244" s="130"/>
      <c r="L244" s="130"/>
      <c r="M244" s="116"/>
    </row>
    <row r="245" spans="1:13" s="85" customFormat="1" ht="18" customHeight="1" x14ac:dyDescent="0.2">
      <c r="A245" s="100" t="s">
        <v>46</v>
      </c>
      <c r="B245" s="130" t="s">
        <v>213</v>
      </c>
      <c r="C245" s="130"/>
      <c r="D245" s="130"/>
      <c r="E245" s="130"/>
      <c r="F245" s="130"/>
      <c r="G245" s="130"/>
      <c r="H245" s="130"/>
      <c r="I245" s="130"/>
      <c r="J245" s="130"/>
      <c r="K245" s="130"/>
      <c r="L245" s="130"/>
      <c r="M245" s="130"/>
    </row>
    <row r="246" spans="1:13" ht="11.1" customHeight="1" x14ac:dyDescent="0.2">
      <c r="B246" s="133"/>
      <c r="C246" s="133"/>
      <c r="D246" s="133"/>
      <c r="E246" s="133"/>
      <c r="F246" s="133"/>
      <c r="G246" s="133"/>
      <c r="H246" s="133"/>
      <c r="I246" s="133"/>
      <c r="J246" s="134"/>
      <c r="K246" s="134"/>
      <c r="L246" s="133"/>
    </row>
  </sheetData>
  <autoFilter ref="A7:M221" xr:uid="{00000000-0001-0000-0000-000000000000}"/>
  <mergeCells count="29">
    <mergeCell ref="B244:L244"/>
    <mergeCell ref="B245:M245"/>
    <mergeCell ref="B159:L159"/>
    <mergeCell ref="B246:L246"/>
    <mergeCell ref="K6:K7"/>
    <mergeCell ref="L6:L7"/>
    <mergeCell ref="B160:M160"/>
    <mergeCell ref="B161:M161"/>
    <mergeCell ref="B162:M162"/>
    <mergeCell ref="B225:K225"/>
    <mergeCell ref="B228:D228"/>
    <mergeCell ref="B232:D232"/>
    <mergeCell ref="B233:D233"/>
    <mergeCell ref="B236:D236"/>
    <mergeCell ref="M6:M7"/>
    <mergeCell ref="B234:K234"/>
    <mergeCell ref="B2:J2"/>
    <mergeCell ref="B3:J3"/>
    <mergeCell ref="B4:J4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3"/>
  <sheetViews>
    <sheetView zoomScale="85" zoomScaleNormal="85" workbookViewId="0">
      <pane ySplit="3" topLeftCell="A4" activePane="bottomLeft" state="frozen"/>
      <selection pane="bottomLeft" activeCell="A20" sqref="A20:XFD20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41" t="s">
        <v>129</v>
      </c>
      <c r="B1" s="141"/>
      <c r="C1" s="141"/>
      <c r="D1" s="141"/>
      <c r="E1" s="141"/>
      <c r="F1" s="141"/>
    </row>
    <row r="3" spans="1:6" ht="11.1" customHeight="1" x14ac:dyDescent="0.2">
      <c r="A3" s="14" t="s">
        <v>4</v>
      </c>
      <c r="B3" s="2" t="s">
        <v>7</v>
      </c>
      <c r="C3" s="2" t="s">
        <v>11</v>
      </c>
      <c r="D3" s="22" t="s">
        <v>12</v>
      </c>
      <c r="E3" s="22" t="s">
        <v>13</v>
      </c>
      <c r="F3" s="15" t="s">
        <v>14</v>
      </c>
    </row>
    <row r="4" spans="1:6" ht="23.1" customHeight="1" x14ac:dyDescent="0.2">
      <c r="A4" s="12" t="s">
        <v>24</v>
      </c>
      <c r="B4" s="3" t="s">
        <v>25</v>
      </c>
      <c r="C4" s="4">
        <v>710.4</v>
      </c>
      <c r="D4" s="7"/>
      <c r="E4" s="7">
        <f>ROUND(Р[[#This Row],[Количество]]*Р[[#This Row],[Цена за ед., руб]],2)</f>
        <v>0</v>
      </c>
      <c r="F4" s="13"/>
    </row>
    <row r="5" spans="1:6" ht="23.1" customHeight="1" x14ac:dyDescent="0.2">
      <c r="A5" s="12" t="s">
        <v>50</v>
      </c>
      <c r="B5" s="3" t="s">
        <v>41</v>
      </c>
      <c r="C5" s="6">
        <v>219.64</v>
      </c>
      <c r="D5" s="7"/>
      <c r="E5" s="7">
        <f>ROUND(Р[[#This Row],[Количество]]*Р[[#This Row],[Цена за ед., руб]],2)</f>
        <v>0</v>
      </c>
      <c r="F5" s="13"/>
    </row>
    <row r="6" spans="1:6" ht="23.1" customHeight="1" x14ac:dyDescent="0.2">
      <c r="A6" s="12" t="s">
        <v>54</v>
      </c>
      <c r="B6" s="3" t="s">
        <v>41</v>
      </c>
      <c r="C6" s="7">
        <v>1241.68</v>
      </c>
      <c r="D6" s="7"/>
      <c r="E6" s="7">
        <f>ROUND(Р[[#This Row],[Количество]]*Р[[#This Row],[Цена за ед., руб]],2)</f>
        <v>0</v>
      </c>
      <c r="F6" s="13"/>
    </row>
    <row r="7" spans="1:6" ht="23.1" customHeight="1" x14ac:dyDescent="0.2">
      <c r="A7" s="12" t="s">
        <v>56</v>
      </c>
      <c r="B7" s="3" t="s">
        <v>41</v>
      </c>
      <c r="C7" s="7">
        <v>3822.38</v>
      </c>
      <c r="D7" s="7"/>
      <c r="E7" s="7">
        <f>ROUND(Р[[#This Row],[Количество]]*Р[[#This Row],[Цена за ед., руб]],2)</f>
        <v>0</v>
      </c>
      <c r="F7" s="13"/>
    </row>
    <row r="8" spans="1:6" ht="11.1" customHeight="1" x14ac:dyDescent="0.2">
      <c r="A8" s="12" t="s">
        <v>143</v>
      </c>
      <c r="B8" s="3" t="s">
        <v>41</v>
      </c>
      <c r="C8" s="7">
        <v>1111.9000000000001</v>
      </c>
      <c r="D8" s="7"/>
      <c r="E8" s="7">
        <f>ROUND(Р[[#This Row],[Количество]]*Р[[#This Row],[Цена за ед., руб]],2)</f>
        <v>0</v>
      </c>
      <c r="F8" s="13"/>
    </row>
    <row r="9" spans="1:6" ht="11.1" customHeight="1" x14ac:dyDescent="0.2">
      <c r="A9" s="12" t="s">
        <v>144</v>
      </c>
      <c r="B9" s="31" t="s">
        <v>25</v>
      </c>
      <c r="C9" s="7">
        <v>32.58</v>
      </c>
      <c r="D9" s="7"/>
      <c r="E9" s="7">
        <f>ROUND(Р[[#This Row],[Количество]]*Р[[#This Row],[Цена за ед., руб]],2)</f>
        <v>0</v>
      </c>
      <c r="F9" s="13"/>
    </row>
    <row r="10" spans="1:6" ht="11.1" customHeight="1" x14ac:dyDescent="0.2">
      <c r="A10" s="12" t="s">
        <v>61</v>
      </c>
      <c r="B10" s="3" t="s">
        <v>41</v>
      </c>
      <c r="C10" s="6">
        <v>192.25</v>
      </c>
      <c r="D10" s="7"/>
      <c r="E10" s="7">
        <f>ROUND(Р[[#This Row],[Количество]]*Р[[#This Row],[Цена за ед., руб]],2)</f>
        <v>0</v>
      </c>
      <c r="F10" s="13"/>
    </row>
    <row r="11" spans="1:6" ht="23.1" customHeight="1" x14ac:dyDescent="0.2">
      <c r="A11" s="12" t="s">
        <v>62</v>
      </c>
      <c r="B11" s="3" t="s">
        <v>25</v>
      </c>
      <c r="C11" s="6">
        <v>27.34</v>
      </c>
      <c r="D11" s="7"/>
      <c r="E11" s="7">
        <f>ROUND(Р[[#This Row],[Количество]]*Р[[#This Row],[Цена за ед., руб]],2)</f>
        <v>0</v>
      </c>
      <c r="F11" s="13"/>
    </row>
    <row r="12" spans="1:6" ht="23.1" customHeight="1" x14ac:dyDescent="0.2">
      <c r="A12" s="12" t="s">
        <v>64</v>
      </c>
      <c r="B12" s="3" t="s">
        <v>25</v>
      </c>
      <c r="C12" s="6">
        <v>992.43</v>
      </c>
      <c r="D12" s="7"/>
      <c r="E12" s="7">
        <f>ROUND(Р[[#This Row],[Количество]]*Р[[#This Row],[Цена за ед., руб]],2)</f>
        <v>0</v>
      </c>
      <c r="F12" s="13"/>
    </row>
    <row r="13" spans="1:6" ht="11.1" customHeight="1" x14ac:dyDescent="0.2">
      <c r="A13" s="12" t="s">
        <v>65</v>
      </c>
      <c r="B13" s="3" t="s">
        <v>25</v>
      </c>
      <c r="C13" s="6">
        <v>225.99</v>
      </c>
      <c r="D13" s="7"/>
      <c r="E13" s="7">
        <f>ROUND(Р[[#This Row],[Количество]]*Р[[#This Row],[Цена за ед., руб]],2)</f>
        <v>0</v>
      </c>
      <c r="F13" s="13"/>
    </row>
    <row r="14" spans="1:6" ht="23.1" customHeight="1" x14ac:dyDescent="0.2">
      <c r="A14" s="12" t="s">
        <v>70</v>
      </c>
      <c r="B14" s="3" t="s">
        <v>41</v>
      </c>
      <c r="C14" s="8">
        <v>5161.8</v>
      </c>
      <c r="D14" s="7"/>
      <c r="E14" s="7">
        <f>ROUND(Р[[#This Row],[Количество]]*Р[[#This Row],[Цена за ед., руб]],2)</f>
        <v>0</v>
      </c>
      <c r="F14" s="13"/>
    </row>
    <row r="15" spans="1:6" ht="11.1" customHeight="1" x14ac:dyDescent="0.2">
      <c r="A15" s="12" t="s">
        <v>72</v>
      </c>
      <c r="B15" s="3" t="s">
        <v>25</v>
      </c>
      <c r="C15" s="6">
        <v>28.47</v>
      </c>
      <c r="D15" s="7"/>
      <c r="E15" s="7">
        <f>ROUND(Р[[#This Row],[Количество]]*Р[[#This Row],[Цена за ед., руб]],2)</f>
        <v>0</v>
      </c>
      <c r="F15" s="13"/>
    </row>
    <row r="16" spans="1:6" ht="11.1" customHeight="1" x14ac:dyDescent="0.2">
      <c r="A16" s="12" t="s">
        <v>73</v>
      </c>
      <c r="B16" s="3" t="s">
        <v>30</v>
      </c>
      <c r="C16" s="9">
        <v>994</v>
      </c>
      <c r="D16" s="7"/>
      <c r="E16" s="7">
        <f>ROUND(Р[[#This Row],[Количество]]*Р[[#This Row],[Цена за ед., руб]],2)</f>
        <v>0</v>
      </c>
      <c r="F16" s="13"/>
    </row>
    <row r="17" spans="1:6" ht="11.1" customHeight="1" x14ac:dyDescent="0.2">
      <c r="A17" s="12" t="s">
        <v>117</v>
      </c>
      <c r="B17" s="3" t="s">
        <v>34</v>
      </c>
      <c r="C17" s="10">
        <v>2.105</v>
      </c>
      <c r="D17" s="7"/>
      <c r="E17" s="7">
        <f>ROUND(Р[[#This Row],[Количество]]*Р[[#This Row],[Цена за ед., руб]],2)</f>
        <v>0</v>
      </c>
      <c r="F17" s="13"/>
    </row>
    <row r="18" spans="1:6" ht="11.1" customHeight="1" x14ac:dyDescent="0.2">
      <c r="A18" s="12" t="s">
        <v>119</v>
      </c>
      <c r="B18" s="3" t="s">
        <v>41</v>
      </c>
      <c r="C18" s="4">
        <v>535.9</v>
      </c>
      <c r="D18" s="7"/>
      <c r="E18" s="7">
        <f>ROUND(Р[[#This Row],[Количество]]*Р[[#This Row],[Цена за ед., руб]],2)</f>
        <v>0</v>
      </c>
      <c r="F18" s="13"/>
    </row>
    <row r="19" spans="1:6" ht="11.1" customHeight="1" x14ac:dyDescent="0.2">
      <c r="A19" s="16" t="s">
        <v>120</v>
      </c>
      <c r="B19" s="17" t="s">
        <v>41</v>
      </c>
      <c r="C19" s="18">
        <v>96.87</v>
      </c>
      <c r="D19" s="7"/>
      <c r="E19" s="23">
        <f>ROUND(Р[[#This Row],[Количество]]*Р[[#This Row],[Цена за ед., руб]],2)</f>
        <v>0</v>
      </c>
      <c r="F19" s="20"/>
    </row>
    <row r="20" spans="1:6" ht="11.45" customHeight="1" x14ac:dyDescent="0.2">
      <c r="A20" s="16" t="s">
        <v>142</v>
      </c>
      <c r="B20" s="17"/>
      <c r="C20" s="21"/>
      <c r="D20" s="23"/>
      <c r="E20" s="23">
        <f>SUBTOTAL(109,Р[Сумма, руб])</f>
        <v>0</v>
      </c>
      <c r="F20" s="20"/>
    </row>
    <row r="22" spans="1:6" ht="11.45" customHeight="1" x14ac:dyDescent="0.2">
      <c r="D22" s="35" t="s">
        <v>145</v>
      </c>
      <c r="E22" s="33">
        <f>Р[[#Totals],[Сумма, руб]]-ЛСР!K156</f>
        <v>0</v>
      </c>
    </row>
    <row r="23" spans="1:6" ht="11.45" customHeight="1" x14ac:dyDescent="0.2">
      <c r="E23" s="32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52"/>
  <sheetViews>
    <sheetView zoomScale="85" zoomScaleNormal="85" workbookViewId="0">
      <pane ySplit="3" topLeftCell="A4" activePane="bottomLeft" state="frozen"/>
      <selection pane="bottomLeft" activeCell="I4" sqref="I4:I3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41" t="s">
        <v>130</v>
      </c>
      <c r="B1" s="141"/>
      <c r="C1" s="141"/>
      <c r="D1" s="141"/>
      <c r="E1" s="141"/>
      <c r="F1" s="141"/>
      <c r="G1" s="141"/>
      <c r="H1" s="141"/>
    </row>
    <row r="2" spans="1:9" ht="11.1" customHeight="1" x14ac:dyDescent="0.2">
      <c r="G2" s="32">
        <f>G52</f>
        <v>0</v>
      </c>
    </row>
    <row r="3" spans="1:9" ht="23.1" customHeight="1" x14ac:dyDescent="0.2">
      <c r="A3" s="14" t="s">
        <v>131</v>
      </c>
      <c r="B3" s="24" t="s">
        <v>132</v>
      </c>
      <c r="C3" s="15" t="s">
        <v>133</v>
      </c>
      <c r="D3" s="2" t="s">
        <v>7</v>
      </c>
      <c r="E3" s="2" t="s">
        <v>11</v>
      </c>
      <c r="F3" s="22" t="s">
        <v>12</v>
      </c>
      <c r="G3" s="22" t="s">
        <v>13</v>
      </c>
      <c r="H3" s="2" t="s">
        <v>134</v>
      </c>
      <c r="I3" s="15" t="s">
        <v>135</v>
      </c>
    </row>
    <row r="4" spans="1:9" ht="23.1" customHeight="1" x14ac:dyDescent="0.2">
      <c r="A4" s="12" t="s">
        <v>28</v>
      </c>
      <c r="B4" s="5"/>
      <c r="C4" s="5" t="s">
        <v>29</v>
      </c>
      <c r="D4" s="3" t="s">
        <v>30</v>
      </c>
      <c r="E4" s="11">
        <v>218805</v>
      </c>
      <c r="F4" s="7"/>
      <c r="G4" s="7">
        <f>ROUND(М[[#This Row],[Количество]]*М[[#This Row],[Цена за ед., руб]],2)</f>
        <v>0</v>
      </c>
      <c r="H4" s="5"/>
      <c r="I4" s="13" t="s">
        <v>232</v>
      </c>
    </row>
    <row r="5" spans="1:9" ht="23.1" customHeight="1" x14ac:dyDescent="0.2">
      <c r="A5" s="12" t="s">
        <v>28</v>
      </c>
      <c r="B5" s="5"/>
      <c r="C5" s="5" t="s">
        <v>58</v>
      </c>
      <c r="D5" s="3" t="s">
        <v>30</v>
      </c>
      <c r="E5" s="11">
        <v>131016</v>
      </c>
      <c r="F5" s="7"/>
      <c r="G5" s="7">
        <f>ROUND(М[[#This Row],[Количество]]*М[[#This Row],[Цена за ед., руб]],2)</f>
        <v>0</v>
      </c>
      <c r="H5" s="5"/>
      <c r="I5" s="13" t="s">
        <v>232</v>
      </c>
    </row>
    <row r="6" spans="1:9" ht="23.1" customHeight="1" x14ac:dyDescent="0.2">
      <c r="A6" s="12" t="s">
        <v>28</v>
      </c>
      <c r="B6" s="5"/>
      <c r="C6" s="5" t="s">
        <v>58</v>
      </c>
      <c r="D6" s="3" t="s">
        <v>30</v>
      </c>
      <c r="E6" s="11">
        <v>10035</v>
      </c>
      <c r="F6" s="7"/>
      <c r="G6" s="7">
        <f>ROUND(М[[#This Row],[Количество]]*М[[#This Row],[Цена за ед., руб]],2)</f>
        <v>0</v>
      </c>
      <c r="H6" s="5" t="s">
        <v>59</v>
      </c>
      <c r="I6" s="13" t="s">
        <v>232</v>
      </c>
    </row>
    <row r="7" spans="1:9" ht="11.1" customHeight="1" x14ac:dyDescent="0.2">
      <c r="A7" s="12" t="s">
        <v>32</v>
      </c>
      <c r="B7" s="5"/>
      <c r="C7" s="5" t="s">
        <v>51</v>
      </c>
      <c r="D7" s="3" t="s">
        <v>34</v>
      </c>
      <c r="E7" s="10">
        <v>4.1020000000000003</v>
      </c>
      <c r="F7" s="7"/>
      <c r="G7" s="7">
        <f>ROUND(М[[#This Row],[Количество]]*М[[#This Row],[Цена за ед., руб]],2)</f>
        <v>0</v>
      </c>
      <c r="H7" s="5"/>
      <c r="I7" s="13" t="s">
        <v>232</v>
      </c>
    </row>
    <row r="8" spans="1:9" ht="11.1" customHeight="1" x14ac:dyDescent="0.2">
      <c r="A8" s="12" t="s">
        <v>32</v>
      </c>
      <c r="B8" s="5"/>
      <c r="C8" s="5" t="s">
        <v>118</v>
      </c>
      <c r="D8" s="3" t="s">
        <v>34</v>
      </c>
      <c r="E8" s="10">
        <v>2.1880000000000002</v>
      </c>
      <c r="F8" s="7"/>
      <c r="G8" s="7">
        <f>ROUND(М[[#This Row],[Количество]]*М[[#This Row],[Цена за ед., руб]],2)</f>
        <v>0</v>
      </c>
      <c r="H8" s="5"/>
      <c r="I8" s="13" t="s">
        <v>232</v>
      </c>
    </row>
    <row r="9" spans="1:9" ht="11.1" customHeight="1" x14ac:dyDescent="0.2">
      <c r="A9" s="12" t="s">
        <v>32</v>
      </c>
      <c r="B9" s="5"/>
      <c r="C9" s="5" t="s">
        <v>33</v>
      </c>
      <c r="D9" s="3" t="s">
        <v>34</v>
      </c>
      <c r="E9" s="10">
        <v>0.21299999999999999</v>
      </c>
      <c r="F9" s="7"/>
      <c r="G9" s="7">
        <f>ROUND(М[[#This Row],[Количество]]*М[[#This Row],[Цена за ед., руб]],2)</f>
        <v>0</v>
      </c>
      <c r="H9" s="5"/>
      <c r="I9" s="13" t="s">
        <v>232</v>
      </c>
    </row>
    <row r="10" spans="1:9" ht="23.1" customHeight="1" x14ac:dyDescent="0.2">
      <c r="A10" s="12" t="s">
        <v>52</v>
      </c>
      <c r="B10" s="5"/>
      <c r="C10" s="5" t="s">
        <v>53</v>
      </c>
      <c r="D10" s="3" t="s">
        <v>30</v>
      </c>
      <c r="E10" s="11">
        <v>2723</v>
      </c>
      <c r="F10" s="7"/>
      <c r="G10" s="7">
        <f>ROUND(М[[#This Row],[Количество]]*М[[#This Row],[Цена за ед., руб]],2)</f>
        <v>0</v>
      </c>
      <c r="H10" s="5"/>
      <c r="I10" s="13" t="s">
        <v>232</v>
      </c>
    </row>
    <row r="11" spans="1:9" ht="23.1" customHeight="1" x14ac:dyDescent="0.2">
      <c r="A11" s="12" t="s">
        <v>52</v>
      </c>
      <c r="B11" s="5"/>
      <c r="C11" s="5" t="s">
        <v>63</v>
      </c>
      <c r="D11" s="3" t="s">
        <v>30</v>
      </c>
      <c r="E11" s="11">
        <v>1404</v>
      </c>
      <c r="F11" s="7"/>
      <c r="G11" s="7">
        <f>ROUND(М[[#This Row],[Количество]]*М[[#This Row],[Цена за ед., руб]],2)</f>
        <v>0</v>
      </c>
      <c r="H11" s="5"/>
      <c r="I11" s="13" t="s">
        <v>232</v>
      </c>
    </row>
    <row r="12" spans="1:9" ht="23.1" customHeight="1" x14ac:dyDescent="0.2">
      <c r="A12" s="12" t="s">
        <v>52</v>
      </c>
      <c r="B12" s="5"/>
      <c r="C12" s="5" t="s">
        <v>71</v>
      </c>
      <c r="D12" s="3" t="s">
        <v>30</v>
      </c>
      <c r="E12" s="11">
        <v>64800</v>
      </c>
      <c r="F12" s="7"/>
      <c r="G12" s="7">
        <f>ROUND(М[[#This Row],[Количество]]*М[[#This Row],[Цена за ед., руб]],2)</f>
        <v>0</v>
      </c>
      <c r="H12" s="5"/>
      <c r="I12" s="13" t="s">
        <v>232</v>
      </c>
    </row>
    <row r="13" spans="1:9" ht="23.1" customHeight="1" x14ac:dyDescent="0.2">
      <c r="A13" s="12" t="s">
        <v>52</v>
      </c>
      <c r="B13" s="5"/>
      <c r="C13" s="5" t="s">
        <v>57</v>
      </c>
      <c r="D13" s="3" t="s">
        <v>30</v>
      </c>
      <c r="E13" s="11">
        <v>98004</v>
      </c>
      <c r="F13" s="7"/>
      <c r="G13" s="7">
        <f>ROUND(М[[#This Row],[Количество]]*М[[#This Row],[Цена за ед., руб]],2)</f>
        <v>0</v>
      </c>
      <c r="H13" s="5"/>
      <c r="I13" s="13" t="s">
        <v>232</v>
      </c>
    </row>
    <row r="14" spans="1:9" ht="23.1" customHeight="1" x14ac:dyDescent="0.2">
      <c r="A14" s="12" t="s">
        <v>52</v>
      </c>
      <c r="B14" s="5"/>
      <c r="C14" s="5" t="s">
        <v>55</v>
      </c>
      <c r="D14" s="3" t="s">
        <v>30</v>
      </c>
      <c r="E14" s="11">
        <v>15387</v>
      </c>
      <c r="F14" s="7"/>
      <c r="G14" s="7">
        <f>ROUND(М[[#This Row],[Количество]]*М[[#This Row],[Цена за ед., руб]],2)</f>
        <v>0</v>
      </c>
      <c r="H14" s="5"/>
      <c r="I14" s="13" t="s">
        <v>232</v>
      </c>
    </row>
    <row r="15" spans="1:9" ht="23.1" customHeight="1" x14ac:dyDescent="0.2">
      <c r="A15" s="12" t="s">
        <v>121</v>
      </c>
      <c r="B15" s="5"/>
      <c r="C15" s="5" t="s">
        <v>122</v>
      </c>
      <c r="D15" s="3" t="s">
        <v>25</v>
      </c>
      <c r="E15" s="6">
        <v>14.49</v>
      </c>
      <c r="F15" s="7"/>
      <c r="G15" s="7">
        <f>ROUND(М[[#This Row],[Количество]]*М[[#This Row],[Цена за ед., руб]],2)</f>
        <v>0</v>
      </c>
      <c r="H15" s="5"/>
      <c r="I15" s="13" t="s">
        <v>232</v>
      </c>
    </row>
    <row r="16" spans="1:9" ht="11.1" customHeight="1" x14ac:dyDescent="0.2">
      <c r="A16" s="12" t="s">
        <v>74</v>
      </c>
      <c r="B16" s="5"/>
      <c r="C16" s="5" t="s">
        <v>75</v>
      </c>
      <c r="D16" s="3" t="s">
        <v>45</v>
      </c>
      <c r="E16" s="7">
        <v>1018.03</v>
      </c>
      <c r="F16" s="7"/>
      <c r="G16" s="7">
        <f>ROUND(М[[#This Row],[Количество]]*М[[#This Row],[Цена за ед., руб]],2)</f>
        <v>0</v>
      </c>
      <c r="H16" s="5" t="s">
        <v>76</v>
      </c>
      <c r="I16" s="13" t="s">
        <v>232</v>
      </c>
    </row>
    <row r="17" spans="1:9" ht="11.1" customHeight="1" x14ac:dyDescent="0.2">
      <c r="A17" s="12" t="s">
        <v>36</v>
      </c>
      <c r="B17" s="5"/>
      <c r="C17" s="5" t="s">
        <v>37</v>
      </c>
      <c r="D17" s="3" t="s">
        <v>25</v>
      </c>
      <c r="E17" s="6">
        <v>823.61</v>
      </c>
      <c r="F17" s="7"/>
      <c r="G17" s="7">
        <f>ROUND(М[[#This Row],[Количество]]*М[[#This Row],[Цена за ед., руб]],2)</f>
        <v>0</v>
      </c>
      <c r="H17" s="5"/>
      <c r="I17" s="13" t="s">
        <v>232</v>
      </c>
    </row>
    <row r="18" spans="1:9" ht="23.1" customHeight="1" x14ac:dyDescent="0.2">
      <c r="A18" s="12" t="s">
        <v>39</v>
      </c>
      <c r="B18" s="5"/>
      <c r="C18" s="5" t="s">
        <v>40</v>
      </c>
      <c r="D18" s="3" t="s">
        <v>41</v>
      </c>
      <c r="E18" s="7">
        <v>8276.4599999999991</v>
      </c>
      <c r="F18" s="7"/>
      <c r="G18" s="7">
        <f>ROUND(М[[#This Row],[Количество]]*М[[#This Row],[Цена за ед., руб]],2)</f>
        <v>0</v>
      </c>
      <c r="H18" s="5"/>
      <c r="I18" s="13" t="s">
        <v>232</v>
      </c>
    </row>
    <row r="19" spans="1:9" ht="11.1" customHeight="1" x14ac:dyDescent="0.2">
      <c r="A19" s="12" t="s">
        <v>66</v>
      </c>
      <c r="B19" s="5"/>
      <c r="C19" s="5" t="s">
        <v>67</v>
      </c>
      <c r="D19" s="3" t="s">
        <v>25</v>
      </c>
      <c r="E19" s="4">
        <v>5.6</v>
      </c>
      <c r="F19" s="7"/>
      <c r="G19" s="7">
        <f>ROUND(М[[#This Row],[Количество]]*М[[#This Row],[Цена за ед., руб]],2)</f>
        <v>0</v>
      </c>
      <c r="H19" s="5"/>
      <c r="I19" s="13" t="s">
        <v>232</v>
      </c>
    </row>
    <row r="20" spans="1:9" ht="11.1" customHeight="1" x14ac:dyDescent="0.2">
      <c r="A20" s="12" t="s">
        <v>68</v>
      </c>
      <c r="B20" s="5"/>
      <c r="C20" s="5" t="s">
        <v>69</v>
      </c>
      <c r="D20" s="3" t="s">
        <v>25</v>
      </c>
      <c r="E20" s="6">
        <v>58.43</v>
      </c>
      <c r="F20" s="7"/>
      <c r="G20" s="7">
        <f>ROUND(М[[#This Row],[Количество]]*М[[#This Row],[Цена за ед., руб]],2)</f>
        <v>0</v>
      </c>
      <c r="H20" s="5"/>
      <c r="I20" s="13" t="s">
        <v>232</v>
      </c>
    </row>
    <row r="21" spans="1:9" ht="11.1" customHeight="1" x14ac:dyDescent="0.2">
      <c r="A21" s="12" t="s">
        <v>68</v>
      </c>
      <c r="B21" s="5"/>
      <c r="C21" s="5" t="s">
        <v>123</v>
      </c>
      <c r="D21" s="3" t="s">
        <v>25</v>
      </c>
      <c r="E21" s="6">
        <v>0.49</v>
      </c>
      <c r="F21" s="7"/>
      <c r="G21" s="7">
        <f>ROUND(М[[#This Row],[Количество]]*М[[#This Row],[Цена за ед., руб]],2)</f>
        <v>0</v>
      </c>
      <c r="H21" s="5"/>
      <c r="I21" s="13" t="s">
        <v>232</v>
      </c>
    </row>
    <row r="22" spans="1:9" ht="11.1" customHeight="1" x14ac:dyDescent="0.2">
      <c r="A22" s="12" t="s">
        <v>43</v>
      </c>
      <c r="B22" s="5"/>
      <c r="C22" s="5" t="s">
        <v>44</v>
      </c>
      <c r="D22" s="3" t="s">
        <v>45</v>
      </c>
      <c r="E22" s="6">
        <v>42.71</v>
      </c>
      <c r="F22" s="7"/>
      <c r="G22" s="7">
        <f>ROUND(М[[#This Row],[Количество]]*М[[#This Row],[Цена за ед., руб]],2)</f>
        <v>0</v>
      </c>
      <c r="H22" s="5"/>
      <c r="I22" s="13" t="s">
        <v>232</v>
      </c>
    </row>
    <row r="23" spans="1:9" ht="11.1" customHeight="1" x14ac:dyDescent="0.2">
      <c r="A23" s="12" t="s">
        <v>47</v>
      </c>
      <c r="B23" s="5"/>
      <c r="C23" s="5" t="s">
        <v>48</v>
      </c>
      <c r="D23" s="3" t="s">
        <v>49</v>
      </c>
      <c r="E23" s="11">
        <v>1521</v>
      </c>
      <c r="F23" s="7"/>
      <c r="G23" s="7">
        <f>ROUND(М[[#This Row],[Количество]]*М[[#This Row],[Цена за ед., руб]],2)</f>
        <v>0</v>
      </c>
      <c r="H23" s="5"/>
      <c r="I23" s="13" t="s">
        <v>232</v>
      </c>
    </row>
    <row r="24" spans="1:9" ht="11.1" customHeight="1" x14ac:dyDescent="0.2">
      <c r="A24" s="12" t="s">
        <v>124</v>
      </c>
      <c r="B24" s="5"/>
      <c r="C24" s="5" t="s">
        <v>125</v>
      </c>
      <c r="D24" s="3" t="s">
        <v>41</v>
      </c>
      <c r="E24" s="6">
        <v>17.79</v>
      </c>
      <c r="F24" s="7"/>
      <c r="G24" s="7">
        <f>ROUND(М[[#This Row],[Количество]]*М[[#This Row],[Цена за ед., руб]],2)</f>
        <v>0</v>
      </c>
      <c r="H24" s="5"/>
      <c r="I24" s="13" t="s">
        <v>232</v>
      </c>
    </row>
    <row r="25" spans="1:9" ht="11.1" customHeight="1" x14ac:dyDescent="0.2">
      <c r="A25" s="12" t="s">
        <v>77</v>
      </c>
      <c r="B25" s="5"/>
      <c r="C25" s="5" t="s">
        <v>78</v>
      </c>
      <c r="D25" s="3" t="s">
        <v>30</v>
      </c>
      <c r="E25" s="9">
        <v>410</v>
      </c>
      <c r="F25" s="7"/>
      <c r="G25" s="7">
        <f>ROUND(М[[#This Row],[Количество]]*М[[#This Row],[Цена за ед., руб]],2)</f>
        <v>0</v>
      </c>
      <c r="H25" s="5"/>
      <c r="I25" s="13" t="s">
        <v>232</v>
      </c>
    </row>
    <row r="26" spans="1:9" ht="23.1" customHeight="1" x14ac:dyDescent="0.2">
      <c r="A26" s="12" t="s">
        <v>126</v>
      </c>
      <c r="B26" s="5"/>
      <c r="C26" s="5" t="s">
        <v>127</v>
      </c>
      <c r="D26" s="3" t="s">
        <v>30</v>
      </c>
      <c r="E26" s="9">
        <v>1</v>
      </c>
      <c r="F26" s="7"/>
      <c r="G26" s="7">
        <f>ROUND(М[[#This Row],[Количество]]*М[[#This Row],[Цена за ед., руб]],2)</f>
        <v>0</v>
      </c>
      <c r="H26" s="5"/>
      <c r="I26" s="13" t="s">
        <v>232</v>
      </c>
    </row>
    <row r="27" spans="1:9" ht="11.1" customHeight="1" x14ac:dyDescent="0.2">
      <c r="A27" s="12" t="s">
        <v>79</v>
      </c>
      <c r="B27" s="5"/>
      <c r="C27" s="5" t="s">
        <v>80</v>
      </c>
      <c r="D27" s="3" t="s">
        <v>30</v>
      </c>
      <c r="E27" s="9">
        <v>3</v>
      </c>
      <c r="F27" s="7"/>
      <c r="G27" s="7">
        <f>ROUND(М[[#This Row],[Количество]]*М[[#This Row],[Цена за ед., руб]],2)</f>
        <v>0</v>
      </c>
      <c r="H27" s="5"/>
      <c r="I27" s="13" t="s">
        <v>232</v>
      </c>
    </row>
    <row r="28" spans="1:9" ht="11.1" customHeight="1" x14ac:dyDescent="0.2">
      <c r="A28" s="12" t="s">
        <v>79</v>
      </c>
      <c r="B28" s="5"/>
      <c r="C28" s="5" t="s">
        <v>81</v>
      </c>
      <c r="D28" s="3" t="s">
        <v>30</v>
      </c>
      <c r="E28" s="9">
        <v>1</v>
      </c>
      <c r="F28" s="7"/>
      <c r="G28" s="7">
        <f>ROUND(М[[#This Row],[Количество]]*М[[#This Row],[Цена за ед., руб]],2)</f>
        <v>0</v>
      </c>
      <c r="H28" s="5"/>
      <c r="I28" s="13" t="s">
        <v>232</v>
      </c>
    </row>
    <row r="29" spans="1:9" ht="11.1" customHeight="1" x14ac:dyDescent="0.2">
      <c r="A29" s="12" t="s">
        <v>79</v>
      </c>
      <c r="B29" s="5"/>
      <c r="C29" s="5" t="s">
        <v>82</v>
      </c>
      <c r="D29" s="3" t="s">
        <v>30</v>
      </c>
      <c r="E29" s="9">
        <v>5</v>
      </c>
      <c r="F29" s="7"/>
      <c r="G29" s="7">
        <f>ROUND(М[[#This Row],[Количество]]*М[[#This Row],[Цена за ед., руб]],2)</f>
        <v>0</v>
      </c>
      <c r="H29" s="5"/>
      <c r="I29" s="13" t="s">
        <v>232</v>
      </c>
    </row>
    <row r="30" spans="1:9" ht="11.1" customHeight="1" x14ac:dyDescent="0.2">
      <c r="A30" s="12" t="s">
        <v>79</v>
      </c>
      <c r="B30" s="5"/>
      <c r="C30" s="5" t="s">
        <v>84</v>
      </c>
      <c r="D30" s="3" t="s">
        <v>30</v>
      </c>
      <c r="E30" s="9">
        <v>6</v>
      </c>
      <c r="F30" s="7"/>
      <c r="G30" s="7">
        <f>ROUND(М[[#This Row],[Количество]]*М[[#This Row],[Цена за ед., руб]],2)</f>
        <v>0</v>
      </c>
      <c r="H30" s="5"/>
      <c r="I30" s="13" t="s">
        <v>232</v>
      </c>
    </row>
    <row r="31" spans="1:9" ht="11.1" customHeight="1" x14ac:dyDescent="0.2">
      <c r="A31" s="12" t="s">
        <v>79</v>
      </c>
      <c r="B31" s="5"/>
      <c r="C31" s="5" t="s">
        <v>86</v>
      </c>
      <c r="D31" s="3" t="s">
        <v>30</v>
      </c>
      <c r="E31" s="9">
        <v>8</v>
      </c>
      <c r="F31" s="7"/>
      <c r="G31" s="7">
        <f>ROUND(М[[#This Row],[Количество]]*М[[#This Row],[Цена за ед., руб]],2)</f>
        <v>0</v>
      </c>
      <c r="H31" s="5"/>
      <c r="I31" s="13" t="s">
        <v>232</v>
      </c>
    </row>
    <row r="32" spans="1:9" ht="11.1" customHeight="1" x14ac:dyDescent="0.2">
      <c r="A32" s="12" t="s">
        <v>79</v>
      </c>
      <c r="B32" s="5"/>
      <c r="C32" s="5" t="s">
        <v>88</v>
      </c>
      <c r="D32" s="3" t="s">
        <v>30</v>
      </c>
      <c r="E32" s="9">
        <v>11</v>
      </c>
      <c r="F32" s="7"/>
      <c r="G32" s="7">
        <f>ROUND(М[[#This Row],[Количество]]*М[[#This Row],[Цена за ед., руб]],2)</f>
        <v>0</v>
      </c>
      <c r="H32" s="5"/>
      <c r="I32" s="13" t="s">
        <v>232</v>
      </c>
    </row>
    <row r="33" spans="1:9" ht="11.1" customHeight="1" x14ac:dyDescent="0.2">
      <c r="A33" s="12" t="s">
        <v>79</v>
      </c>
      <c r="B33" s="5"/>
      <c r="C33" s="5" t="s">
        <v>90</v>
      </c>
      <c r="D33" s="3" t="s">
        <v>30</v>
      </c>
      <c r="E33" s="9">
        <v>3</v>
      </c>
      <c r="F33" s="7"/>
      <c r="G33" s="7">
        <f>ROUND(М[[#This Row],[Количество]]*М[[#This Row],[Цена за ед., руб]],2)</f>
        <v>0</v>
      </c>
      <c r="H33" s="5"/>
      <c r="I33" s="13" t="s">
        <v>232</v>
      </c>
    </row>
    <row r="34" spans="1:9" ht="11.1" customHeight="1" x14ac:dyDescent="0.2">
      <c r="A34" s="12" t="s">
        <v>79</v>
      </c>
      <c r="B34" s="5"/>
      <c r="C34" s="5" t="s">
        <v>92</v>
      </c>
      <c r="D34" s="3" t="s">
        <v>30</v>
      </c>
      <c r="E34" s="9">
        <v>5</v>
      </c>
      <c r="F34" s="7"/>
      <c r="G34" s="7">
        <f>ROUND(М[[#This Row],[Количество]]*М[[#This Row],[Цена за ед., руб]],2)</f>
        <v>0</v>
      </c>
      <c r="H34" s="5"/>
      <c r="I34" s="13" t="s">
        <v>232</v>
      </c>
    </row>
    <row r="35" spans="1:9" ht="11.1" customHeight="1" x14ac:dyDescent="0.2">
      <c r="A35" s="12" t="s">
        <v>79</v>
      </c>
      <c r="B35" s="5"/>
      <c r="C35" s="5" t="s">
        <v>94</v>
      </c>
      <c r="D35" s="3" t="s">
        <v>30</v>
      </c>
      <c r="E35" s="9">
        <v>2</v>
      </c>
      <c r="F35" s="7"/>
      <c r="G35" s="7">
        <f>ROUND(М[[#This Row],[Количество]]*М[[#This Row],[Цена за ед., руб]],2)</f>
        <v>0</v>
      </c>
      <c r="H35" s="5"/>
      <c r="I35" s="13" t="s">
        <v>232</v>
      </c>
    </row>
    <row r="36" spans="1:9" ht="11.1" customHeight="1" x14ac:dyDescent="0.2">
      <c r="A36" s="12" t="s">
        <v>96</v>
      </c>
      <c r="B36" s="5"/>
      <c r="C36" s="5" t="s">
        <v>97</v>
      </c>
      <c r="D36" s="3" t="s">
        <v>30</v>
      </c>
      <c r="E36" s="9">
        <v>4</v>
      </c>
      <c r="F36" s="7"/>
      <c r="G36" s="7">
        <f>ROUND(М[[#This Row],[Количество]]*М[[#This Row],[Цена за ед., руб]],2)</f>
        <v>0</v>
      </c>
      <c r="H36" s="5"/>
      <c r="I36" s="13" t="s">
        <v>232</v>
      </c>
    </row>
    <row r="37" spans="1:9" ht="11.1" customHeight="1" x14ac:dyDescent="0.2">
      <c r="A37" s="12" t="s">
        <v>96</v>
      </c>
      <c r="B37" s="5"/>
      <c r="C37" s="5" t="s">
        <v>99</v>
      </c>
      <c r="D37" s="3" t="s">
        <v>30</v>
      </c>
      <c r="E37" s="9">
        <v>41</v>
      </c>
      <c r="F37" s="7"/>
      <c r="G37" s="7">
        <f>ROUND(М[[#This Row],[Количество]]*М[[#This Row],[Цена за ед., руб]],2)</f>
        <v>0</v>
      </c>
      <c r="H37" s="5"/>
      <c r="I37" s="13" t="s">
        <v>232</v>
      </c>
    </row>
    <row r="38" spans="1:9" ht="11.1" customHeight="1" x14ac:dyDescent="0.2">
      <c r="A38" s="12" t="s">
        <v>96</v>
      </c>
      <c r="B38" s="5"/>
      <c r="C38" s="5" t="s">
        <v>101</v>
      </c>
      <c r="D38" s="3" t="s">
        <v>30</v>
      </c>
      <c r="E38" s="9">
        <v>48</v>
      </c>
      <c r="F38" s="7"/>
      <c r="G38" s="7">
        <f>ROUND(М[[#This Row],[Количество]]*М[[#This Row],[Цена за ед., руб]],2)</f>
        <v>0</v>
      </c>
      <c r="H38" s="5"/>
      <c r="I38" s="13" t="s">
        <v>232</v>
      </c>
    </row>
    <row r="39" spans="1:9" ht="11.1" customHeight="1" x14ac:dyDescent="0.2">
      <c r="A39" s="12" t="s">
        <v>96</v>
      </c>
      <c r="B39" s="5"/>
      <c r="C39" s="5" t="s">
        <v>103</v>
      </c>
      <c r="D39" s="3" t="s">
        <v>30</v>
      </c>
      <c r="E39" s="9">
        <v>1</v>
      </c>
      <c r="F39" s="7"/>
      <c r="G39" s="7">
        <f>ROUND(М[[#This Row],[Количество]]*М[[#This Row],[Цена за ед., руб]],2)</f>
        <v>0</v>
      </c>
      <c r="H39" s="5"/>
      <c r="I39" s="13" t="s">
        <v>232</v>
      </c>
    </row>
    <row r="40" spans="1:9" ht="11.1" customHeight="1" x14ac:dyDescent="0.2">
      <c r="A40" s="12" t="s">
        <v>96</v>
      </c>
      <c r="B40" s="5"/>
      <c r="C40" s="5" t="s">
        <v>105</v>
      </c>
      <c r="D40" s="3" t="s">
        <v>30</v>
      </c>
      <c r="E40" s="9">
        <v>6</v>
      </c>
      <c r="F40" s="7"/>
      <c r="G40" s="7">
        <f>ROUND(М[[#This Row],[Количество]]*М[[#This Row],[Цена за ед., руб]],2)</f>
        <v>0</v>
      </c>
      <c r="H40" s="5"/>
      <c r="I40" s="13" t="s">
        <v>232</v>
      </c>
    </row>
    <row r="41" spans="1:9" ht="11.1" customHeight="1" x14ac:dyDescent="0.2">
      <c r="A41" s="12" t="s">
        <v>96</v>
      </c>
      <c r="B41" s="5"/>
      <c r="C41" s="5" t="s">
        <v>107</v>
      </c>
      <c r="D41" s="3" t="s">
        <v>30</v>
      </c>
      <c r="E41" s="9">
        <v>15</v>
      </c>
      <c r="F41" s="7"/>
      <c r="G41" s="7">
        <f>ROUND(М[[#This Row],[Количество]]*М[[#This Row],[Цена за ед., руб]],2)</f>
        <v>0</v>
      </c>
      <c r="H41" s="5"/>
      <c r="I41" s="13" t="s">
        <v>232</v>
      </c>
    </row>
    <row r="42" spans="1:9" ht="11.1" customHeight="1" x14ac:dyDescent="0.2">
      <c r="A42" s="12" t="s">
        <v>96</v>
      </c>
      <c r="B42" s="5"/>
      <c r="C42" s="5" t="s">
        <v>81</v>
      </c>
      <c r="D42" s="3" t="s">
        <v>30</v>
      </c>
      <c r="E42" s="9">
        <v>51</v>
      </c>
      <c r="F42" s="7"/>
      <c r="G42" s="7">
        <f>ROUND(М[[#This Row],[Количество]]*М[[#This Row],[Цена за ед., руб]],2)</f>
        <v>0</v>
      </c>
      <c r="H42" s="5"/>
      <c r="I42" s="13" t="s">
        <v>232</v>
      </c>
    </row>
    <row r="43" spans="1:9" ht="11.1" customHeight="1" x14ac:dyDescent="0.2">
      <c r="A43" s="12" t="s">
        <v>96</v>
      </c>
      <c r="B43" s="5"/>
      <c r="C43" s="5" t="s">
        <v>92</v>
      </c>
      <c r="D43" s="3" t="s">
        <v>30</v>
      </c>
      <c r="E43" s="9">
        <v>217</v>
      </c>
      <c r="F43" s="7"/>
      <c r="G43" s="7">
        <f>ROUND(М[[#This Row],[Количество]]*М[[#This Row],[Цена за ед., руб]],2)</f>
        <v>0</v>
      </c>
      <c r="H43" s="5"/>
      <c r="I43" s="13" t="s">
        <v>232</v>
      </c>
    </row>
    <row r="44" spans="1:9" ht="11.1" customHeight="1" x14ac:dyDescent="0.2">
      <c r="A44" s="12" t="s">
        <v>96</v>
      </c>
      <c r="B44" s="5"/>
      <c r="C44" s="5" t="s">
        <v>84</v>
      </c>
      <c r="D44" s="3" t="s">
        <v>30</v>
      </c>
      <c r="E44" s="9">
        <v>162</v>
      </c>
      <c r="F44" s="7"/>
      <c r="G44" s="7">
        <f>ROUND(М[[#This Row],[Количество]]*М[[#This Row],[Цена за ед., руб]],2)</f>
        <v>0</v>
      </c>
      <c r="H44" s="5"/>
      <c r="I44" s="13" t="s">
        <v>232</v>
      </c>
    </row>
    <row r="45" spans="1:9" ht="11.1" customHeight="1" x14ac:dyDescent="0.2">
      <c r="A45" s="12" t="s">
        <v>96</v>
      </c>
      <c r="B45" s="5"/>
      <c r="C45" s="5" t="s">
        <v>86</v>
      </c>
      <c r="D45" s="3" t="s">
        <v>30</v>
      </c>
      <c r="E45" s="9">
        <v>136</v>
      </c>
      <c r="F45" s="7"/>
      <c r="G45" s="7">
        <f>ROUND(М[[#This Row],[Количество]]*М[[#This Row],[Цена за ед., руб]],2)</f>
        <v>0</v>
      </c>
      <c r="H45" s="5"/>
      <c r="I45" s="13" t="s">
        <v>232</v>
      </c>
    </row>
    <row r="46" spans="1:9" ht="11.1" customHeight="1" x14ac:dyDescent="0.2">
      <c r="A46" s="12" t="s">
        <v>96</v>
      </c>
      <c r="B46" s="5"/>
      <c r="C46" s="5" t="s">
        <v>80</v>
      </c>
      <c r="D46" s="3" t="s">
        <v>30</v>
      </c>
      <c r="E46" s="9">
        <v>34</v>
      </c>
      <c r="F46" s="7"/>
      <c r="G46" s="7">
        <f>ROUND(М[[#This Row],[Количество]]*М[[#This Row],[Цена за ед., руб]],2)</f>
        <v>0</v>
      </c>
      <c r="H46" s="5"/>
      <c r="I46" s="13" t="s">
        <v>232</v>
      </c>
    </row>
    <row r="47" spans="1:9" ht="11.1" customHeight="1" x14ac:dyDescent="0.2">
      <c r="A47" s="12" t="s">
        <v>96</v>
      </c>
      <c r="B47" s="5"/>
      <c r="C47" s="5" t="s">
        <v>88</v>
      </c>
      <c r="D47" s="3" t="s">
        <v>30</v>
      </c>
      <c r="E47" s="9">
        <v>164</v>
      </c>
      <c r="F47" s="7"/>
      <c r="G47" s="7">
        <f>ROUND(М[[#This Row],[Количество]]*М[[#This Row],[Цена за ед., руб]],2)</f>
        <v>0</v>
      </c>
      <c r="H47" s="5"/>
      <c r="I47" s="13" t="s">
        <v>232</v>
      </c>
    </row>
    <row r="48" spans="1:9" ht="11.1" customHeight="1" x14ac:dyDescent="0.2">
      <c r="A48" s="12" t="s">
        <v>96</v>
      </c>
      <c r="B48" s="5"/>
      <c r="C48" s="5" t="s">
        <v>82</v>
      </c>
      <c r="D48" s="3" t="s">
        <v>30</v>
      </c>
      <c r="E48" s="9">
        <v>69</v>
      </c>
      <c r="F48" s="7"/>
      <c r="G48" s="7">
        <f>ROUND(М[[#This Row],[Количество]]*М[[#This Row],[Цена за ед., руб]],2)</f>
        <v>0</v>
      </c>
      <c r="H48" s="5"/>
      <c r="I48" s="13" t="s">
        <v>232</v>
      </c>
    </row>
    <row r="49" spans="1:9" ht="11.1" customHeight="1" x14ac:dyDescent="0.2">
      <c r="A49" s="16" t="s">
        <v>96</v>
      </c>
      <c r="B49" s="25"/>
      <c r="C49" s="25" t="s">
        <v>116</v>
      </c>
      <c r="D49" s="17" t="s">
        <v>30</v>
      </c>
      <c r="E49" s="26">
        <v>2</v>
      </c>
      <c r="F49" s="7"/>
      <c r="G49" s="23">
        <f>ROUND(М[[#This Row],[Количество]]*М[[#This Row],[Цена за ед., руб]],2)</f>
        <v>0</v>
      </c>
      <c r="H49" s="25"/>
      <c r="I49" s="13" t="s">
        <v>232</v>
      </c>
    </row>
    <row r="50" spans="1:9" ht="11.45" customHeight="1" x14ac:dyDescent="0.2">
      <c r="A50" s="16" t="s">
        <v>142</v>
      </c>
      <c r="B50" s="25"/>
      <c r="C50" s="25"/>
      <c r="D50" s="17"/>
      <c r="E50" s="19"/>
      <c r="F50" s="23"/>
      <c r="G50" s="23">
        <f>SUBTOTAL(109,М[Сумма, руб])</f>
        <v>0</v>
      </c>
      <c r="H50" s="25"/>
      <c r="I50" s="20"/>
    </row>
    <row r="52" spans="1:9" ht="11.45" customHeight="1" x14ac:dyDescent="0.2">
      <c r="F52" s="35" t="s">
        <v>145</v>
      </c>
      <c r="G52" s="33">
        <f>М[[#Totals],[Сумма, руб]]-ЛСР!K157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49" xr:uid="{F77BD8A8-6F20-4AD1-AA86-CEE8CD9DA9C1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136</v>
      </c>
      <c r="B1" s="1" t="s">
        <v>137</v>
      </c>
    </row>
    <row r="2" spans="1:2" ht="11.1" customHeight="1" x14ac:dyDescent="0.2">
      <c r="A2" s="1" t="s">
        <v>138</v>
      </c>
      <c r="B2" s="1" t="s">
        <v>139</v>
      </c>
    </row>
    <row r="3" spans="1:2" ht="11.1" customHeight="1" x14ac:dyDescent="0.2">
      <c r="A3" s="1" t="s">
        <v>140</v>
      </c>
      <c r="B3" s="1" t="s">
        <v>141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Крючева Яна Ярулловна</dc:creator>
  <cp:lastModifiedBy>Кощеева Марина Сергеевна</cp:lastModifiedBy>
  <dcterms:created xsi:type="dcterms:W3CDTF">2026-06-25T10:49:31Z</dcterms:created>
  <dcterms:modified xsi:type="dcterms:W3CDTF">2026-06-30T06:52:41Z</dcterms:modified>
</cp:coreProperties>
</file>