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Благоустройство\ЛСР с примичаниями\"/>
    </mc:Choice>
  </mc:AlternateContent>
  <xr:revisionPtr revIDLastSave="0" documentId="13_ncr:1_{B7B7B68B-2E24-48C9-8DA4-DB1D6981AAFB}" xr6:coauthVersionLast="47" xr6:coauthVersionMax="47" xr10:uidLastSave="{00000000-0000-0000-0000-000000000000}"/>
  <bookViews>
    <workbookView xWindow="32700" yWindow="3240" windowWidth="21600" windowHeight="11385" activeTab="2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" l="1"/>
  <c r="H13" i="1"/>
  <c r="I13" i="1" a="1"/>
  <c r="I13" i="1" s="1"/>
  <c r="J13" i="1" s="1"/>
  <c r="J12" i="1" s="1"/>
  <c r="H15" i="1"/>
  <c r="L15" i="1" a="1"/>
  <c r="L15" i="1" s="1"/>
  <c r="I15" i="1" a="1"/>
  <c r="H17" i="1"/>
  <c r="I17" i="1" a="1"/>
  <c r="I17" i="1" s="1"/>
  <c r="J17" i="1" s="1"/>
  <c r="J16" i="1" s="1"/>
  <c r="H19" i="1"/>
  <c r="L19" i="1" a="1"/>
  <c r="L19" i="1" s="1"/>
  <c r="I19" i="1" a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J22" i="1" s="1"/>
  <c r="H24" i="1"/>
  <c r="I24" i="1" a="1"/>
  <c r="H26" i="1"/>
  <c r="L26" i="1" a="1"/>
  <c r="L26" i="1" s="1"/>
  <c r="I26" i="1" a="1"/>
  <c r="I26" i="1" s="1"/>
  <c r="H27" i="1"/>
  <c r="L27" i="1" a="1"/>
  <c r="L27" i="1" s="1"/>
  <c r="I27" i="1" a="1"/>
  <c r="H29" i="1"/>
  <c r="I29" i="1" a="1"/>
  <c r="H31" i="1"/>
  <c r="L31" i="1" a="1"/>
  <c r="I31" i="1" a="1"/>
  <c r="H32" i="1"/>
  <c r="L32" i="1" a="1"/>
  <c r="I32" i="1" a="1"/>
  <c r="H36" i="1"/>
  <c r="I36" i="1" a="1"/>
  <c r="H38" i="1"/>
  <c r="L38" i="1" a="1"/>
  <c r="L38" i="1" s="1"/>
  <c r="I38" i="1" a="1"/>
  <c r="I38" i="1" s="1"/>
  <c r="J38" i="1" s="1"/>
  <c r="J37" i="1" s="1"/>
  <c r="H40" i="1"/>
  <c r="I40" i="1" a="1"/>
  <c r="H42" i="1"/>
  <c r="L42" i="1" a="1"/>
  <c r="L42" i="1" s="1"/>
  <c r="I42" i="1" a="1"/>
  <c r="I42" i="1" s="1"/>
  <c r="H44" i="1"/>
  <c r="I44" i="1" a="1"/>
  <c r="I44" i="1" s="1"/>
  <c r="J44" i="1" s="1"/>
  <c r="J43" i="1" s="1"/>
  <c r="H46" i="1"/>
  <c r="L46" i="1" a="1"/>
  <c r="L46" i="1" s="1"/>
  <c r="I46" i="1" a="1"/>
  <c r="I46" i="1" s="1"/>
  <c r="H48" i="1"/>
  <c r="I48" i="1" a="1"/>
  <c r="H50" i="1"/>
  <c r="L50" i="1" a="1"/>
  <c r="I50" i="1" a="1"/>
  <c r="H52" i="1"/>
  <c r="I52" i="1" a="1"/>
  <c r="H54" i="1"/>
  <c r="L54" i="1" a="1"/>
  <c r="I54" i="1" a="1"/>
  <c r="H55" i="1"/>
  <c r="L55" i="1" a="1"/>
  <c r="I55" i="1" a="1"/>
  <c r="H59" i="1"/>
  <c r="I59" i="1" a="1"/>
  <c r="I59" i="1" s="1"/>
  <c r="H61" i="1"/>
  <c r="L61" i="1" a="1"/>
  <c r="L61" i="1" s="1"/>
  <c r="I61" i="1" a="1"/>
  <c r="I61" i="1" s="1"/>
  <c r="H63" i="1"/>
  <c r="I63" i="1" a="1"/>
  <c r="H65" i="1"/>
  <c r="L65" i="1" a="1"/>
  <c r="L65" i="1" s="1"/>
  <c r="I65" i="1" a="1"/>
  <c r="I65" i="1" s="1"/>
  <c r="H67" i="1"/>
  <c r="I67" i="1" a="1"/>
  <c r="I67" i="1" s="1"/>
  <c r="H69" i="1"/>
  <c r="L69" i="1" a="1"/>
  <c r="I69" i="1" a="1"/>
  <c r="H73" i="1"/>
  <c r="I73" i="1" a="1"/>
  <c r="H75" i="1"/>
  <c r="L75" i="1" a="1"/>
  <c r="I75" i="1" a="1"/>
  <c r="H77" i="1"/>
  <c r="I77" i="1" a="1"/>
  <c r="H79" i="1"/>
  <c r="L79" i="1" a="1"/>
  <c r="I79" i="1" a="1"/>
  <c r="H81" i="1"/>
  <c r="I81" i="1" a="1"/>
  <c r="H83" i="1"/>
  <c r="L83" i="1" a="1"/>
  <c r="I83" i="1" a="1"/>
  <c r="H84" i="1"/>
  <c r="L84" i="1" a="1"/>
  <c r="L84" i="1" s="1"/>
  <c r="I84" i="1" a="1"/>
  <c r="I84" i="1" s="1"/>
  <c r="J84" i="1" s="1"/>
  <c r="H88" i="1"/>
  <c r="I88" i="1" a="1"/>
  <c r="I88" i="1" s="1"/>
  <c r="J88" i="1" s="1"/>
  <c r="J87" i="1" s="1"/>
  <c r="H90" i="1"/>
  <c r="L90" i="1" a="1"/>
  <c r="L90" i="1" s="1"/>
  <c r="I90" i="1" a="1"/>
  <c r="H94" i="1"/>
  <c r="I94" i="1" a="1"/>
  <c r="H96" i="1"/>
  <c r="L96" i="1" a="1"/>
  <c r="I96" i="1" a="1"/>
  <c r="H98" i="1"/>
  <c r="I98" i="1" a="1"/>
  <c r="H100" i="1"/>
  <c r="L100" i="1" a="1"/>
  <c r="I100" i="1" a="1"/>
  <c r="H102" i="1"/>
  <c r="I102" i="1" a="1"/>
  <c r="H104" i="1"/>
  <c r="L104" i="1" a="1"/>
  <c r="I104" i="1" a="1"/>
  <c r="H108" i="1"/>
  <c r="I108" i="1" a="1"/>
  <c r="I108" i="1" s="1"/>
  <c r="H110" i="1"/>
  <c r="L110" i="1" a="1"/>
  <c r="L110" i="1" s="1"/>
  <c r="I110" i="1" a="1"/>
  <c r="I110" i="1" s="1"/>
  <c r="H111" i="1"/>
  <c r="L111" i="1" a="1"/>
  <c r="L111" i="1" s="1"/>
  <c r="I111" i="1" a="1"/>
  <c r="I111" i="1" s="1"/>
  <c r="J111" i="1" s="1"/>
  <c r="H112" i="1"/>
  <c r="L112" i="1" a="1"/>
  <c r="L112" i="1" s="1"/>
  <c r="I112" i="1" a="1"/>
  <c r="H113" i="1"/>
  <c r="L113" i="1" a="1"/>
  <c r="I113" i="1" a="1"/>
  <c r="H114" i="1"/>
  <c r="L114" i="1" a="1"/>
  <c r="I114" i="1" a="1"/>
  <c r="H115" i="1"/>
  <c r="L115" i="1" a="1"/>
  <c r="I115" i="1" a="1"/>
  <c r="H116" i="1"/>
  <c r="L116" i="1" a="1"/>
  <c r="I116" i="1" a="1"/>
  <c r="H117" i="1"/>
  <c r="L117" i="1" a="1"/>
  <c r="I117" i="1" a="1"/>
  <c r="I117" i="1" s="1"/>
  <c r="H118" i="1"/>
  <c r="L118" i="1" a="1"/>
  <c r="L118" i="1" s="1"/>
  <c r="I118" i="1" a="1"/>
  <c r="I118" i="1" s="1"/>
  <c r="H119" i="1"/>
  <c r="L119" i="1" a="1"/>
  <c r="L119" i="1" s="1"/>
  <c r="I119" i="1" a="1"/>
  <c r="I119" i="1" s="1"/>
  <c r="J119" i="1" s="1"/>
  <c r="H121" i="1"/>
  <c r="I121" i="1" a="1"/>
  <c r="I121" i="1" s="1"/>
  <c r="H123" i="1"/>
  <c r="L123" i="1" a="1"/>
  <c r="L123" i="1" s="1"/>
  <c r="I123" i="1" a="1"/>
  <c r="I123" i="1" s="1"/>
  <c r="H124" i="1"/>
  <c r="L124" i="1" a="1"/>
  <c r="L124" i="1" s="1"/>
  <c r="I124" i="1" a="1"/>
  <c r="H125" i="1"/>
  <c r="L125" i="1" a="1"/>
  <c r="I125" i="1" a="1"/>
  <c r="H126" i="1"/>
  <c r="L126" i="1" a="1"/>
  <c r="I126" i="1" a="1"/>
  <c r="H127" i="1"/>
  <c r="L127" i="1" a="1"/>
  <c r="I127" i="1" a="1"/>
  <c r="H128" i="1"/>
  <c r="L128" i="1" a="1"/>
  <c r="I128" i="1" a="1"/>
  <c r="H129" i="1"/>
  <c r="L129" i="1" a="1"/>
  <c r="I129" i="1" a="1"/>
  <c r="H130" i="1"/>
  <c r="L130" i="1" a="1"/>
  <c r="I130" i="1" a="1"/>
  <c r="I130" i="1" s="1"/>
  <c r="H134" i="1"/>
  <c r="I134" i="1" a="1"/>
  <c r="I134" i="1" s="1"/>
  <c r="H136" i="1"/>
  <c r="L136" i="1" a="1"/>
  <c r="L136" i="1" s="1"/>
  <c r="I136" i="1" a="1"/>
  <c r="I136" i="1" s="1"/>
  <c r="H137" i="1"/>
  <c r="L137" i="1" a="1"/>
  <c r="L137" i="1" s="1"/>
  <c r="I137" i="1" a="1"/>
  <c r="I137" i="1" s="1"/>
  <c r="H138" i="1"/>
  <c r="L138" i="1" a="1"/>
  <c r="L138" i="1" s="1"/>
  <c r="I138" i="1" a="1"/>
  <c r="H139" i="1"/>
  <c r="L139" i="1" a="1"/>
  <c r="I139" i="1" a="1"/>
  <c r="H140" i="1"/>
  <c r="L140" i="1" a="1"/>
  <c r="I140" i="1" a="1"/>
  <c r="H142" i="1"/>
  <c r="I142" i="1" a="1"/>
  <c r="H144" i="1"/>
  <c r="L144" i="1" a="1"/>
  <c r="I144" i="1" a="1"/>
  <c r="H145" i="1"/>
  <c r="L145" i="1" a="1"/>
  <c r="I145" i="1" a="1"/>
  <c r="H146" i="1"/>
  <c r="L146" i="1" a="1"/>
  <c r="I146" i="1" a="1"/>
  <c r="H147" i="1"/>
  <c r="L147" i="1" a="1"/>
  <c r="I147" i="1" a="1"/>
  <c r="H148" i="1"/>
  <c r="L148" i="1" a="1"/>
  <c r="I148" i="1" a="1"/>
  <c r="I148" i="1" s="1"/>
  <c r="J148" i="1" s="1"/>
  <c r="H150" i="1"/>
  <c r="I150" i="1" a="1"/>
  <c r="I150" i="1" s="1"/>
  <c r="J150" i="1" s="1"/>
  <c r="J149" i="1" s="1"/>
  <c r="H152" i="1"/>
  <c r="L152" i="1" a="1"/>
  <c r="L152" i="1" s="1"/>
  <c r="I152" i="1" a="1"/>
  <c r="H153" i="1"/>
  <c r="L153" i="1" a="1"/>
  <c r="I153" i="1" a="1"/>
  <c r="H154" i="1"/>
  <c r="L154" i="1" a="1"/>
  <c r="I154" i="1" a="1"/>
  <c r="H155" i="1"/>
  <c r="L155" i="1" a="1"/>
  <c r="I155" i="1" a="1"/>
  <c r="H156" i="1"/>
  <c r="L156" i="1" a="1"/>
  <c r="I156" i="1" a="1"/>
  <c r="H158" i="1"/>
  <c r="I158" i="1" a="1"/>
  <c r="H160" i="1"/>
  <c r="L160" i="1" a="1"/>
  <c r="I160" i="1" a="1"/>
  <c r="H164" i="1"/>
  <c r="I164" i="1" a="1"/>
  <c r="H166" i="1"/>
  <c r="L166" i="1" a="1"/>
  <c r="I166" i="1" a="1"/>
  <c r="H167" i="1"/>
  <c r="L167" i="1" a="1"/>
  <c r="I167" i="1" a="1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6" i="3"/>
  <c r="G5" i="3"/>
  <c r="G4" i="3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4" i="2" l="1"/>
  <c r="J67" i="1"/>
  <c r="J66" i="1" s="1"/>
  <c r="J123" i="1"/>
  <c r="J110" i="1"/>
  <c r="J130" i="1"/>
  <c r="J117" i="1"/>
  <c r="J42" i="1"/>
  <c r="J41" i="1" s="1"/>
  <c r="J121" i="1"/>
  <c r="J120" i="1" s="1"/>
  <c r="J108" i="1"/>
  <c r="J107" i="1" s="1"/>
  <c r="J61" i="1"/>
  <c r="J60" i="1" s="1"/>
  <c r="J46" i="1"/>
  <c r="J45" i="1" s="1"/>
  <c r="J118" i="1"/>
  <c r="J59" i="1"/>
  <c r="J58" i="1" s="1"/>
  <c r="J134" i="1"/>
  <c r="J133" i="1" s="1"/>
  <c r="J65" i="1"/>
  <c r="J64" i="1" s="1"/>
  <c r="G7" i="3"/>
  <c r="I48" i="1"/>
  <c r="J48" i="1" s="1"/>
  <c r="J47" i="1" s="1"/>
  <c r="I142" i="1"/>
  <c r="J142" i="1" s="1"/>
  <c r="J141" i="1" s="1"/>
  <c r="I164" i="1"/>
  <c r="J164" i="1" s="1"/>
  <c r="J163" i="1" s="1"/>
  <c r="I102" i="1"/>
  <c r="J102" i="1" s="1"/>
  <c r="J101" i="1" s="1"/>
  <c r="I24" i="1"/>
  <c r="J24" i="1" s="1"/>
  <c r="J23" i="1" s="1"/>
  <c r="I29" i="1"/>
  <c r="J29" i="1" s="1"/>
  <c r="J28" i="1" s="1"/>
  <c r="I98" i="1"/>
  <c r="J98" i="1" s="1"/>
  <c r="J97" i="1" s="1"/>
  <c r="I40" i="1"/>
  <c r="J40" i="1" s="1"/>
  <c r="J39" i="1" s="1"/>
  <c r="I77" i="1"/>
  <c r="J77" i="1" s="1"/>
  <c r="J76" i="1" s="1"/>
  <c r="I81" i="1"/>
  <c r="J81" i="1" s="1"/>
  <c r="J80" i="1" s="1"/>
  <c r="I52" i="1"/>
  <c r="J52" i="1" s="1"/>
  <c r="J51" i="1" s="1"/>
  <c r="I63" i="1"/>
  <c r="J63" i="1" s="1"/>
  <c r="J62" i="1" s="1"/>
  <c r="I94" i="1"/>
  <c r="J94" i="1" s="1"/>
  <c r="J93" i="1" s="1"/>
  <c r="I36" i="1"/>
  <c r="J36" i="1" s="1"/>
  <c r="J35" i="1" s="1"/>
  <c r="I73" i="1"/>
  <c r="J73" i="1" s="1"/>
  <c r="J72" i="1" s="1"/>
  <c r="I158" i="1"/>
  <c r="J158" i="1" s="1"/>
  <c r="J157" i="1" s="1"/>
  <c r="L55" i="1"/>
  <c r="I153" i="1"/>
  <c r="J153" i="1" s="1"/>
  <c r="I50" i="1"/>
  <c r="J50" i="1" s="1"/>
  <c r="J49" i="1" s="1"/>
  <c r="L54" i="1"/>
  <c r="I90" i="1"/>
  <c r="J90" i="1" s="1"/>
  <c r="J89" i="1" s="1"/>
  <c r="J86" i="1" s="1"/>
  <c r="J85" i="1" s="1"/>
  <c r="I160" i="1"/>
  <c r="J160" i="1" s="1"/>
  <c r="J159" i="1" s="1"/>
  <c r="L50" i="1"/>
  <c r="L155" i="1"/>
  <c r="I124" i="1"/>
  <c r="J124" i="1" s="1"/>
  <c r="L156" i="1"/>
  <c r="I154" i="1"/>
  <c r="J154" i="1" s="1"/>
  <c r="I54" i="1"/>
  <c r="J54" i="1" s="1"/>
  <c r="L96" i="1"/>
  <c r="I125" i="1"/>
  <c r="J125" i="1" s="1"/>
  <c r="L154" i="1"/>
  <c r="L160" i="1"/>
  <c r="I152" i="1"/>
  <c r="J152" i="1" s="1"/>
  <c r="I155" i="1"/>
  <c r="J155" i="1" s="1"/>
  <c r="L125" i="1"/>
  <c r="L153" i="1"/>
  <c r="I156" i="1"/>
  <c r="J156" i="1" s="1"/>
  <c r="L31" i="1"/>
  <c r="I114" i="1"/>
  <c r="J114" i="1" s="1"/>
  <c r="I128" i="1"/>
  <c r="J128" i="1" s="1"/>
  <c r="I144" i="1"/>
  <c r="J144" i="1" s="1"/>
  <c r="I27" i="1"/>
  <c r="J27" i="1" s="1"/>
  <c r="I55" i="1"/>
  <c r="J55" i="1" s="1"/>
  <c r="I96" i="1"/>
  <c r="J96" i="1" s="1"/>
  <c r="J95" i="1" s="1"/>
  <c r="L115" i="1"/>
  <c r="L129" i="1"/>
  <c r="L144" i="1"/>
  <c r="I83" i="1"/>
  <c r="J83" i="1" s="1"/>
  <c r="J82" i="1" s="1"/>
  <c r="I113" i="1"/>
  <c r="J113" i="1" s="1"/>
  <c r="L127" i="1"/>
  <c r="I139" i="1"/>
  <c r="J139" i="1" s="1"/>
  <c r="I15" i="1"/>
  <c r="J15" i="1" s="1"/>
  <c r="J14" i="1" s="1"/>
  <c r="I32" i="1"/>
  <c r="J32" i="1" s="1"/>
  <c r="L79" i="1"/>
  <c r="I100" i="1"/>
  <c r="J100" i="1" s="1"/>
  <c r="J99" i="1" s="1"/>
  <c r="L114" i="1"/>
  <c r="I126" i="1"/>
  <c r="J126" i="1" s="1"/>
  <c r="I145" i="1"/>
  <c r="J145" i="1" s="1"/>
  <c r="L32" i="1"/>
  <c r="L75" i="1"/>
  <c r="L83" i="1"/>
  <c r="I112" i="1"/>
  <c r="J112" i="1" s="1"/>
  <c r="L116" i="1"/>
  <c r="L126" i="1"/>
  <c r="L145" i="1"/>
  <c r="I147" i="1"/>
  <c r="J147" i="1" s="1"/>
  <c r="L166" i="1"/>
  <c r="L69" i="1"/>
  <c r="I79" i="1"/>
  <c r="J79" i="1" s="1"/>
  <c r="J78" i="1" s="1"/>
  <c r="L104" i="1"/>
  <c r="I115" i="1"/>
  <c r="J115" i="1" s="1"/>
  <c r="L128" i="1"/>
  <c r="L139" i="1"/>
  <c r="I146" i="1"/>
  <c r="J146" i="1" s="1"/>
  <c r="I19" i="1"/>
  <c r="J19" i="1" s="1"/>
  <c r="J18" i="1" s="1"/>
  <c r="I31" i="1"/>
  <c r="J31" i="1" s="1"/>
  <c r="I104" i="1"/>
  <c r="J104" i="1" s="1"/>
  <c r="J103" i="1" s="1"/>
  <c r="L117" i="1"/>
  <c r="I129" i="1"/>
  <c r="J129" i="1" s="1"/>
  <c r="L146" i="1"/>
  <c r="I69" i="1"/>
  <c r="J69" i="1" s="1"/>
  <c r="J68" i="1" s="1"/>
  <c r="I75" i="1"/>
  <c r="J75" i="1" s="1"/>
  <c r="J74" i="1" s="1"/>
  <c r="L100" i="1"/>
  <c r="L113" i="1"/>
  <c r="I116" i="1"/>
  <c r="J116" i="1" s="1"/>
  <c r="L130" i="1"/>
  <c r="L140" i="1"/>
  <c r="L147" i="1"/>
  <c r="L167" i="1"/>
  <c r="I138" i="1"/>
  <c r="J138" i="1" s="1"/>
  <c r="L148" i="1"/>
  <c r="I167" i="1"/>
  <c r="J167" i="1" s="1"/>
  <c r="I127" i="1"/>
  <c r="J127" i="1" s="1"/>
  <c r="I140" i="1"/>
  <c r="J140" i="1" s="1"/>
  <c r="I166" i="1"/>
  <c r="J166" i="1" s="1"/>
  <c r="J26" i="1"/>
  <c r="J136" i="1"/>
  <c r="J137" i="1"/>
  <c r="J165" i="1" l="1"/>
  <c r="J170" i="1" s="1"/>
  <c r="J169" i="1"/>
  <c r="G37" i="3"/>
  <c r="J57" i="1"/>
  <c r="J56" i="1" s="1"/>
  <c r="J151" i="1"/>
  <c r="J143" i="1"/>
  <c r="J53" i="1"/>
  <c r="J71" i="1"/>
  <c r="J70" i="1" s="1"/>
  <c r="J92" i="1"/>
  <c r="J91" i="1" s="1"/>
  <c r="J30" i="1"/>
  <c r="J122" i="1"/>
  <c r="J25" i="1"/>
  <c r="J162" i="1"/>
  <c r="J161" i="1" s="1"/>
  <c r="J109" i="1"/>
  <c r="J34" i="1"/>
  <c r="J33" i="1" s="1"/>
  <c r="J135" i="1"/>
  <c r="J106" i="1" l="1"/>
  <c r="J105" i="1" s="1"/>
  <c r="J11" i="1"/>
  <c r="J10" i="1" s="1"/>
  <c r="J132" i="1"/>
  <c r="J131" i="1" s="1"/>
  <c r="J9" i="1" s="1"/>
  <c r="J168" i="1" s="1"/>
</calcChain>
</file>

<file path=xl/sharedStrings.xml><?xml version="1.0" encoding="utf-8"?>
<sst xmlns="http://schemas.openxmlformats.org/spreadsheetml/2006/main" count="665" uniqueCount="171">
  <si>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</si>
  <si>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</si>
  <si>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</si>
  <si>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</si>
  <si>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</si>
  <si>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</si>
  <si>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</si>
  <si>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</si>
  <si>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</si>
  <si>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</si>
  <si>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</si>
  <si>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</si>
  <si>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12</t>
  </si>
  <si>
    <t>Благоустройство</t>
  </si>
  <si>
    <t>12.02</t>
  </si>
  <si>
    <t>Благоустройство территории</t>
  </si>
  <si>
    <t>12.02.01</t>
  </si>
  <si>
    <t>Устройство основания - брусчатка (тип 1)</t>
  </si>
  <si>
    <t>12.02.01.00</t>
  </si>
  <si>
    <t>Работы:</t>
  </si>
  <si>
    <t>Устройство геотекстиля</t>
  </si>
  <si>
    <t>м2</t>
  </si>
  <si>
    <t>Материалы:</t>
  </si>
  <si>
    <t>1</t>
  </si>
  <si>
    <t>Геотекстиль</t>
  </si>
  <si>
    <t>нетканый иглопробивной 200г/м2</t>
  </si>
  <si>
    <t>Устройство покрытий из тротуарной плитки с засыпкой швов цементно-песчаной смесью (1:3)</t>
  </si>
  <si>
    <t>Плитка тротуарная</t>
  </si>
  <si>
    <t>Старый город</t>
  </si>
  <si>
    <t>60мм стандарт серый</t>
  </si>
  <si>
    <t>Старый город, тип 7.1</t>
  </si>
  <si>
    <t>2</t>
  </si>
  <si>
    <t>Классико</t>
  </si>
  <si>
    <t>60мм черный</t>
  </si>
  <si>
    <t>Классико, тип 7.4</t>
  </si>
  <si>
    <t>3</t>
  </si>
  <si>
    <t>Цемент</t>
  </si>
  <si>
    <t>Сухоложскцемент</t>
  </si>
  <si>
    <t>ПЦ-400 Д20</t>
  </si>
  <si>
    <t>кг</t>
  </si>
  <si>
    <t>4</t>
  </si>
  <si>
    <t>Песок (т)</t>
  </si>
  <si>
    <t>среднезернистый МК 1,7-2,0; ГЧ до 3%</t>
  </si>
  <si>
    <t>т</t>
  </si>
  <si>
    <t>Устройство полотна из песка стабилизированного цементом (1:10)</t>
  </si>
  <si>
    <t>Устройство щебеночного основания по способу заклинки, толщ. 200мм</t>
  </si>
  <si>
    <t>Щебень (т)</t>
  </si>
  <si>
    <t>гранитный М800 фр.40-70</t>
  </si>
  <si>
    <t>гранитный М800 фр.5-20</t>
  </si>
  <si>
    <t>12.02.03</t>
  </si>
  <si>
    <t>Устройство основания - асфальтобетон (тип 1)</t>
  </si>
  <si>
    <t>12.02.03.00</t>
  </si>
  <si>
    <t>Розлив битума 1 слой</t>
  </si>
  <si>
    <t>Битум</t>
  </si>
  <si>
    <t>БНД</t>
  </si>
  <si>
    <t>Розлив битума 2 слой</t>
  </si>
  <si>
    <t>Устройство а/б смеси 4 см</t>
  </si>
  <si>
    <t>Асфальтобетон</t>
  </si>
  <si>
    <t>плотный мелкозернистый</t>
  </si>
  <si>
    <t>Устройство а/б смеси 6 см</t>
  </si>
  <si>
    <t>пористый крупнозернистый</t>
  </si>
  <si>
    <t>гранитный М1200 фр.40-70</t>
  </si>
  <si>
    <t>гранитный М1200 фр.5-20</t>
  </si>
  <si>
    <t>12.02.04</t>
  </si>
  <si>
    <t>Устройство основания - асфальтобетон (тип 2)</t>
  </si>
  <si>
    <t>12.02.04.00</t>
  </si>
  <si>
    <t>Устройство а/б смеси 5 см</t>
  </si>
  <si>
    <t>Устройство щебеночного основания толщ.100мм</t>
  </si>
  <si>
    <t>гранитный М800 фр.20-40</t>
  </si>
  <si>
    <t>12.02.07</t>
  </si>
  <si>
    <t>Устройство основания под резиновое покрытие</t>
  </si>
  <si>
    <t>12.02.07.00</t>
  </si>
  <si>
    <t>Устройство покрытий из а/б смеси однослойных (7см)</t>
  </si>
  <si>
    <t>12.02.08</t>
  </si>
  <si>
    <t>Устройство основания под газоны</t>
  </si>
  <si>
    <t>12.02.08.00</t>
  </si>
  <si>
    <t>Устройство плодородного грунтового слоя</t>
  </si>
  <si>
    <t>Грунт плодородный</t>
  </si>
  <si>
    <t>м3</t>
  </si>
  <si>
    <t>12.02.09</t>
  </si>
  <si>
    <t>Устройство покрытия для детской/спортивной площадки</t>
  </si>
  <si>
    <t>12.02.09.00</t>
  </si>
  <si>
    <t>Дорнит</t>
  </si>
  <si>
    <t>Устройство песчаного покрытия с уплотнением, толщ.400мм</t>
  </si>
  <si>
    <t>Устройство щебеночного основания толщ.200мм</t>
  </si>
  <si>
    <t>12.02.12</t>
  </si>
  <si>
    <t>Устройство скрытой отмостки</t>
  </si>
  <si>
    <t>12.02.12.00</t>
  </si>
  <si>
    <t>Устройство скрытой отмостки</t>
  </si>
  <si>
    <t>Устройство скрытой отмостки тип 2</t>
  </si>
  <si>
    <t>скрытая отмостка - тротуарная плитка</t>
  </si>
  <si>
    <t>Бетон</t>
  </si>
  <si>
    <t>БСТ B15</t>
  </si>
  <si>
    <t>Песок (м3)</t>
  </si>
  <si>
    <t>для отсыпки МК -1,0; ГЧ до 10%</t>
  </si>
  <si>
    <t>для слоя - песок стабилизированный цементом (1:10) толщ.0,15 м</t>
  </si>
  <si>
    <t>Пенополистирол</t>
  </si>
  <si>
    <t>CARBON ECO DRAIN, Технониколь</t>
  </si>
  <si>
    <t>экструзионный 50мм 30 кг/м3</t>
  </si>
  <si>
    <t>ТехноНиколь CARBON ECO DRAIN</t>
  </si>
  <si>
    <t>5</t>
  </si>
  <si>
    <t>Сетка (м2)</t>
  </si>
  <si>
    <t>дорожная сварная Вр-1 100х100х5</t>
  </si>
  <si>
    <t>6</t>
  </si>
  <si>
    <t>7</t>
  </si>
  <si>
    <t>8</t>
  </si>
  <si>
    <t>9</t>
  </si>
  <si>
    <t>для засыпки швов ЦПС (1:3)</t>
  </si>
  <si>
    <t>10</t>
  </si>
  <si>
    <t>Мембрана дренажная</t>
  </si>
  <si>
    <t>Planter Geo, Технониколь</t>
  </si>
  <si>
    <t>профилированная 8,0мм-2х20м</t>
  </si>
  <si>
    <t>Planter Geo</t>
  </si>
  <si>
    <t>Устройство скрытой отмостки тип 3</t>
  </si>
  <si>
    <t>скрытая отмостка - галька</t>
  </si>
  <si>
    <t>Галька</t>
  </si>
  <si>
    <t>речная округлая фр.20-40мм бежевая</t>
  </si>
  <si>
    <t>12.02.13</t>
  </si>
  <si>
    <t>Монтаж бортовых камней</t>
  </si>
  <si>
    <t>12.02.13.00</t>
  </si>
  <si>
    <t>Монтаж бортовых камней дорожных</t>
  </si>
  <si>
    <t>пог. м</t>
  </si>
  <si>
    <t>Кирпич</t>
  </si>
  <si>
    <t>силикатный полуторный полнотелый М-100</t>
  </si>
  <si>
    <t>шт</t>
  </si>
  <si>
    <t>Камень бортовой</t>
  </si>
  <si>
    <t>БР.100.30.15</t>
  </si>
  <si>
    <t>Доска (пог.м.)</t>
  </si>
  <si>
    <t>обрезная 40х150х6000</t>
  </si>
  <si>
    <t>Раствор строительный</t>
  </si>
  <si>
    <t>цементно-песчаный М75</t>
  </si>
  <si>
    <t>Монтаж бортовых камней тротуарных</t>
  </si>
  <si>
    <t>БР.100.20.8</t>
  </si>
  <si>
    <t>Монтаж бортовых камней шарнирных</t>
  </si>
  <si>
    <t>БРШ.25.20.8</t>
  </si>
  <si>
    <t>гранитный М1400 фр.20-40</t>
  </si>
  <si>
    <t>12.02.18</t>
  </si>
  <si>
    <t>Устройство грязезащиты</t>
  </si>
  <si>
    <t>12.02.18.00</t>
  </si>
  <si>
    <t>размером 1,2х1,0 м</t>
  </si>
  <si>
    <t>Решетка грязезащитная</t>
  </si>
  <si>
    <t>стальная 1200х1000х30</t>
  </si>
  <si>
    <t>Упор дверной</t>
  </si>
  <si>
    <t>напольный</t>
  </si>
  <si>
    <t>Резиновый ограничитель для входных дверей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</si>
  <si>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</si>
  <si>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</si>
  <si>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</si>
  <si>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</si>
  <si>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</si>
  <si>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</si>
  <si>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</si>
  <si>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</si>
  <si>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</si>
  <si>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</si>
  <si>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</si>
  <si>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ГП-75.99.12.02 Благоустройство территории №1</t>
  </si>
  <si>
    <t>5477803f-3975-11f1-9618-db392af1e994</t>
  </si>
  <si>
    <t>Итог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</si>
  <si>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</si>
  <si>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Стоимость материалов учитывает стоимость доставки до объекта</t>
  </si>
  <si>
    <t>Монтаж бортовых камней выполняется с подрезкой под требуемый угол, с гибкой стальных бордюров в тч диск алмазный, фиксаторы</t>
  </si>
  <si>
    <t xml:space="preserve">Стоимость работ учитывает вывоз строительного мусора </t>
  </si>
  <si>
    <t>Стоимость СМР учитывать с действующей системой налогооблажения</t>
  </si>
  <si>
    <t>ИТОГО по сметному расчету с НДС:</t>
  </si>
  <si>
    <t>в т.ч стоимость работ</t>
  </si>
  <si>
    <t>в т.ч стоимость материалов</t>
  </si>
  <si>
    <t>в т.ч НДС</t>
  </si>
  <si>
    <t xml:space="preserve"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ГП-75,76» </t>
  </si>
  <si>
    <t>Локальный сметный расчет (ЛСР) №2</t>
  </si>
  <si>
    <t xml:space="preserve">Ведомость объемов работ и расхода материалов по работе: Благоустройство территории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</si>
</sst>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5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9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0" fontId="4" fillId="0" borderId="0" xfId="1" applyAlignment="1">
      <alignment horizontal="center" vertical="center" wrapText="1"/>
    </xf>
    <xf numFmtId="0" fontId="4" fillId="0" borderId="0" xfId="1"/>
    <xf numFmtId="4" fontId="4" fillId="0" borderId="0" xfId="1" applyNumberFormat="1"/>
    <xf numFmtId="0" fontId="4" fillId="0" borderId="0" xfId="1" applyAlignment="1">
      <alignment horizontal="left"/>
    </xf>
    <xf numFmtId="4" fontId="4" fillId="0" borderId="0" xfId="1" applyNumberFormat="1" applyAlignment="1">
      <alignment horizontal="left"/>
    </xf>
    <xf numFmtId="4" fontId="2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3" fontId="4" fillId="8" borderId="0" xfId="1" applyNumberForma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6" borderId="7" xfId="0" applyFont="1" applyFill="1" applyBorder="1" applyAlignment="1">
      <alignment horizontal="right"/>
    </xf>
    <xf numFmtId="4" fontId="2" fillId="6" borderId="7" xfId="0" applyNumberFormat="1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0" borderId="8" xfId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4" fontId="2" fillId="7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4" fontId="2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2" xfId="1" xr:uid="{C734EE96-FB7D-4FB1-B6F0-C2B5359B0193}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A7F569-FC86-47B4-A97E-1DA1A345E086}" name="Р" displayName="Р" ref="A3:F24" totalsRowCount="1" headerRowDxfId="37" headerRowBorderDxfId="36" tableBorderDxfId="35" totalsRowBorderDxfId="34">
  <autoFilter ref="A3:F23" xr:uid="{2DA7F569-FC86-47B4-A97E-1DA1A345E086}"/>
  <tableColumns count="6">
    <tableColumn id="1" xr3:uid="{E146968F-0CF7-41F8-AFE7-617262A2B9EB}" name="Наименование" totalsRowLabel="Итог" dataDxfId="33" totalsRowDxfId="16"/>
    <tableColumn id="2" xr3:uid="{97B17618-0723-401A-9232-620E99AB46CD}" name="Ед. изм." dataDxfId="32" totalsRowDxfId="15"/>
    <tableColumn id="3" xr3:uid="{3965593A-9449-49DF-A150-C49C01A49DEC}" name="Количество" dataDxfId="31" totalsRowDxfId="14"/>
    <tableColumn id="4" xr3:uid="{419A6133-6DCB-4934-9DEC-20E44B6FDEF4}" name="Цена за ед., руб" dataDxfId="10" totalsRowDxfId="13"/>
    <tableColumn id="5" xr3:uid="{7DDA61B0-33D7-4FA4-89C8-18FDF20680C8}" name="Сумма, руб" totalsRowFunction="sum" dataDxfId="30" totalsRowDxfId="12">
      <calculatedColumnFormula>ROUND(Р[[#This Row],[Количество]]*Р[[#This Row],[Цена за ед., руб]],2)</calculatedColumnFormula>
    </tableColumn>
    <tableColumn id="6" xr3:uid="{B5F7AA8D-FA1C-4208-B502-A65022670BEB}" name="Примечание" dataDxfId="29" totalsRow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69279B-1034-41B6-B024-27E0181C9503}" name="М" displayName="М" ref="A3:I37" totalsRowCount="1" headerRowDxfId="28" headerRowBorderDxfId="27" tableBorderDxfId="26" totalsRowBorderDxfId="25">
  <autoFilter ref="A3:I36" xr:uid="{8469279B-1034-41B6-B024-27E0181C9503}"/>
  <tableColumns count="9">
    <tableColumn id="1" xr3:uid="{433FF36E-762F-4554-8796-1F78E9583BC9}" name="Наим." totalsRowLabel="Итог" dataDxfId="24" totalsRowDxfId="9"/>
    <tableColumn id="2" xr3:uid="{E25E12DE-3802-48EF-968F-2AD335543186}" name="Артикул, марка, произв." dataDxfId="23" totalsRowDxfId="8"/>
    <tableColumn id="3" xr3:uid="{7DED42CB-27B7-48D2-A4A7-A3EC3AFA8ECE}" name="Хар-ка" dataDxfId="22" totalsRowDxfId="7"/>
    <tableColumn id="4" xr3:uid="{E7293F62-3F87-404E-970F-82CFD4140139}" name="Ед. изм." dataDxfId="21" totalsRowDxfId="6"/>
    <tableColumn id="5" xr3:uid="{048A74E4-FFEC-41D6-A63C-74E2D2D8FA98}" name="Количество" dataDxfId="20" totalsRowDxfId="5"/>
    <tableColumn id="6" xr3:uid="{DB62B274-70DB-4DBD-A51E-EDF06C6E2BDF}" name="Цена за ед., руб" dataDxfId="0" totalsRowDxfId="4"/>
    <tableColumn id="7" xr3:uid="{D6F8FDEC-4B11-401C-B678-7B08C0D11DF3}" name="Сумма, руб" totalsRowFunction="sum" dataDxfId="19" totalsRowDxfId="3">
      <calculatedColumnFormula>ROUND(М[[#This Row],[Количество]]*М[[#This Row],[Цена за ед., руб]],2)</calculatedColumnFormula>
    </tableColumn>
    <tableColumn id="8" xr3:uid="{1E34A99F-4056-46C7-B53B-D27C1679CD0C}" name="Прим." dataDxfId="18" totalsRowDxfId="2"/>
    <tableColumn id="9" xr3:uid="{7055CE3E-9DB5-4EA6-8141-D429B44E0BFB}" name="Форма закупа" dataDxfId="17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178"/>
  <sheetViews>
    <sheetView workbookViewId="0">
      <pane ySplit="7" topLeftCell="A160" activePane="bottomLeft" state="frozen"/>
      <selection pane="bottomLeft" activeCell="G166" sqref="G16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0.9" customHeight="1" x14ac:dyDescent="0.2"/>
    <row r="2" spans="1:12" ht="10.9" customHeight="1" x14ac:dyDescent="0.2">
      <c r="B2" s="84" t="s">
        <v>169</v>
      </c>
      <c r="C2" s="84"/>
      <c r="D2" s="84"/>
      <c r="E2" s="84"/>
      <c r="F2" s="84"/>
      <c r="G2" s="84"/>
      <c r="H2" s="84"/>
      <c r="I2" s="84"/>
      <c r="J2" s="84"/>
    </row>
    <row r="3" spans="1:12" ht="22.9" customHeight="1" x14ac:dyDescent="0.2">
      <c r="B3" s="85" t="s">
        <v>168</v>
      </c>
      <c r="C3" s="85"/>
      <c r="D3" s="85"/>
      <c r="E3" s="85"/>
      <c r="F3" s="85"/>
      <c r="G3" s="85"/>
      <c r="H3" s="85"/>
      <c r="I3" s="85"/>
      <c r="J3" s="85"/>
    </row>
    <row r="4" spans="1:12" ht="10.9" customHeight="1" x14ac:dyDescent="0.2">
      <c r="B4" s="85" t="s">
        <v>170</v>
      </c>
      <c r="C4" s="85"/>
      <c r="D4" s="85"/>
      <c r="E4" s="85"/>
      <c r="F4" s="85"/>
      <c r="G4" s="85"/>
      <c r="H4" s="85"/>
      <c r="I4" s="85"/>
      <c r="J4" s="85"/>
    </row>
    <row r="5" spans="1:12" ht="10.9" customHeight="1" x14ac:dyDescent="0.2"/>
    <row r="6" spans="1:12" ht="10.9" customHeight="1" x14ac:dyDescent="0.2">
      <c r="A6" s="75" t="s">
        <v>0</v>
      </c>
      <c r="B6" s="75" t="s">
        <v>1</v>
      </c>
      <c r="C6" s="86" t="s">
        <v>2</v>
      </c>
      <c r="D6" s="88" t="s">
        <v>3</v>
      </c>
      <c r="E6" s="75" t="s">
        <v>4</v>
      </c>
      <c r="F6" s="77" t="s">
        <v>5</v>
      </c>
      <c r="G6" s="90" t="s">
        <v>6</v>
      </c>
      <c r="H6" s="75" t="s">
        <v>7</v>
      </c>
      <c r="I6" s="77" t="s">
        <v>8</v>
      </c>
      <c r="J6" s="77" t="s">
        <v>9</v>
      </c>
      <c r="K6" s="75" t="s">
        <v>10</v>
      </c>
      <c r="L6" s="77" t="s">
        <v>11</v>
      </c>
    </row>
    <row r="7" spans="1:12" ht="10.9" customHeight="1" x14ac:dyDescent="0.2">
      <c r="A7" s="76"/>
      <c r="B7" s="76"/>
      <c r="C7" s="87"/>
      <c r="D7" s="89"/>
      <c r="E7" s="76"/>
      <c r="F7" s="78"/>
      <c r="G7" s="91"/>
      <c r="H7" s="76"/>
      <c r="I7" s="78"/>
      <c r="J7" s="78"/>
      <c r="K7" s="76"/>
      <c r="L7" s="78"/>
    </row>
    <row r="8" spans="1:12" ht="10.9" customHeight="1" x14ac:dyDescent="0.2">
      <c r="A8" s="3" t="s">
        <v>12</v>
      </c>
      <c r="B8" s="4" t="s">
        <v>13</v>
      </c>
      <c r="C8" s="5"/>
      <c r="D8" s="5"/>
      <c r="E8" s="6"/>
      <c r="F8" s="7"/>
      <c r="G8" s="7"/>
      <c r="H8" s="7"/>
      <c r="I8" s="60"/>
      <c r="J8" s="60"/>
      <c r="K8" s="5"/>
      <c r="L8" s="5"/>
    </row>
    <row r="9" spans="1:12" ht="10.9" customHeight="1" outlineLevel="1" x14ac:dyDescent="0.2">
      <c r="A9" s="8" t="s">
        <v>14</v>
      </c>
      <c r="B9" s="9" t="s">
        <v>15</v>
      </c>
      <c r="C9" s="10"/>
      <c r="D9" s="10"/>
      <c r="E9" s="11"/>
      <c r="F9" s="12"/>
      <c r="G9" s="12"/>
      <c r="H9" s="12"/>
      <c r="I9" s="61"/>
      <c r="J9" s="61">
        <f>SUM($J$161,$J$131,$J$105,$J$91,$J$85,$J$70,$J$56,$J$33,$J$10)</f>
        <v>0</v>
      </c>
      <c r="K9" s="10"/>
      <c r="L9" s="10"/>
    </row>
    <row r="10" spans="1:12" ht="22.9" customHeight="1" outlineLevel="2" x14ac:dyDescent="0.2">
      <c r="A10" s="13" t="s">
        <v>16</v>
      </c>
      <c r="B10" s="14" t="s">
        <v>17</v>
      </c>
      <c r="C10" s="15"/>
      <c r="D10" s="15"/>
      <c r="E10" s="16"/>
      <c r="F10" s="17"/>
      <c r="G10" s="18"/>
      <c r="H10" s="18"/>
      <c r="I10" s="62"/>
      <c r="J10" s="62">
        <f>SUM($J$11)</f>
        <v>0</v>
      </c>
      <c r="K10" s="19"/>
      <c r="L10" s="19"/>
    </row>
    <row r="11" spans="1:12" ht="22.9" customHeight="1" outlineLevel="3" x14ac:dyDescent="0.2">
      <c r="A11" s="13" t="s">
        <v>18</v>
      </c>
      <c r="B11" s="14" t="s">
        <v>17</v>
      </c>
      <c r="C11" s="15"/>
      <c r="D11" s="15"/>
      <c r="E11" s="16"/>
      <c r="F11" s="17"/>
      <c r="G11" s="18"/>
      <c r="H11" s="18"/>
      <c r="I11" s="62"/>
      <c r="J11" s="62">
        <f>SUM($J$30,$J$28,$J$25,$J$23,$J$18,$J$16,$J$14,$J$12)</f>
        <v>0</v>
      </c>
      <c r="K11" s="19"/>
      <c r="L11" s="19"/>
    </row>
    <row r="12" spans="1:12" ht="10.9" customHeight="1" outlineLevel="4" x14ac:dyDescent="0.2">
      <c r="A12" s="20"/>
      <c r="B12" s="14" t="s">
        <v>19</v>
      </c>
      <c r="C12" s="21"/>
      <c r="D12" s="21"/>
      <c r="E12" s="21"/>
      <c r="F12" s="21"/>
      <c r="G12" s="21"/>
      <c r="H12" s="21"/>
      <c r="I12" s="63"/>
      <c r="J12" s="64">
        <f>SUM($J$13)</f>
        <v>0</v>
      </c>
      <c r="K12" s="18"/>
      <c r="L12" s="22"/>
    </row>
    <row r="13" spans="1:12" ht="10.9" customHeight="1" outlineLevel="4" x14ac:dyDescent="0.2">
      <c r="A13" s="23"/>
      <c r="B13" s="24" t="s">
        <v>20</v>
      </c>
      <c r="C13" s="25"/>
      <c r="D13" s="25"/>
      <c r="E13" s="26" t="s">
        <v>21</v>
      </c>
      <c r="F13" s="27"/>
      <c r="G13" s="28">
        <v>1423.44</v>
      </c>
      <c r="H13" s="28">
        <f>SUM($G$13:$G$13)</f>
        <v>1423.44</v>
      </c>
      <c r="I13" s="2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8">
        <f>ROUND($H$13*$I$13,2)</f>
        <v>0</v>
      </c>
      <c r="K13" s="25"/>
      <c r="L13" s="25"/>
    </row>
    <row r="14" spans="1:12" ht="10.9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63"/>
      <c r="J14" s="64">
        <f>SUM($J$15)</f>
        <v>0</v>
      </c>
      <c r="K14" s="18"/>
      <c r="L14" s="22"/>
    </row>
    <row r="15" spans="1:12" ht="34.9" customHeight="1" outlineLevel="4" x14ac:dyDescent="0.2">
      <c r="A15" s="23" t="s">
        <v>23</v>
      </c>
      <c r="B15" s="24" t="s">
        <v>24</v>
      </c>
      <c r="C15" s="25"/>
      <c r="D15" s="25" t="s">
        <v>25</v>
      </c>
      <c r="E15" s="26" t="s">
        <v>21</v>
      </c>
      <c r="F15" s="29">
        <v>1.1000000000000001</v>
      </c>
      <c r="G15" s="28">
        <v>1565.78</v>
      </c>
      <c r="H15" s="28">
        <f>SUM($G$15:$G$15)</f>
        <v>1565.78</v>
      </c>
      <c r="I15" s="28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28">
        <f>ROUND($H$15*$I$15,2)</f>
        <v>0</v>
      </c>
      <c r="K15" s="25"/>
      <c r="L15" s="2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0.9" customHeight="1" outlineLevel="4" x14ac:dyDescent="0.2">
      <c r="A16" s="20"/>
      <c r="B16" s="14" t="s">
        <v>19</v>
      </c>
      <c r="C16" s="21"/>
      <c r="D16" s="21"/>
      <c r="E16" s="21"/>
      <c r="F16" s="21"/>
      <c r="G16" s="21"/>
      <c r="H16" s="21"/>
      <c r="I16" s="63"/>
      <c r="J16" s="64">
        <f>SUM($J$17)</f>
        <v>0</v>
      </c>
      <c r="K16" s="18"/>
      <c r="L16" s="22"/>
    </row>
    <row r="17" spans="1:12" ht="34.9" customHeight="1" outlineLevel="4" x14ac:dyDescent="0.2">
      <c r="A17" s="23"/>
      <c r="B17" s="24" t="s">
        <v>26</v>
      </c>
      <c r="C17" s="25"/>
      <c r="D17" s="25"/>
      <c r="E17" s="26" t="s">
        <v>21</v>
      </c>
      <c r="F17" s="27"/>
      <c r="G17" s="28">
        <v>1423.44</v>
      </c>
      <c r="H17" s="28">
        <f>SUM($G$17:$G$17)</f>
        <v>1423.44</v>
      </c>
      <c r="I17" s="28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28">
        <f>ROUND($H$17*$I$17,2)</f>
        <v>0</v>
      </c>
      <c r="K17" s="25"/>
      <c r="L17" s="25"/>
    </row>
    <row r="18" spans="1:12" ht="10.9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63"/>
      <c r="J18" s="64">
        <f>SUM($J$19:$J$22)</f>
        <v>0</v>
      </c>
      <c r="K18" s="18"/>
      <c r="L18" s="22"/>
    </row>
    <row r="19" spans="1:12" ht="22.9" customHeight="1" outlineLevel="4" x14ac:dyDescent="0.2">
      <c r="A19" s="23" t="s">
        <v>23</v>
      </c>
      <c r="B19" s="24" t="s">
        <v>27</v>
      </c>
      <c r="C19" s="25" t="s">
        <v>28</v>
      </c>
      <c r="D19" s="25" t="s">
        <v>29</v>
      </c>
      <c r="E19" s="26" t="s">
        <v>21</v>
      </c>
      <c r="F19" s="29">
        <v>1.05</v>
      </c>
      <c r="G19" s="28">
        <v>1409.99</v>
      </c>
      <c r="H19" s="28">
        <f>SUM($G$19:$G$19)</f>
        <v>1409.99</v>
      </c>
      <c r="I19" s="28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28">
        <f>ROUND($H$19*$I$19,2)</f>
        <v>0</v>
      </c>
      <c r="K19" s="25" t="s">
        <v>30</v>
      </c>
      <c r="L19" s="2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10.9" customHeight="1" outlineLevel="4" x14ac:dyDescent="0.2">
      <c r="A20" s="23" t="s">
        <v>31</v>
      </c>
      <c r="B20" s="24" t="s">
        <v>27</v>
      </c>
      <c r="C20" s="25" t="s">
        <v>32</v>
      </c>
      <c r="D20" s="25" t="s">
        <v>33</v>
      </c>
      <c r="E20" s="26" t="s">
        <v>21</v>
      </c>
      <c r="F20" s="29">
        <v>1.05</v>
      </c>
      <c r="G20" s="30">
        <v>84.62</v>
      </c>
      <c r="H20" s="30">
        <f>SUM($G$20:$G$20)</f>
        <v>84.62</v>
      </c>
      <c r="I20" s="2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28">
        <f>ROUND($H$20*$I$20,2)</f>
        <v>0</v>
      </c>
      <c r="K20" s="25" t="s">
        <v>34</v>
      </c>
      <c r="L20" s="2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22.9" customHeight="1" outlineLevel="4" x14ac:dyDescent="0.2">
      <c r="A21" s="23" t="s">
        <v>35</v>
      </c>
      <c r="B21" s="24" t="s">
        <v>36</v>
      </c>
      <c r="C21" s="25" t="s">
        <v>37</v>
      </c>
      <c r="D21" s="25" t="s">
        <v>38</v>
      </c>
      <c r="E21" s="26" t="s">
        <v>39</v>
      </c>
      <c r="F21" s="29">
        <v>435</v>
      </c>
      <c r="G21" s="28">
        <v>4954.6499999999996</v>
      </c>
      <c r="H21" s="28">
        <f>SUM($G$21:$G$21)</f>
        <v>4954.6499999999996</v>
      </c>
      <c r="I21" s="28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28">
        <f>ROUND($H$21*$I$21,2)</f>
        <v>0</v>
      </c>
      <c r="K21" s="25" t="s">
        <v>37</v>
      </c>
      <c r="L21" s="2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12" ht="34.9" customHeight="1" outlineLevel="4" x14ac:dyDescent="0.2">
      <c r="A22" s="23" t="s">
        <v>40</v>
      </c>
      <c r="B22" s="24" t="s">
        <v>41</v>
      </c>
      <c r="C22" s="25"/>
      <c r="D22" s="25" t="s">
        <v>42</v>
      </c>
      <c r="E22" s="26" t="s">
        <v>43</v>
      </c>
      <c r="F22" s="29">
        <v>8.0000000000000002E-3</v>
      </c>
      <c r="G22" s="30">
        <v>11.39</v>
      </c>
      <c r="H22" s="30">
        <f>SUM($G$22:$G$22)</f>
        <v>11.39</v>
      </c>
      <c r="I22" s="28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28">
        <f>ROUND($H$22*$I$22,2)</f>
        <v>0</v>
      </c>
      <c r="K22" s="25"/>
      <c r="L22" s="25" t="str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Закупка подрядчик</v>
      </c>
    </row>
    <row r="23" spans="1:12" ht="10.9" customHeight="1" outlineLevel="4" x14ac:dyDescent="0.2">
      <c r="A23" s="20"/>
      <c r="B23" s="14" t="s">
        <v>19</v>
      </c>
      <c r="C23" s="21"/>
      <c r="D23" s="21"/>
      <c r="E23" s="21"/>
      <c r="F23" s="21"/>
      <c r="G23" s="21"/>
      <c r="H23" s="21"/>
      <c r="I23" s="63"/>
      <c r="J23" s="64">
        <f>SUM($J$24)</f>
        <v>0</v>
      </c>
      <c r="K23" s="18"/>
      <c r="L23" s="22"/>
    </row>
    <row r="24" spans="1:12" ht="22.9" customHeight="1" outlineLevel="4" x14ac:dyDescent="0.2">
      <c r="A24" s="23"/>
      <c r="B24" s="24" t="s">
        <v>44</v>
      </c>
      <c r="C24" s="25"/>
      <c r="D24" s="25"/>
      <c r="E24" s="26" t="s">
        <v>21</v>
      </c>
      <c r="F24" s="27"/>
      <c r="G24" s="28">
        <v>1423.44</v>
      </c>
      <c r="H24" s="28">
        <f>SUM($G$24:$G$24)</f>
        <v>1423.44</v>
      </c>
      <c r="I24" s="28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28">
        <f>ROUND($H$24*$I$24,2)</f>
        <v>0</v>
      </c>
      <c r="K24" s="25"/>
      <c r="L24" s="25"/>
    </row>
    <row r="25" spans="1:12" ht="10.9" customHeight="1" outlineLevel="4" x14ac:dyDescent="0.2">
      <c r="A25" s="20"/>
      <c r="B25" s="14" t="s">
        <v>22</v>
      </c>
      <c r="C25" s="21"/>
      <c r="D25" s="21"/>
      <c r="E25" s="21"/>
      <c r="F25" s="21"/>
      <c r="G25" s="21"/>
      <c r="H25" s="21"/>
      <c r="I25" s="63"/>
      <c r="J25" s="64">
        <f>SUM($J$26:$J$27)</f>
        <v>0</v>
      </c>
      <c r="K25" s="18"/>
      <c r="L25" s="22"/>
    </row>
    <row r="26" spans="1:12" ht="22.9" customHeight="1" outlineLevel="4" x14ac:dyDescent="0.2">
      <c r="A26" s="23" t="s">
        <v>23</v>
      </c>
      <c r="B26" s="24" t="s">
        <v>36</v>
      </c>
      <c r="C26" s="25" t="s">
        <v>37</v>
      </c>
      <c r="D26" s="25" t="s">
        <v>38</v>
      </c>
      <c r="E26" s="26" t="s">
        <v>39</v>
      </c>
      <c r="F26" s="29">
        <v>130</v>
      </c>
      <c r="G26" s="31">
        <v>16926</v>
      </c>
      <c r="H26" s="31">
        <f>SUM($G$26:$G$26)</f>
        <v>16926</v>
      </c>
      <c r="I26" s="28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28">
        <f>ROUND($H$26*$I$26,2)</f>
        <v>0</v>
      </c>
      <c r="K26" s="25" t="s">
        <v>37</v>
      </c>
      <c r="L26" s="25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34.9" customHeight="1" outlineLevel="4" x14ac:dyDescent="0.2">
      <c r="A27" s="23" t="s">
        <v>31</v>
      </c>
      <c r="B27" s="24" t="s">
        <v>41</v>
      </c>
      <c r="C27" s="25"/>
      <c r="D27" s="25" t="s">
        <v>42</v>
      </c>
      <c r="E27" s="26" t="s">
        <v>43</v>
      </c>
      <c r="F27" s="29">
        <v>1.83</v>
      </c>
      <c r="G27" s="30">
        <v>130.25</v>
      </c>
      <c r="H27" s="30">
        <f>SUM($G$27:$G$27)</f>
        <v>130.25</v>
      </c>
      <c r="I27" s="28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28">
        <f>ROUND($H$27*$I$27,2)</f>
        <v>0</v>
      </c>
      <c r="K27" s="25"/>
      <c r="L27" s="25" t="str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Закупка подрядчик</v>
      </c>
    </row>
    <row r="28" spans="1:12" ht="10.9" customHeight="1" outlineLevel="4" x14ac:dyDescent="0.2">
      <c r="A28" s="20"/>
      <c r="B28" s="14" t="s">
        <v>19</v>
      </c>
      <c r="C28" s="21"/>
      <c r="D28" s="21"/>
      <c r="E28" s="21"/>
      <c r="F28" s="21"/>
      <c r="G28" s="21"/>
      <c r="H28" s="21"/>
      <c r="I28" s="63"/>
      <c r="J28" s="64">
        <f>SUM($J$29)</f>
        <v>0</v>
      </c>
      <c r="K28" s="18"/>
      <c r="L28" s="22"/>
    </row>
    <row r="29" spans="1:12" ht="22.9" customHeight="1" outlineLevel="4" x14ac:dyDescent="0.2">
      <c r="A29" s="23"/>
      <c r="B29" s="24" t="s">
        <v>45</v>
      </c>
      <c r="C29" s="25"/>
      <c r="D29" s="25"/>
      <c r="E29" s="26" t="s">
        <v>21</v>
      </c>
      <c r="F29" s="27"/>
      <c r="G29" s="28">
        <v>1423.44</v>
      </c>
      <c r="H29" s="28">
        <f>SUM($G$29:$G$29)</f>
        <v>1423.44</v>
      </c>
      <c r="I29" s="28">
        <f t="array" ref="I29">INDEX(Р[Цена за ед., руб],MATCH(1,IF(($B29=Р[Наименование])*($K29=Р[Примечание]),{1},($B29=Р[Наименование])*($K29=Р[Примечание])),0))</f>
        <v>0</v>
      </c>
      <c r="J29" s="28">
        <f>ROUND($H$29*$I$29,2)</f>
        <v>0</v>
      </c>
      <c r="K29" s="25"/>
      <c r="L29" s="25"/>
    </row>
    <row r="30" spans="1:12" ht="10.9" customHeight="1" outlineLevel="4" x14ac:dyDescent="0.2">
      <c r="A30" s="20"/>
      <c r="B30" s="14" t="s">
        <v>22</v>
      </c>
      <c r="C30" s="21"/>
      <c r="D30" s="21"/>
      <c r="E30" s="21"/>
      <c r="F30" s="21"/>
      <c r="G30" s="21"/>
      <c r="H30" s="21"/>
      <c r="I30" s="63"/>
      <c r="J30" s="64">
        <f>SUM($J$31:$J$32)</f>
        <v>0</v>
      </c>
      <c r="K30" s="18"/>
      <c r="L30" s="22"/>
    </row>
    <row r="31" spans="1:12" ht="22.9" customHeight="1" outlineLevel="4" x14ac:dyDescent="0.2">
      <c r="A31" s="23" t="s">
        <v>23</v>
      </c>
      <c r="B31" s="24" t="s">
        <v>46</v>
      </c>
      <c r="C31" s="25"/>
      <c r="D31" s="25" t="s">
        <v>47</v>
      </c>
      <c r="E31" s="26" t="s">
        <v>43</v>
      </c>
      <c r="F31" s="29">
        <v>1.7889999999999999</v>
      </c>
      <c r="G31" s="32">
        <v>483.9</v>
      </c>
      <c r="H31" s="32">
        <f>SUM($G$31:$G$31)</f>
        <v>483.9</v>
      </c>
      <c r="I31" s="28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28">
        <f>ROUND($H$31*$I$31,2)</f>
        <v>0</v>
      </c>
      <c r="K31" s="25"/>
      <c r="L31" s="25" t="str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Закупка подрядчик</v>
      </c>
    </row>
    <row r="32" spans="1:12" ht="22.9" customHeight="1" outlineLevel="4" x14ac:dyDescent="0.2">
      <c r="A32" s="23" t="s">
        <v>31</v>
      </c>
      <c r="B32" s="24" t="s">
        <v>46</v>
      </c>
      <c r="C32" s="25"/>
      <c r="D32" s="25" t="s">
        <v>48</v>
      </c>
      <c r="E32" s="26" t="s">
        <v>43</v>
      </c>
      <c r="F32" s="29">
        <v>1.7889999999999999</v>
      </c>
      <c r="G32" s="30">
        <v>25.47</v>
      </c>
      <c r="H32" s="30">
        <f>SUM($G$32:$G$32)</f>
        <v>25.47</v>
      </c>
      <c r="I32" s="28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28">
        <f>ROUND($H$32*$I$32,2)</f>
        <v>0</v>
      </c>
      <c r="K32" s="25"/>
      <c r="L32" s="25" t="str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Закупка подрядчик</v>
      </c>
    </row>
    <row r="33" spans="1:12" ht="22.9" customHeight="1" outlineLevel="2" x14ac:dyDescent="0.2">
      <c r="A33" s="13" t="s">
        <v>49</v>
      </c>
      <c r="B33" s="14" t="s">
        <v>50</v>
      </c>
      <c r="C33" s="15"/>
      <c r="D33" s="15"/>
      <c r="E33" s="16"/>
      <c r="F33" s="17"/>
      <c r="G33" s="18"/>
      <c r="H33" s="18"/>
      <c r="I33" s="62"/>
      <c r="J33" s="62">
        <f>SUM($J$34)</f>
        <v>0</v>
      </c>
      <c r="K33" s="19"/>
      <c r="L33" s="19"/>
    </row>
    <row r="34" spans="1:12" ht="22.9" customHeight="1" outlineLevel="3" x14ac:dyDescent="0.2">
      <c r="A34" s="13" t="s">
        <v>51</v>
      </c>
      <c r="B34" s="14" t="s">
        <v>50</v>
      </c>
      <c r="C34" s="15"/>
      <c r="D34" s="15"/>
      <c r="E34" s="16"/>
      <c r="F34" s="17"/>
      <c r="G34" s="18"/>
      <c r="H34" s="18"/>
      <c r="I34" s="62"/>
      <c r="J34" s="62">
        <f>SUM($J$53,$J$51,$J$49,$J$47,$J$45,$J$43,$J$41,$J$39,$J$37,$J$35)</f>
        <v>0</v>
      </c>
      <c r="K34" s="19"/>
      <c r="L34" s="19"/>
    </row>
    <row r="35" spans="1:12" ht="10.9" customHeight="1" outlineLevel="4" x14ac:dyDescent="0.2">
      <c r="A35" s="20"/>
      <c r="B35" s="14" t="s">
        <v>19</v>
      </c>
      <c r="C35" s="21"/>
      <c r="D35" s="21"/>
      <c r="E35" s="21"/>
      <c r="F35" s="21"/>
      <c r="G35" s="21"/>
      <c r="H35" s="21"/>
      <c r="I35" s="63"/>
      <c r="J35" s="64">
        <f>SUM($J$36)</f>
        <v>0</v>
      </c>
      <c r="K35" s="18"/>
      <c r="L35" s="22"/>
    </row>
    <row r="36" spans="1:12" ht="10.9" customHeight="1" outlineLevel="4" x14ac:dyDescent="0.2">
      <c r="A36" s="23"/>
      <c r="B36" s="24" t="s">
        <v>52</v>
      </c>
      <c r="C36" s="25"/>
      <c r="D36" s="25"/>
      <c r="E36" s="26" t="s">
        <v>21</v>
      </c>
      <c r="F36" s="27"/>
      <c r="G36" s="28">
        <v>7188.85</v>
      </c>
      <c r="H36" s="28">
        <f>SUM($G$36:$G$36)</f>
        <v>7188.85</v>
      </c>
      <c r="I36" s="28">
        <f t="array" ref="I36">INDEX(Р[Цена за ед., руб],MATCH(1,IF(($B36=Р[Наименование])*($K36=Р[Примечание]),{1},($B36=Р[Наименование])*($K36=Р[Примечание])),0))</f>
        <v>0</v>
      </c>
      <c r="J36" s="28">
        <f>ROUND($H$36*$I$36,2)</f>
        <v>0</v>
      </c>
      <c r="K36" s="25"/>
      <c r="L36" s="25"/>
    </row>
    <row r="37" spans="1:12" ht="10.9" customHeight="1" outlineLevel="4" x14ac:dyDescent="0.2">
      <c r="A37" s="20"/>
      <c r="B37" s="14" t="s">
        <v>22</v>
      </c>
      <c r="C37" s="21"/>
      <c r="D37" s="21"/>
      <c r="E37" s="21"/>
      <c r="F37" s="21"/>
      <c r="G37" s="21"/>
      <c r="H37" s="21"/>
      <c r="I37" s="63"/>
      <c r="J37" s="64">
        <f>SUM($J$38)</f>
        <v>0</v>
      </c>
      <c r="K37" s="18"/>
      <c r="L37" s="22"/>
    </row>
    <row r="38" spans="1:12" ht="10.9" customHeight="1" outlineLevel="4" x14ac:dyDescent="0.2">
      <c r="A38" s="23" t="s">
        <v>23</v>
      </c>
      <c r="B38" s="24" t="s">
        <v>53</v>
      </c>
      <c r="C38" s="25"/>
      <c r="D38" s="25" t="s">
        <v>54</v>
      </c>
      <c r="E38" s="26" t="s">
        <v>43</v>
      </c>
      <c r="F38" s="29">
        <v>1E-3</v>
      </c>
      <c r="G38" s="30">
        <v>5.75</v>
      </c>
      <c r="H38" s="30">
        <f>SUM($G$38:$G$38)</f>
        <v>5.75</v>
      </c>
      <c r="I38" s="28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28">
        <f>ROUND($H$38*$I$38,2)</f>
        <v>0</v>
      </c>
      <c r="K38" s="25"/>
      <c r="L38" s="25" t="str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Закупка подрядчик</v>
      </c>
    </row>
    <row r="39" spans="1:12" ht="10.9" customHeight="1" outlineLevel="4" x14ac:dyDescent="0.2">
      <c r="A39" s="20"/>
      <c r="B39" s="14" t="s">
        <v>19</v>
      </c>
      <c r="C39" s="21"/>
      <c r="D39" s="21"/>
      <c r="E39" s="21"/>
      <c r="F39" s="21"/>
      <c r="G39" s="21"/>
      <c r="H39" s="21"/>
      <c r="I39" s="63"/>
      <c r="J39" s="64">
        <f>SUM($J$40)</f>
        <v>0</v>
      </c>
      <c r="K39" s="18"/>
      <c r="L39" s="22"/>
    </row>
    <row r="40" spans="1:12" ht="10.9" customHeight="1" outlineLevel="4" x14ac:dyDescent="0.2">
      <c r="A40" s="23"/>
      <c r="B40" s="24" t="s">
        <v>55</v>
      </c>
      <c r="C40" s="25"/>
      <c r="D40" s="25"/>
      <c r="E40" s="26" t="s">
        <v>21</v>
      </c>
      <c r="F40" s="27"/>
      <c r="G40" s="28">
        <v>7188.85</v>
      </c>
      <c r="H40" s="28">
        <f>SUM($G$40:$G$40)</f>
        <v>7188.85</v>
      </c>
      <c r="I40" s="28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28">
        <f>ROUND($H$40*$I$40,2)</f>
        <v>0</v>
      </c>
      <c r="K40" s="25"/>
      <c r="L40" s="25"/>
    </row>
    <row r="41" spans="1:12" ht="10.9" customHeight="1" outlineLevel="4" x14ac:dyDescent="0.2">
      <c r="A41" s="20"/>
      <c r="B41" s="14" t="s">
        <v>22</v>
      </c>
      <c r="C41" s="21"/>
      <c r="D41" s="21"/>
      <c r="E41" s="21"/>
      <c r="F41" s="21"/>
      <c r="G41" s="21"/>
      <c r="H41" s="21"/>
      <c r="I41" s="63"/>
      <c r="J41" s="64">
        <f>SUM($J$42)</f>
        <v>0</v>
      </c>
      <c r="K41" s="18"/>
      <c r="L41" s="22"/>
    </row>
    <row r="42" spans="1:12" ht="10.9" customHeight="1" outlineLevel="4" x14ac:dyDescent="0.2">
      <c r="A42" s="23" t="s">
        <v>23</v>
      </c>
      <c r="B42" s="24" t="s">
        <v>53</v>
      </c>
      <c r="C42" s="25"/>
      <c r="D42" s="25" t="s">
        <v>54</v>
      </c>
      <c r="E42" s="26" t="s">
        <v>43</v>
      </c>
      <c r="F42" s="27"/>
      <c r="G42" s="30">
        <v>1.44</v>
      </c>
      <c r="H42" s="30">
        <f>SUM($G$42:$G$42)</f>
        <v>1.44</v>
      </c>
      <c r="I42" s="28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28">
        <f>ROUND($H$42*$I$42,2)</f>
        <v>0</v>
      </c>
      <c r="K42" s="25"/>
      <c r="L42" s="25" t="str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Закупка подрядчик</v>
      </c>
    </row>
    <row r="43" spans="1:12" ht="10.9" customHeight="1" outlineLevel="4" x14ac:dyDescent="0.2">
      <c r="A43" s="20"/>
      <c r="B43" s="14" t="s">
        <v>19</v>
      </c>
      <c r="C43" s="21"/>
      <c r="D43" s="21"/>
      <c r="E43" s="21"/>
      <c r="F43" s="21"/>
      <c r="G43" s="21"/>
      <c r="H43" s="21"/>
      <c r="I43" s="63"/>
      <c r="J43" s="64">
        <f>SUM($J$44)</f>
        <v>0</v>
      </c>
      <c r="K43" s="18"/>
      <c r="L43" s="22"/>
    </row>
    <row r="44" spans="1:12" ht="10.9" customHeight="1" outlineLevel="4" x14ac:dyDescent="0.2">
      <c r="A44" s="23"/>
      <c r="B44" s="24" t="s">
        <v>56</v>
      </c>
      <c r="C44" s="25"/>
      <c r="D44" s="25"/>
      <c r="E44" s="26" t="s">
        <v>21</v>
      </c>
      <c r="F44" s="27"/>
      <c r="G44" s="28">
        <v>7188.85</v>
      </c>
      <c r="H44" s="28">
        <f>SUM($G$44:$G$44)</f>
        <v>7188.85</v>
      </c>
      <c r="I44" s="28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28">
        <f>ROUND($H$44*$I$44,2)</f>
        <v>0</v>
      </c>
      <c r="K44" s="25"/>
      <c r="L44" s="25"/>
    </row>
    <row r="45" spans="1:12" ht="10.9" customHeight="1" outlineLevel="4" x14ac:dyDescent="0.2">
      <c r="A45" s="20"/>
      <c r="B45" s="14" t="s">
        <v>22</v>
      </c>
      <c r="C45" s="21"/>
      <c r="D45" s="21"/>
      <c r="E45" s="21"/>
      <c r="F45" s="21"/>
      <c r="G45" s="21"/>
      <c r="H45" s="21"/>
      <c r="I45" s="63"/>
      <c r="J45" s="64">
        <f>SUM($J$46)</f>
        <v>0</v>
      </c>
      <c r="K45" s="18"/>
      <c r="L45" s="22"/>
    </row>
    <row r="46" spans="1:12" ht="22.9" customHeight="1" outlineLevel="4" x14ac:dyDescent="0.2">
      <c r="A46" s="23" t="s">
        <v>23</v>
      </c>
      <c r="B46" s="24" t="s">
        <v>57</v>
      </c>
      <c r="C46" s="25"/>
      <c r="D46" s="25" t="s">
        <v>58</v>
      </c>
      <c r="E46" s="26" t="s">
        <v>43</v>
      </c>
      <c r="F46" s="29">
        <v>2.726</v>
      </c>
      <c r="G46" s="30">
        <v>783.87</v>
      </c>
      <c r="H46" s="30">
        <f>SUM($G$46:$G$46)</f>
        <v>783.87</v>
      </c>
      <c r="I46" s="28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28">
        <f>ROUND($H$46*$I$46,2)</f>
        <v>0</v>
      </c>
      <c r="K46" s="25"/>
      <c r="L46" s="25" t="str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Закупка подрядчик</v>
      </c>
    </row>
    <row r="47" spans="1:12" ht="10.9" customHeight="1" outlineLevel="4" x14ac:dyDescent="0.2">
      <c r="A47" s="20"/>
      <c r="B47" s="14" t="s">
        <v>19</v>
      </c>
      <c r="C47" s="21"/>
      <c r="D47" s="21"/>
      <c r="E47" s="21"/>
      <c r="F47" s="21"/>
      <c r="G47" s="21"/>
      <c r="H47" s="21"/>
      <c r="I47" s="63"/>
      <c r="J47" s="64">
        <f>SUM($J$48)</f>
        <v>0</v>
      </c>
      <c r="K47" s="18"/>
      <c r="L47" s="22"/>
    </row>
    <row r="48" spans="1:12" ht="10.9" customHeight="1" outlineLevel="4" x14ac:dyDescent="0.2">
      <c r="A48" s="23"/>
      <c r="B48" s="24" t="s">
        <v>59</v>
      </c>
      <c r="C48" s="25"/>
      <c r="D48" s="25"/>
      <c r="E48" s="26" t="s">
        <v>21</v>
      </c>
      <c r="F48" s="27"/>
      <c r="G48" s="28">
        <v>7188.85</v>
      </c>
      <c r="H48" s="28">
        <f>SUM($G$48:$G$48)</f>
        <v>7188.85</v>
      </c>
      <c r="I48" s="28">
        <f t="array" ref="I48">INDEX(Р[Цена за ед., руб],MATCH(1,IF(($B48=Р[Наименование])*($K48=Р[Примечание]),{1},($B48=Р[Наименование])*($K48=Р[Примечание])),0))</f>
        <v>0</v>
      </c>
      <c r="J48" s="28">
        <f>ROUND($H$48*$I$48,2)</f>
        <v>0</v>
      </c>
      <c r="K48" s="25"/>
      <c r="L48" s="25"/>
    </row>
    <row r="49" spans="1:12" ht="10.9" customHeight="1" outlineLevel="4" x14ac:dyDescent="0.2">
      <c r="A49" s="20"/>
      <c r="B49" s="14" t="s">
        <v>22</v>
      </c>
      <c r="C49" s="21"/>
      <c r="D49" s="21"/>
      <c r="E49" s="21"/>
      <c r="F49" s="21"/>
      <c r="G49" s="21"/>
      <c r="H49" s="21"/>
      <c r="I49" s="63"/>
      <c r="J49" s="64">
        <f>SUM($J$50)</f>
        <v>0</v>
      </c>
      <c r="K49" s="18"/>
      <c r="L49" s="22"/>
    </row>
    <row r="50" spans="1:12" ht="22.9" customHeight="1" outlineLevel="4" x14ac:dyDescent="0.2">
      <c r="A50" s="23" t="s">
        <v>23</v>
      </c>
      <c r="B50" s="24" t="s">
        <v>57</v>
      </c>
      <c r="C50" s="25"/>
      <c r="D50" s="25" t="s">
        <v>60</v>
      </c>
      <c r="E50" s="26" t="s">
        <v>43</v>
      </c>
      <c r="F50" s="29">
        <v>2.5739999999999998</v>
      </c>
      <c r="G50" s="28">
        <v>1110.25</v>
      </c>
      <c r="H50" s="28">
        <f>SUM($G$50:$G$50)</f>
        <v>1110.25</v>
      </c>
      <c r="I50" s="28">
        <f t="array" ref="I50">INDEX(М[Цена за ед., руб],MATCH(1,IF(($B50=М[Наим.])*($C50=М[Артикул,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  <c r="J50" s="28">
        <f>ROUND($H$50*$I$50,2)</f>
        <v>0</v>
      </c>
      <c r="K50" s="25"/>
      <c r="L50" s="25" t="str">
        <f t="array" ref="L50">INDEX(М[Форма закупа],MATCH(1,IF(($B50=М[Наим.])*($C50=М[Артикул, марка, произв.])*($D50=М[Хар-ка])*($K50=М[Прим.]),{1},($B50=М[Наим.])*($C50=М[Артикул, марка, произв.])*($D50=М[Хар-ка])*($K50=М[Прим.])),0))</f>
        <v>Закупка подрядчик</v>
      </c>
    </row>
    <row r="51" spans="1:12" ht="10.9" customHeight="1" outlineLevel="4" x14ac:dyDescent="0.2">
      <c r="A51" s="20"/>
      <c r="B51" s="14" t="s">
        <v>19</v>
      </c>
      <c r="C51" s="21"/>
      <c r="D51" s="21"/>
      <c r="E51" s="21"/>
      <c r="F51" s="21"/>
      <c r="G51" s="21"/>
      <c r="H51" s="21"/>
      <c r="I51" s="63"/>
      <c r="J51" s="64">
        <f>SUM($J$52)</f>
        <v>0</v>
      </c>
      <c r="K51" s="18"/>
      <c r="L51" s="22"/>
    </row>
    <row r="52" spans="1:12" ht="22.9" customHeight="1" outlineLevel="4" x14ac:dyDescent="0.2">
      <c r="A52" s="23"/>
      <c r="B52" s="24" t="s">
        <v>45</v>
      </c>
      <c r="C52" s="25"/>
      <c r="D52" s="25"/>
      <c r="E52" s="26" t="s">
        <v>21</v>
      </c>
      <c r="F52" s="27"/>
      <c r="G52" s="28">
        <v>7188.85</v>
      </c>
      <c r="H52" s="28">
        <f>SUM($G$52:$G$52)</f>
        <v>7188.85</v>
      </c>
      <c r="I52" s="28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28">
        <f>ROUND($H$52*$I$52,2)</f>
        <v>0</v>
      </c>
      <c r="K52" s="25"/>
      <c r="L52" s="25"/>
    </row>
    <row r="53" spans="1:12" ht="10.9" customHeight="1" outlineLevel="4" x14ac:dyDescent="0.2">
      <c r="A53" s="20"/>
      <c r="B53" s="14" t="s">
        <v>22</v>
      </c>
      <c r="C53" s="21"/>
      <c r="D53" s="21"/>
      <c r="E53" s="21"/>
      <c r="F53" s="21"/>
      <c r="G53" s="21"/>
      <c r="H53" s="21"/>
      <c r="I53" s="63"/>
      <c r="J53" s="64">
        <f>SUM($J$54:$J$55)</f>
        <v>0</v>
      </c>
      <c r="K53" s="18"/>
      <c r="L53" s="22"/>
    </row>
    <row r="54" spans="1:12" ht="22.9" customHeight="1" outlineLevel="4" x14ac:dyDescent="0.2">
      <c r="A54" s="23" t="s">
        <v>23</v>
      </c>
      <c r="B54" s="24" t="s">
        <v>46</v>
      </c>
      <c r="C54" s="25"/>
      <c r="D54" s="25" t="s">
        <v>61</v>
      </c>
      <c r="E54" s="26" t="s">
        <v>43</v>
      </c>
      <c r="F54" s="29">
        <v>1.7889999999999999</v>
      </c>
      <c r="G54" s="28">
        <v>2443.84</v>
      </c>
      <c r="H54" s="28">
        <f>SUM($G$54:$G$54)</f>
        <v>2443.84</v>
      </c>
      <c r="I54" s="28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28">
        <f>ROUND($H$54*$I$54,2)</f>
        <v>0</v>
      </c>
      <c r="K54" s="25"/>
      <c r="L54" s="25" t="str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Закупка подрядчик</v>
      </c>
    </row>
    <row r="55" spans="1:12" ht="22.9" customHeight="1" outlineLevel="4" x14ac:dyDescent="0.2">
      <c r="A55" s="23" t="s">
        <v>31</v>
      </c>
      <c r="B55" s="24" t="s">
        <v>46</v>
      </c>
      <c r="C55" s="25"/>
      <c r="D55" s="25" t="s">
        <v>62</v>
      </c>
      <c r="E55" s="26" t="s">
        <v>43</v>
      </c>
      <c r="F55" s="29">
        <v>1.7889999999999999</v>
      </c>
      <c r="G55" s="30">
        <v>128.62</v>
      </c>
      <c r="H55" s="30">
        <f>SUM($G$55:$G$55)</f>
        <v>128.62</v>
      </c>
      <c r="I55" s="28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28">
        <f>ROUND($H$55*$I$55,2)</f>
        <v>0</v>
      </c>
      <c r="K55" s="25"/>
      <c r="L55" s="25" t="str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Закупка подрядчик</v>
      </c>
    </row>
    <row r="56" spans="1:12" ht="22.9" customHeight="1" outlineLevel="2" x14ac:dyDescent="0.2">
      <c r="A56" s="13" t="s">
        <v>63</v>
      </c>
      <c r="B56" s="14" t="s">
        <v>64</v>
      </c>
      <c r="C56" s="15"/>
      <c r="D56" s="15"/>
      <c r="E56" s="16"/>
      <c r="F56" s="17"/>
      <c r="G56" s="18"/>
      <c r="H56" s="18"/>
      <c r="I56" s="62"/>
      <c r="J56" s="62">
        <f>SUM($J$57)</f>
        <v>0</v>
      </c>
      <c r="K56" s="19"/>
      <c r="L56" s="19"/>
    </row>
    <row r="57" spans="1:12" ht="22.9" customHeight="1" outlineLevel="3" x14ac:dyDescent="0.2">
      <c r="A57" s="13" t="s">
        <v>65</v>
      </c>
      <c r="B57" s="14" t="s">
        <v>64</v>
      </c>
      <c r="C57" s="15"/>
      <c r="D57" s="15"/>
      <c r="E57" s="16"/>
      <c r="F57" s="17"/>
      <c r="G57" s="18"/>
      <c r="H57" s="18"/>
      <c r="I57" s="62"/>
      <c r="J57" s="62">
        <f>SUM($J$68,$J$66,$J$64,$J$62,$J$60,$J$58)</f>
        <v>0</v>
      </c>
      <c r="K57" s="19"/>
      <c r="L57" s="19"/>
    </row>
    <row r="58" spans="1:12" ht="10.9" customHeight="1" outlineLevel="4" x14ac:dyDescent="0.2">
      <c r="A58" s="20"/>
      <c r="B58" s="14" t="s">
        <v>19</v>
      </c>
      <c r="C58" s="21"/>
      <c r="D58" s="21"/>
      <c r="E58" s="21"/>
      <c r="F58" s="21"/>
      <c r="G58" s="21"/>
      <c r="H58" s="21"/>
      <c r="I58" s="63"/>
      <c r="J58" s="64">
        <f>SUM($J$59)</f>
        <v>0</v>
      </c>
      <c r="K58" s="18"/>
      <c r="L58" s="22"/>
    </row>
    <row r="59" spans="1:12" ht="10.9" customHeight="1" outlineLevel="4" x14ac:dyDescent="0.2">
      <c r="A59" s="23"/>
      <c r="B59" s="24" t="s">
        <v>52</v>
      </c>
      <c r="C59" s="25"/>
      <c r="D59" s="25"/>
      <c r="E59" s="26" t="s">
        <v>21</v>
      </c>
      <c r="F59" s="27"/>
      <c r="G59" s="30">
        <v>753.96</v>
      </c>
      <c r="H59" s="30">
        <f>SUM($G$59:$G$59)</f>
        <v>753.96</v>
      </c>
      <c r="I59" s="28">
        <f t="array" ref="I59">INDEX(Р[Цена за ед., руб],MATCH(1,IF(($B59=Р[Наименование])*($K59=Р[Примечание]),{1},($B59=Р[Наименование])*($K59=Р[Примечание])),0))</f>
        <v>0</v>
      </c>
      <c r="J59" s="28">
        <f>ROUND($H$59*$I$59,2)</f>
        <v>0</v>
      </c>
      <c r="K59" s="25"/>
      <c r="L59" s="25"/>
    </row>
    <row r="60" spans="1:12" ht="10.9" customHeight="1" outlineLevel="4" x14ac:dyDescent="0.2">
      <c r="A60" s="20"/>
      <c r="B60" s="14" t="s">
        <v>22</v>
      </c>
      <c r="C60" s="21"/>
      <c r="D60" s="21"/>
      <c r="E60" s="21"/>
      <c r="F60" s="21"/>
      <c r="G60" s="21"/>
      <c r="H60" s="21"/>
      <c r="I60" s="63"/>
      <c r="J60" s="64">
        <f>SUM($J$61)</f>
        <v>0</v>
      </c>
      <c r="K60" s="18"/>
      <c r="L60" s="22"/>
    </row>
    <row r="61" spans="1:12" ht="10.9" customHeight="1" outlineLevel="4" x14ac:dyDescent="0.2">
      <c r="A61" s="23" t="s">
        <v>23</v>
      </c>
      <c r="B61" s="24" t="s">
        <v>53</v>
      </c>
      <c r="C61" s="25"/>
      <c r="D61" s="25" t="s">
        <v>54</v>
      </c>
      <c r="E61" s="26" t="s">
        <v>43</v>
      </c>
      <c r="F61" s="29">
        <v>1E-3</v>
      </c>
      <c r="G61" s="32">
        <v>0.6</v>
      </c>
      <c r="H61" s="32">
        <f>SUM($G$61:$G$61)</f>
        <v>0.6</v>
      </c>
      <c r="I61" s="28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28">
        <f>ROUND($H$61*$I$61,2)</f>
        <v>0</v>
      </c>
      <c r="K61" s="25"/>
      <c r="L61" s="25" t="str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Закупка подрядчик</v>
      </c>
    </row>
    <row r="62" spans="1:12" ht="10.9" customHeight="1" outlineLevel="4" x14ac:dyDescent="0.2">
      <c r="A62" s="20"/>
      <c r="B62" s="14" t="s">
        <v>19</v>
      </c>
      <c r="C62" s="21"/>
      <c r="D62" s="21"/>
      <c r="E62" s="21"/>
      <c r="F62" s="21"/>
      <c r="G62" s="21"/>
      <c r="H62" s="21"/>
      <c r="I62" s="63"/>
      <c r="J62" s="64">
        <f>SUM($J$63)</f>
        <v>0</v>
      </c>
      <c r="K62" s="18"/>
      <c r="L62" s="22"/>
    </row>
    <row r="63" spans="1:12" ht="10.9" customHeight="1" outlineLevel="4" x14ac:dyDescent="0.2">
      <c r="A63" s="23"/>
      <c r="B63" s="24" t="s">
        <v>66</v>
      </c>
      <c r="C63" s="25"/>
      <c r="D63" s="25"/>
      <c r="E63" s="26" t="s">
        <v>21</v>
      </c>
      <c r="F63" s="27"/>
      <c r="G63" s="30">
        <v>753.96</v>
      </c>
      <c r="H63" s="30">
        <f>SUM($G$63:$G$63)</f>
        <v>753.96</v>
      </c>
      <c r="I63" s="28">
        <f t="array" ref="I63">INDEX(Р[Цена за ед., руб],MATCH(1,IF(($B63=Р[Наименование])*($K63=Р[Примечание]),{1},($B63=Р[Наименование])*($K63=Р[Примечание])),0))</f>
        <v>0</v>
      </c>
      <c r="J63" s="28">
        <f>ROUND($H$63*$I$63,2)</f>
        <v>0</v>
      </c>
      <c r="K63" s="25"/>
      <c r="L63" s="25"/>
    </row>
    <row r="64" spans="1:12" ht="10.9" customHeight="1" outlineLevel="4" x14ac:dyDescent="0.2">
      <c r="A64" s="20"/>
      <c r="B64" s="14" t="s">
        <v>22</v>
      </c>
      <c r="C64" s="21"/>
      <c r="D64" s="21"/>
      <c r="E64" s="21"/>
      <c r="F64" s="21"/>
      <c r="G64" s="21"/>
      <c r="H64" s="21"/>
      <c r="I64" s="63"/>
      <c r="J64" s="64">
        <f>SUM($J$65)</f>
        <v>0</v>
      </c>
      <c r="K64" s="18"/>
      <c r="L64" s="22"/>
    </row>
    <row r="65" spans="1:12" ht="22.9" customHeight="1" outlineLevel="4" x14ac:dyDescent="0.2">
      <c r="A65" s="23" t="s">
        <v>23</v>
      </c>
      <c r="B65" s="24" t="s">
        <v>57</v>
      </c>
      <c r="C65" s="25"/>
      <c r="D65" s="25" t="s">
        <v>58</v>
      </c>
      <c r="E65" s="26" t="s">
        <v>43</v>
      </c>
      <c r="F65" s="29">
        <v>2.726</v>
      </c>
      <c r="G65" s="30">
        <v>102.76</v>
      </c>
      <c r="H65" s="30">
        <f>SUM($G$65:$G$65)</f>
        <v>102.76</v>
      </c>
      <c r="I65" s="28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28">
        <f>ROUND($H$65*$I$65,2)</f>
        <v>0</v>
      </c>
      <c r="K65" s="25"/>
      <c r="L65" s="25" t="str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Закупка подрядчик</v>
      </c>
    </row>
    <row r="66" spans="1:12" ht="10.9" customHeight="1" outlineLevel="4" x14ac:dyDescent="0.2">
      <c r="A66" s="20"/>
      <c r="B66" s="14" t="s">
        <v>19</v>
      </c>
      <c r="C66" s="21"/>
      <c r="D66" s="21"/>
      <c r="E66" s="21"/>
      <c r="F66" s="21"/>
      <c r="G66" s="21"/>
      <c r="H66" s="21"/>
      <c r="I66" s="63"/>
      <c r="J66" s="64">
        <f>SUM($J$67)</f>
        <v>0</v>
      </c>
      <c r="K66" s="18"/>
      <c r="L66" s="22"/>
    </row>
    <row r="67" spans="1:12" ht="22.9" customHeight="1" outlineLevel="4" x14ac:dyDescent="0.2">
      <c r="A67" s="23"/>
      <c r="B67" s="24" t="s">
        <v>67</v>
      </c>
      <c r="C67" s="25"/>
      <c r="D67" s="25"/>
      <c r="E67" s="26" t="s">
        <v>21</v>
      </c>
      <c r="F67" s="27"/>
      <c r="G67" s="30">
        <v>753.96</v>
      </c>
      <c r="H67" s="30">
        <f>SUM($G$67:$G$67)</f>
        <v>753.96</v>
      </c>
      <c r="I67" s="28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28">
        <f>ROUND($H$67*$I$67,2)</f>
        <v>0</v>
      </c>
      <c r="K67" s="25"/>
      <c r="L67" s="25"/>
    </row>
    <row r="68" spans="1:12" ht="10.9" customHeight="1" outlineLevel="4" x14ac:dyDescent="0.2">
      <c r="A68" s="20"/>
      <c r="B68" s="14" t="s">
        <v>22</v>
      </c>
      <c r="C68" s="21"/>
      <c r="D68" s="21"/>
      <c r="E68" s="21"/>
      <c r="F68" s="21"/>
      <c r="G68" s="21"/>
      <c r="H68" s="21"/>
      <c r="I68" s="63"/>
      <c r="J68" s="64">
        <f>SUM($J$69)</f>
        <v>0</v>
      </c>
      <c r="K68" s="18"/>
      <c r="L68" s="22"/>
    </row>
    <row r="69" spans="1:12" ht="22.9" customHeight="1" outlineLevel="4" x14ac:dyDescent="0.2">
      <c r="A69" s="23" t="s">
        <v>23</v>
      </c>
      <c r="B69" s="24" t="s">
        <v>46</v>
      </c>
      <c r="C69" s="25"/>
      <c r="D69" s="25" t="s">
        <v>68</v>
      </c>
      <c r="E69" s="26" t="s">
        <v>43</v>
      </c>
      <c r="F69" s="29">
        <v>1.7889999999999999</v>
      </c>
      <c r="G69" s="32">
        <v>134.9</v>
      </c>
      <c r="H69" s="32">
        <f>SUM($G$69:$G$69)</f>
        <v>134.9</v>
      </c>
      <c r="I69" s="28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28">
        <f>ROUND($H$69*$I$69,2)</f>
        <v>0</v>
      </c>
      <c r="K69" s="25"/>
      <c r="L69" s="25" t="str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Закупка подрядчик</v>
      </c>
    </row>
    <row r="70" spans="1:12" ht="22.9" customHeight="1" outlineLevel="2" x14ac:dyDescent="0.2">
      <c r="A70" s="13" t="s">
        <v>69</v>
      </c>
      <c r="B70" s="14" t="s">
        <v>70</v>
      </c>
      <c r="C70" s="15"/>
      <c r="D70" s="15"/>
      <c r="E70" s="16"/>
      <c r="F70" s="17"/>
      <c r="G70" s="18"/>
      <c r="H70" s="18"/>
      <c r="I70" s="62"/>
      <c r="J70" s="62">
        <f>SUM($J$71)</f>
        <v>0</v>
      </c>
      <c r="K70" s="19"/>
      <c r="L70" s="19"/>
    </row>
    <row r="71" spans="1:12" ht="22.9" customHeight="1" outlineLevel="3" x14ac:dyDescent="0.2">
      <c r="A71" s="13" t="s">
        <v>71</v>
      </c>
      <c r="B71" s="14" t="s">
        <v>70</v>
      </c>
      <c r="C71" s="15"/>
      <c r="D71" s="15"/>
      <c r="E71" s="16"/>
      <c r="F71" s="17"/>
      <c r="G71" s="18"/>
      <c r="H71" s="18"/>
      <c r="I71" s="62"/>
      <c r="J71" s="62">
        <f>SUM($J$82,$J$80,$J$78,$J$76,$J$74,$J$72)</f>
        <v>0</v>
      </c>
      <c r="K71" s="19"/>
      <c r="L71" s="19"/>
    </row>
    <row r="72" spans="1:12" ht="10.9" customHeight="1" outlineLevel="4" x14ac:dyDescent="0.2">
      <c r="A72" s="20"/>
      <c r="B72" s="14" t="s">
        <v>19</v>
      </c>
      <c r="C72" s="21"/>
      <c r="D72" s="21"/>
      <c r="E72" s="21"/>
      <c r="F72" s="21"/>
      <c r="G72" s="21"/>
      <c r="H72" s="21"/>
      <c r="I72" s="63"/>
      <c r="J72" s="64">
        <f>SUM($J$73)</f>
        <v>0</v>
      </c>
      <c r="K72" s="18"/>
      <c r="L72" s="22"/>
    </row>
    <row r="73" spans="1:12" ht="10.9" customHeight="1" outlineLevel="4" x14ac:dyDescent="0.2">
      <c r="A73" s="23"/>
      <c r="B73" s="24" t="s">
        <v>52</v>
      </c>
      <c r="C73" s="25"/>
      <c r="D73" s="25"/>
      <c r="E73" s="26" t="s">
        <v>21</v>
      </c>
      <c r="F73" s="27"/>
      <c r="G73" s="30">
        <v>747.07</v>
      </c>
      <c r="H73" s="30">
        <f>SUM($G$73:$G$73)</f>
        <v>747.07</v>
      </c>
      <c r="I73" s="28">
        <f t="array" ref="I73">INDEX(Р[Цена за ед., руб],MATCH(1,IF(($B73=Р[Наименование])*($K73=Р[Примечание]),{1},($B73=Р[Наименование])*($K73=Р[Примечание])),0))</f>
        <v>0</v>
      </c>
      <c r="J73" s="28">
        <f>ROUND($H$73*$I$73,2)</f>
        <v>0</v>
      </c>
      <c r="K73" s="25"/>
      <c r="L73" s="25"/>
    </row>
    <row r="74" spans="1:12" ht="10.9" customHeight="1" outlineLevel="4" x14ac:dyDescent="0.2">
      <c r="A74" s="20"/>
      <c r="B74" s="14" t="s">
        <v>22</v>
      </c>
      <c r="C74" s="21"/>
      <c r="D74" s="21"/>
      <c r="E74" s="21"/>
      <c r="F74" s="21"/>
      <c r="G74" s="21"/>
      <c r="H74" s="21"/>
      <c r="I74" s="63"/>
      <c r="J74" s="64">
        <f>SUM($J$75)</f>
        <v>0</v>
      </c>
      <c r="K74" s="18"/>
      <c r="L74" s="22"/>
    </row>
    <row r="75" spans="1:12" ht="10.9" customHeight="1" outlineLevel="4" x14ac:dyDescent="0.2">
      <c r="A75" s="23" t="s">
        <v>23</v>
      </c>
      <c r="B75" s="24" t="s">
        <v>53</v>
      </c>
      <c r="C75" s="25"/>
      <c r="D75" s="25" t="s">
        <v>54</v>
      </c>
      <c r="E75" s="26" t="s">
        <v>43</v>
      </c>
      <c r="F75" s="29">
        <v>1E-3</v>
      </c>
      <c r="G75" s="32">
        <v>0.6</v>
      </c>
      <c r="H75" s="32">
        <f>SUM($G$75:$G$75)</f>
        <v>0.6</v>
      </c>
      <c r="I75" s="28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28">
        <f>ROUND($H$75*$I$75,2)</f>
        <v>0</v>
      </c>
      <c r="K75" s="25"/>
      <c r="L75" s="25" t="str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Закупка подрядчик</v>
      </c>
    </row>
    <row r="76" spans="1:12" ht="10.9" customHeight="1" outlineLevel="4" x14ac:dyDescent="0.2">
      <c r="A76" s="20"/>
      <c r="B76" s="14" t="s">
        <v>19</v>
      </c>
      <c r="C76" s="21"/>
      <c r="D76" s="21"/>
      <c r="E76" s="21"/>
      <c r="F76" s="21"/>
      <c r="G76" s="21"/>
      <c r="H76" s="21"/>
      <c r="I76" s="63"/>
      <c r="J76" s="64">
        <f>SUM($J$77)</f>
        <v>0</v>
      </c>
      <c r="K76" s="18"/>
      <c r="L76" s="22"/>
    </row>
    <row r="77" spans="1:12" ht="22.9" customHeight="1" outlineLevel="4" x14ac:dyDescent="0.2">
      <c r="A77" s="23"/>
      <c r="B77" s="24" t="s">
        <v>72</v>
      </c>
      <c r="C77" s="25"/>
      <c r="D77" s="25"/>
      <c r="E77" s="26" t="s">
        <v>21</v>
      </c>
      <c r="F77" s="27"/>
      <c r="G77" s="30">
        <v>747.07</v>
      </c>
      <c r="H77" s="30">
        <f>SUM($G$77:$G$77)</f>
        <v>747.07</v>
      </c>
      <c r="I77" s="28">
        <f t="array" ref="I77">INDEX(Р[Цена за ед., руб],MATCH(1,IF(($B77=Р[Наименование])*($K77=Р[Примечание]),{1},($B77=Р[Наименование])*($K77=Р[Примечание])),0))</f>
        <v>0</v>
      </c>
      <c r="J77" s="28">
        <f>ROUND($H$77*$I$77,2)</f>
        <v>0</v>
      </c>
      <c r="K77" s="25"/>
      <c r="L77" s="25"/>
    </row>
    <row r="78" spans="1:12" ht="10.9" customHeight="1" outlineLevel="4" x14ac:dyDescent="0.2">
      <c r="A78" s="20"/>
      <c r="B78" s="14" t="s">
        <v>22</v>
      </c>
      <c r="C78" s="21"/>
      <c r="D78" s="21"/>
      <c r="E78" s="21"/>
      <c r="F78" s="21"/>
      <c r="G78" s="21"/>
      <c r="H78" s="21"/>
      <c r="I78" s="63"/>
      <c r="J78" s="64">
        <f>SUM($J$79)</f>
        <v>0</v>
      </c>
      <c r="K78" s="18"/>
      <c r="L78" s="22"/>
    </row>
    <row r="79" spans="1:12" ht="22.9" customHeight="1" outlineLevel="4" x14ac:dyDescent="0.2">
      <c r="A79" s="23" t="s">
        <v>23</v>
      </c>
      <c r="B79" s="24" t="s">
        <v>57</v>
      </c>
      <c r="C79" s="25"/>
      <c r="D79" s="25" t="s">
        <v>58</v>
      </c>
      <c r="E79" s="26" t="s">
        <v>43</v>
      </c>
      <c r="F79" s="29">
        <v>2.726</v>
      </c>
      <c r="G79" s="30">
        <v>142.56</v>
      </c>
      <c r="H79" s="30">
        <f>SUM($G$79:$G$79)</f>
        <v>142.56</v>
      </c>
      <c r="I79" s="28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28">
        <f>ROUND($H$79*$I$79,2)</f>
        <v>0</v>
      </c>
      <c r="K79" s="25"/>
      <c r="L79" s="25" t="str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Закупка подрядчик</v>
      </c>
    </row>
    <row r="80" spans="1:12" ht="10.9" customHeight="1" outlineLevel="4" x14ac:dyDescent="0.2">
      <c r="A80" s="20"/>
      <c r="B80" s="14" t="s">
        <v>19</v>
      </c>
      <c r="C80" s="21"/>
      <c r="D80" s="21"/>
      <c r="E80" s="21"/>
      <c r="F80" s="21"/>
      <c r="G80" s="21"/>
      <c r="H80" s="21"/>
      <c r="I80" s="63"/>
      <c r="J80" s="64">
        <f>SUM($J$81)</f>
        <v>0</v>
      </c>
      <c r="K80" s="18"/>
      <c r="L80" s="22"/>
    </row>
    <row r="81" spans="1:12" ht="22.9" customHeight="1" outlineLevel="4" x14ac:dyDescent="0.2">
      <c r="A81" s="23"/>
      <c r="B81" s="24" t="s">
        <v>45</v>
      </c>
      <c r="C81" s="25"/>
      <c r="D81" s="25"/>
      <c r="E81" s="26" t="s">
        <v>21</v>
      </c>
      <c r="F81" s="27"/>
      <c r="G81" s="30">
        <v>747.07</v>
      </c>
      <c r="H81" s="30">
        <f>SUM($G$81:$G$81)</f>
        <v>747.07</v>
      </c>
      <c r="I81" s="28">
        <f t="array" ref="I81">INDEX(Р[Цена за ед., руб],MATCH(1,IF(($B81=Р[Наименование])*($K81=Р[Примечание]),{1},($B81=Р[Наименование])*($K81=Р[Примечание])),0))</f>
        <v>0</v>
      </c>
      <c r="J81" s="28">
        <f>ROUND($H$81*$I$81,2)</f>
        <v>0</v>
      </c>
      <c r="K81" s="25"/>
      <c r="L81" s="25"/>
    </row>
    <row r="82" spans="1:12" ht="10.9" customHeight="1" outlineLevel="4" x14ac:dyDescent="0.2">
      <c r="A82" s="20"/>
      <c r="B82" s="14" t="s">
        <v>22</v>
      </c>
      <c r="C82" s="21"/>
      <c r="D82" s="21"/>
      <c r="E82" s="21"/>
      <c r="F82" s="21"/>
      <c r="G82" s="21"/>
      <c r="H82" s="21"/>
      <c r="I82" s="63"/>
      <c r="J82" s="64">
        <f>SUM($J$83:$J$84)</f>
        <v>0</v>
      </c>
      <c r="K82" s="18"/>
      <c r="L82" s="22"/>
    </row>
    <row r="83" spans="1:12" ht="22.9" customHeight="1" outlineLevel="4" x14ac:dyDescent="0.2">
      <c r="A83" s="23" t="s">
        <v>23</v>
      </c>
      <c r="B83" s="24" t="s">
        <v>46</v>
      </c>
      <c r="C83" s="25"/>
      <c r="D83" s="25" t="s">
        <v>47</v>
      </c>
      <c r="E83" s="26" t="s">
        <v>43</v>
      </c>
      <c r="F83" s="29">
        <v>1.7889999999999999</v>
      </c>
      <c r="G83" s="30">
        <v>253.96</v>
      </c>
      <c r="H83" s="30">
        <f>SUM($G$83:$G$83)</f>
        <v>253.96</v>
      </c>
      <c r="I83" s="28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28">
        <f>ROUND($H$83*$I$83,2)</f>
        <v>0</v>
      </c>
      <c r="K83" s="25"/>
      <c r="L83" s="25" t="str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Закупка подрядчик</v>
      </c>
    </row>
    <row r="84" spans="1:12" ht="22.9" customHeight="1" outlineLevel="4" x14ac:dyDescent="0.2">
      <c r="A84" s="23" t="s">
        <v>31</v>
      </c>
      <c r="B84" s="24" t="s">
        <v>46</v>
      </c>
      <c r="C84" s="25"/>
      <c r="D84" s="25" t="s">
        <v>48</v>
      </c>
      <c r="E84" s="26" t="s">
        <v>43</v>
      </c>
      <c r="F84" s="29">
        <v>1.7889999999999999</v>
      </c>
      <c r="G84" s="30">
        <v>13.37</v>
      </c>
      <c r="H84" s="30">
        <f>SUM($G$84:$G$84)</f>
        <v>13.37</v>
      </c>
      <c r="I84" s="28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28">
        <f>ROUND($H$84*$I$84,2)</f>
        <v>0</v>
      </c>
      <c r="K84" s="25"/>
      <c r="L84" s="25" t="str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Закупка подрядчик</v>
      </c>
    </row>
    <row r="85" spans="1:12" ht="10.9" customHeight="1" outlineLevel="2" x14ac:dyDescent="0.2">
      <c r="A85" s="13" t="s">
        <v>73</v>
      </c>
      <c r="B85" s="14" t="s">
        <v>74</v>
      </c>
      <c r="C85" s="15"/>
      <c r="D85" s="15"/>
      <c r="E85" s="16"/>
      <c r="F85" s="17"/>
      <c r="G85" s="18"/>
      <c r="H85" s="18"/>
      <c r="I85" s="62"/>
      <c r="J85" s="62">
        <f>SUM($J$86)</f>
        <v>0</v>
      </c>
      <c r="K85" s="19"/>
      <c r="L85" s="19"/>
    </row>
    <row r="86" spans="1:12" ht="10.9" customHeight="1" outlineLevel="3" x14ac:dyDescent="0.2">
      <c r="A86" s="13" t="s">
        <v>75</v>
      </c>
      <c r="B86" s="14" t="s">
        <v>74</v>
      </c>
      <c r="C86" s="15"/>
      <c r="D86" s="15"/>
      <c r="E86" s="16"/>
      <c r="F86" s="17"/>
      <c r="G86" s="18"/>
      <c r="H86" s="18"/>
      <c r="I86" s="62"/>
      <c r="J86" s="62">
        <f>SUM($J$89,$J$87)</f>
        <v>0</v>
      </c>
      <c r="K86" s="19"/>
      <c r="L86" s="19"/>
    </row>
    <row r="87" spans="1:12" ht="10.9" customHeight="1" outlineLevel="4" x14ac:dyDescent="0.2">
      <c r="A87" s="20"/>
      <c r="B87" s="14" t="s">
        <v>19</v>
      </c>
      <c r="C87" s="21"/>
      <c r="D87" s="21"/>
      <c r="E87" s="21"/>
      <c r="F87" s="21"/>
      <c r="G87" s="21"/>
      <c r="H87" s="21"/>
      <c r="I87" s="63"/>
      <c r="J87" s="64">
        <f>SUM($J$88)</f>
        <v>0</v>
      </c>
      <c r="K87" s="18"/>
      <c r="L87" s="22"/>
    </row>
    <row r="88" spans="1:12" ht="22.9" customHeight="1" outlineLevel="4" x14ac:dyDescent="0.2">
      <c r="A88" s="23"/>
      <c r="B88" s="24" t="s">
        <v>76</v>
      </c>
      <c r="C88" s="25"/>
      <c r="D88" s="25"/>
      <c r="E88" s="26" t="s">
        <v>21</v>
      </c>
      <c r="F88" s="27"/>
      <c r="G88" s="28">
        <v>2547.0300000000002</v>
      </c>
      <c r="H88" s="28">
        <f>SUM($G$88:$G$88)</f>
        <v>2547.0300000000002</v>
      </c>
      <c r="I88" s="28">
        <f t="array" ref="I88">INDEX(Р[Цена за ед., руб],MATCH(1,IF(($B88=Р[Наименование])*($K88=Р[Примечание]),{1},($B88=Р[Наименование])*($K88=Р[Примечание])),0))</f>
        <v>0</v>
      </c>
      <c r="J88" s="28">
        <f>ROUND($H$88*$I$88,2)</f>
        <v>0</v>
      </c>
      <c r="K88" s="25"/>
      <c r="L88" s="25"/>
    </row>
    <row r="89" spans="1:12" ht="10.9" customHeight="1" outlineLevel="4" x14ac:dyDescent="0.2">
      <c r="A89" s="20"/>
      <c r="B89" s="14" t="s">
        <v>22</v>
      </c>
      <c r="C89" s="21"/>
      <c r="D89" s="21"/>
      <c r="E89" s="21"/>
      <c r="F89" s="21"/>
      <c r="G89" s="21"/>
      <c r="H89" s="21"/>
      <c r="I89" s="63"/>
      <c r="J89" s="64">
        <f>SUM($J$90)</f>
        <v>0</v>
      </c>
      <c r="K89" s="18"/>
      <c r="L89" s="22"/>
    </row>
    <row r="90" spans="1:12" ht="10.9" customHeight="1" outlineLevel="4" x14ac:dyDescent="0.2">
      <c r="A90" s="23" t="s">
        <v>23</v>
      </c>
      <c r="B90" s="24" t="s">
        <v>77</v>
      </c>
      <c r="C90" s="25"/>
      <c r="D90" s="25"/>
      <c r="E90" s="26" t="s">
        <v>78</v>
      </c>
      <c r="F90" s="29">
        <v>1.5</v>
      </c>
      <c r="G90" s="28">
        <v>1795.66</v>
      </c>
      <c r="H90" s="28">
        <f>SUM($G$90:$G$90)</f>
        <v>1795.66</v>
      </c>
      <c r="I90" s="28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28">
        <f>ROUND($H$90*$I$90,2)</f>
        <v>0</v>
      </c>
      <c r="K90" s="25"/>
      <c r="L90" s="25" t="str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Закупка подрядчик</v>
      </c>
    </row>
    <row r="91" spans="1:12" ht="22.9" customHeight="1" outlineLevel="2" x14ac:dyDescent="0.2">
      <c r="A91" s="13" t="s">
        <v>79</v>
      </c>
      <c r="B91" s="14" t="s">
        <v>80</v>
      </c>
      <c r="C91" s="15"/>
      <c r="D91" s="15"/>
      <c r="E91" s="16"/>
      <c r="F91" s="17"/>
      <c r="G91" s="18"/>
      <c r="H91" s="18"/>
      <c r="I91" s="62"/>
      <c r="J91" s="62">
        <f>SUM($J$92)</f>
        <v>0</v>
      </c>
      <c r="K91" s="19"/>
      <c r="L91" s="19"/>
    </row>
    <row r="92" spans="1:12" ht="22.9" customHeight="1" outlineLevel="3" x14ac:dyDescent="0.2">
      <c r="A92" s="13" t="s">
        <v>81</v>
      </c>
      <c r="B92" s="14" t="s">
        <v>80</v>
      </c>
      <c r="C92" s="15"/>
      <c r="D92" s="15"/>
      <c r="E92" s="16"/>
      <c r="F92" s="17"/>
      <c r="G92" s="18"/>
      <c r="H92" s="18"/>
      <c r="I92" s="62"/>
      <c r="J92" s="62">
        <f>SUM($J$103,$J$101,$J$99,$J$97,$J$95,$J$93)</f>
        <v>0</v>
      </c>
      <c r="K92" s="19"/>
      <c r="L92" s="19"/>
    </row>
    <row r="93" spans="1:12" ht="10.9" customHeight="1" outlineLevel="4" x14ac:dyDescent="0.2">
      <c r="A93" s="20"/>
      <c r="B93" s="14" t="s">
        <v>19</v>
      </c>
      <c r="C93" s="21"/>
      <c r="D93" s="21"/>
      <c r="E93" s="21"/>
      <c r="F93" s="21"/>
      <c r="G93" s="21"/>
      <c r="H93" s="21"/>
      <c r="I93" s="63"/>
      <c r="J93" s="64">
        <f>SUM($J$94)</f>
        <v>0</v>
      </c>
      <c r="K93" s="18"/>
      <c r="L93" s="22"/>
    </row>
    <row r="94" spans="1:12" ht="10.9" customHeight="1" outlineLevel="4" x14ac:dyDescent="0.2">
      <c r="A94" s="23"/>
      <c r="B94" s="24" t="s">
        <v>20</v>
      </c>
      <c r="C94" s="25"/>
      <c r="D94" s="25"/>
      <c r="E94" s="26" t="s">
        <v>21</v>
      </c>
      <c r="F94" s="27"/>
      <c r="G94" s="30">
        <v>275.64</v>
      </c>
      <c r="H94" s="30">
        <f>SUM($G$94:$G$94)</f>
        <v>275.64</v>
      </c>
      <c r="I94" s="28">
        <f t="array" ref="I94">INDEX(Р[Цена за ед., руб],MATCH(1,IF(($B94=Р[Наименование])*($K94=Р[Примечание]),{1},($B94=Р[Наименование])*($K94=Р[Примечание])),0))</f>
        <v>0</v>
      </c>
      <c r="J94" s="28">
        <f>ROUND($H$94*$I$94,2)</f>
        <v>0</v>
      </c>
      <c r="K94" s="25"/>
      <c r="L94" s="25"/>
    </row>
    <row r="95" spans="1:12" ht="10.9" customHeight="1" outlineLevel="4" x14ac:dyDescent="0.2">
      <c r="A95" s="20"/>
      <c r="B95" s="14" t="s">
        <v>22</v>
      </c>
      <c r="C95" s="21"/>
      <c r="D95" s="21"/>
      <c r="E95" s="21"/>
      <c r="F95" s="21"/>
      <c r="G95" s="21"/>
      <c r="H95" s="21"/>
      <c r="I95" s="63"/>
      <c r="J95" s="64">
        <f>SUM($J$96)</f>
        <v>0</v>
      </c>
      <c r="K95" s="18"/>
      <c r="L95" s="22"/>
    </row>
    <row r="96" spans="1:12" ht="34.9" customHeight="1" outlineLevel="4" x14ac:dyDescent="0.2">
      <c r="A96" s="23" t="s">
        <v>23</v>
      </c>
      <c r="B96" s="24" t="s">
        <v>24</v>
      </c>
      <c r="C96" s="25"/>
      <c r="D96" s="25" t="s">
        <v>25</v>
      </c>
      <c r="E96" s="26" t="s">
        <v>21</v>
      </c>
      <c r="F96" s="29">
        <v>1.1000000000000001</v>
      </c>
      <c r="G96" s="32">
        <v>303.2</v>
      </c>
      <c r="H96" s="32">
        <f>SUM($G$96:$G$96)</f>
        <v>303.2</v>
      </c>
      <c r="I96" s="28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28">
        <f>ROUND($H$96*$I$96,2)</f>
        <v>0</v>
      </c>
      <c r="K96" s="25" t="s">
        <v>82</v>
      </c>
      <c r="L96" s="25" t="str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Закупка подрядчик</v>
      </c>
    </row>
    <row r="97" spans="1:12" ht="10.9" customHeight="1" outlineLevel="4" x14ac:dyDescent="0.2">
      <c r="A97" s="20"/>
      <c r="B97" s="14" t="s">
        <v>19</v>
      </c>
      <c r="C97" s="21"/>
      <c r="D97" s="21"/>
      <c r="E97" s="21"/>
      <c r="F97" s="21"/>
      <c r="G97" s="21"/>
      <c r="H97" s="21"/>
      <c r="I97" s="63"/>
      <c r="J97" s="64">
        <f>SUM($J$98)</f>
        <v>0</v>
      </c>
      <c r="K97" s="18"/>
      <c r="L97" s="22"/>
    </row>
    <row r="98" spans="1:12" ht="22.9" customHeight="1" outlineLevel="4" x14ac:dyDescent="0.2">
      <c r="A98" s="23"/>
      <c r="B98" s="24" t="s">
        <v>83</v>
      </c>
      <c r="C98" s="25"/>
      <c r="D98" s="25"/>
      <c r="E98" s="26" t="s">
        <v>21</v>
      </c>
      <c r="F98" s="27"/>
      <c r="G98" s="30">
        <v>275.64</v>
      </c>
      <c r="H98" s="30">
        <f>SUM($G$98:$G$98)</f>
        <v>275.64</v>
      </c>
      <c r="I98" s="28">
        <f t="array" ref="I98">INDEX(Р[Цена за ед., руб],MATCH(1,IF(($B98=Р[Наименование])*($K98=Р[Примечание]),{1},($B98=Р[Наименование])*($K98=Р[Примечание])),0))</f>
        <v>0</v>
      </c>
      <c r="J98" s="28">
        <f>ROUND($H$98*$I$98,2)</f>
        <v>0</v>
      </c>
      <c r="K98" s="25"/>
      <c r="L98" s="25"/>
    </row>
    <row r="99" spans="1:12" ht="10.9" customHeight="1" outlineLevel="4" x14ac:dyDescent="0.2">
      <c r="A99" s="20"/>
      <c r="B99" s="14" t="s">
        <v>22</v>
      </c>
      <c r="C99" s="21"/>
      <c r="D99" s="21"/>
      <c r="E99" s="21"/>
      <c r="F99" s="21"/>
      <c r="G99" s="21"/>
      <c r="H99" s="21"/>
      <c r="I99" s="63"/>
      <c r="J99" s="64">
        <f>SUM($J$100)</f>
        <v>0</v>
      </c>
      <c r="K99" s="18"/>
      <c r="L99" s="22"/>
    </row>
    <row r="100" spans="1:12" ht="34.9" customHeight="1" outlineLevel="4" x14ac:dyDescent="0.2">
      <c r="A100" s="23" t="s">
        <v>23</v>
      </c>
      <c r="B100" s="24" t="s">
        <v>41</v>
      </c>
      <c r="C100" s="25"/>
      <c r="D100" s="25" t="s">
        <v>42</v>
      </c>
      <c r="E100" s="26" t="s">
        <v>43</v>
      </c>
      <c r="F100" s="29">
        <v>1.83</v>
      </c>
      <c r="G100" s="30">
        <v>201.77</v>
      </c>
      <c r="H100" s="30">
        <f>SUM($G$100:$G$100)</f>
        <v>201.77</v>
      </c>
      <c r="I100" s="28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28">
        <f>ROUND($H$100*$I$100,2)</f>
        <v>0</v>
      </c>
      <c r="K100" s="25"/>
      <c r="L100" s="25" t="str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Закупка подрядчик</v>
      </c>
    </row>
    <row r="101" spans="1:12" ht="10.9" customHeight="1" outlineLevel="4" x14ac:dyDescent="0.2">
      <c r="A101" s="20"/>
      <c r="B101" s="14" t="s">
        <v>19</v>
      </c>
      <c r="C101" s="21"/>
      <c r="D101" s="21"/>
      <c r="E101" s="21"/>
      <c r="F101" s="21"/>
      <c r="G101" s="21"/>
      <c r="H101" s="21"/>
      <c r="I101" s="63"/>
      <c r="J101" s="64">
        <f>SUM($J$102)</f>
        <v>0</v>
      </c>
      <c r="K101" s="18"/>
      <c r="L101" s="22"/>
    </row>
    <row r="102" spans="1:12" ht="22.9" customHeight="1" outlineLevel="4" x14ac:dyDescent="0.2">
      <c r="A102" s="23"/>
      <c r="B102" s="24" t="s">
        <v>84</v>
      </c>
      <c r="C102" s="25"/>
      <c r="D102" s="25"/>
      <c r="E102" s="26" t="s">
        <v>21</v>
      </c>
      <c r="F102" s="27"/>
      <c r="G102" s="30">
        <v>275.64</v>
      </c>
      <c r="H102" s="30">
        <f>SUM($G$102:$G$102)</f>
        <v>275.64</v>
      </c>
      <c r="I102" s="28">
        <f t="array" ref="I102">INDEX(Р[Цена за ед., руб],MATCH(1,IF(($B102=Р[Наименование])*($K102=Р[Примечание]),{1},($B102=Р[Наименование])*($K102=Р[Примечание])),0))</f>
        <v>0</v>
      </c>
      <c r="J102" s="28">
        <f>ROUND($H$102*$I$102,2)</f>
        <v>0</v>
      </c>
      <c r="K102" s="25"/>
      <c r="L102" s="25"/>
    </row>
    <row r="103" spans="1:12" ht="10.9" customHeight="1" outlineLevel="4" x14ac:dyDescent="0.2">
      <c r="A103" s="20"/>
      <c r="B103" s="14" t="s">
        <v>22</v>
      </c>
      <c r="C103" s="21"/>
      <c r="D103" s="21"/>
      <c r="E103" s="21"/>
      <c r="F103" s="21"/>
      <c r="G103" s="21"/>
      <c r="H103" s="21"/>
      <c r="I103" s="63"/>
      <c r="J103" s="64">
        <f>SUM($J$104)</f>
        <v>0</v>
      </c>
      <c r="K103" s="18"/>
      <c r="L103" s="22"/>
    </row>
    <row r="104" spans="1:12" ht="22.9" customHeight="1" outlineLevel="4" x14ac:dyDescent="0.2">
      <c r="A104" s="23" t="s">
        <v>23</v>
      </c>
      <c r="B104" s="24" t="s">
        <v>46</v>
      </c>
      <c r="C104" s="25"/>
      <c r="D104" s="25" t="s">
        <v>68</v>
      </c>
      <c r="E104" s="26" t="s">
        <v>43</v>
      </c>
      <c r="F104" s="29">
        <v>1.7889999999999999</v>
      </c>
      <c r="G104" s="30">
        <v>98.64</v>
      </c>
      <c r="H104" s="30">
        <f>SUM($G$104:$G$104)</f>
        <v>98.64</v>
      </c>
      <c r="I104" s="28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28">
        <f>ROUND($H$104*$I$104,2)</f>
        <v>0</v>
      </c>
      <c r="K104" s="25"/>
      <c r="L104" s="25" t="str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Закупка подрядчик</v>
      </c>
    </row>
    <row r="105" spans="1:12" ht="10.9" customHeight="1" outlineLevel="2" x14ac:dyDescent="0.2">
      <c r="A105" s="13" t="s">
        <v>85</v>
      </c>
      <c r="B105" s="14" t="s">
        <v>86</v>
      </c>
      <c r="C105" s="15"/>
      <c r="D105" s="15"/>
      <c r="E105" s="16"/>
      <c r="F105" s="17"/>
      <c r="G105" s="18"/>
      <c r="H105" s="18"/>
      <c r="I105" s="62"/>
      <c r="J105" s="62">
        <f>SUM($J$106)</f>
        <v>0</v>
      </c>
      <c r="K105" s="19"/>
      <c r="L105" s="19"/>
    </row>
    <row r="106" spans="1:12" ht="10.9" customHeight="1" outlineLevel="3" x14ac:dyDescent="0.2">
      <c r="A106" s="13" t="s">
        <v>87</v>
      </c>
      <c r="B106" s="14" t="s">
        <v>88</v>
      </c>
      <c r="C106" s="15"/>
      <c r="D106" s="15"/>
      <c r="E106" s="16"/>
      <c r="F106" s="17"/>
      <c r="G106" s="18"/>
      <c r="H106" s="18"/>
      <c r="I106" s="62"/>
      <c r="J106" s="62">
        <f>SUM($J$122,$J$120,$J$109,$J$107)</f>
        <v>0</v>
      </c>
      <c r="K106" s="19"/>
      <c r="L106" s="19"/>
    </row>
    <row r="107" spans="1:12" ht="10.9" customHeight="1" outlineLevel="4" x14ac:dyDescent="0.2">
      <c r="A107" s="20"/>
      <c r="B107" s="14" t="s">
        <v>19</v>
      </c>
      <c r="C107" s="21"/>
      <c r="D107" s="21"/>
      <c r="E107" s="21"/>
      <c r="F107" s="21"/>
      <c r="G107" s="21"/>
      <c r="H107" s="21"/>
      <c r="I107" s="63"/>
      <c r="J107" s="64">
        <f>SUM($J$108)</f>
        <v>0</v>
      </c>
      <c r="K107" s="18"/>
      <c r="L107" s="22"/>
    </row>
    <row r="108" spans="1:12" ht="10.9" customHeight="1" outlineLevel="4" x14ac:dyDescent="0.2">
      <c r="A108" s="23"/>
      <c r="B108" s="24" t="s">
        <v>89</v>
      </c>
      <c r="C108" s="25"/>
      <c r="D108" s="25"/>
      <c r="E108" s="26" t="s">
        <v>21</v>
      </c>
      <c r="F108" s="27"/>
      <c r="G108" s="30">
        <v>46.34</v>
      </c>
      <c r="H108" s="30">
        <f>SUM($G$108:$G$108)</f>
        <v>46.34</v>
      </c>
      <c r="I108" s="28">
        <f t="array" ref="I108">INDEX(Р[Цена за ед., руб],MATCH(1,IF(($B108=Р[Наименование])*($K108=Р[Примечание]),{1},($B108=Р[Наименование])*($K108=Р[Примечание])),0))</f>
        <v>0</v>
      </c>
      <c r="J108" s="28">
        <f>ROUND($H$108*$I$108,2)</f>
        <v>0</v>
      </c>
      <c r="K108" s="25" t="s">
        <v>90</v>
      </c>
      <c r="L108" s="25"/>
    </row>
    <row r="109" spans="1:12" ht="10.9" customHeight="1" outlineLevel="4" x14ac:dyDescent="0.2">
      <c r="A109" s="20"/>
      <c r="B109" s="14" t="s">
        <v>22</v>
      </c>
      <c r="C109" s="21"/>
      <c r="D109" s="21"/>
      <c r="E109" s="21"/>
      <c r="F109" s="21"/>
      <c r="G109" s="21"/>
      <c r="H109" s="21"/>
      <c r="I109" s="63"/>
      <c r="J109" s="64">
        <f>SUM($J$110:$J$119)</f>
        <v>0</v>
      </c>
      <c r="K109" s="18"/>
      <c r="L109" s="22"/>
    </row>
    <row r="110" spans="1:12" ht="22.9" customHeight="1" outlineLevel="4" x14ac:dyDescent="0.2">
      <c r="A110" s="23" t="s">
        <v>23</v>
      </c>
      <c r="B110" s="24" t="s">
        <v>46</v>
      </c>
      <c r="C110" s="25"/>
      <c r="D110" s="25" t="s">
        <v>68</v>
      </c>
      <c r="E110" s="26" t="s">
        <v>43</v>
      </c>
      <c r="F110" s="29">
        <v>1.7889999999999999</v>
      </c>
      <c r="G110" s="30">
        <v>8.2899999999999991</v>
      </c>
      <c r="H110" s="30">
        <f>SUM($G$110:$G$110)</f>
        <v>8.2899999999999991</v>
      </c>
      <c r="I110" s="28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28">
        <f>ROUND($H$110*$I$110,2)</f>
        <v>0</v>
      </c>
      <c r="K110" s="25"/>
      <c r="L110" s="25" t="str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Закупка подрядчик</v>
      </c>
    </row>
    <row r="111" spans="1:12" ht="10.9" customHeight="1" outlineLevel="4" x14ac:dyDescent="0.2">
      <c r="A111" s="23" t="s">
        <v>31</v>
      </c>
      <c r="B111" s="24" t="s">
        <v>91</v>
      </c>
      <c r="C111" s="25"/>
      <c r="D111" s="25" t="s">
        <v>92</v>
      </c>
      <c r="E111" s="26" t="s">
        <v>78</v>
      </c>
      <c r="F111" s="29">
        <v>1.02</v>
      </c>
      <c r="G111" s="30">
        <v>5.91</v>
      </c>
      <c r="H111" s="30">
        <f>SUM($G$111:$G$111)</f>
        <v>5.91</v>
      </c>
      <c r="I111" s="28">
        <f t="array" ref="I111">INDEX(М[Цена за ед., руб],MATCH(1,IF(($B111=М[Наим.])*($C111=М[Артикул,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  <c r="J111" s="28">
        <f>ROUND($H$111*$I$111,2)</f>
        <v>0</v>
      </c>
      <c r="K111" s="25"/>
      <c r="L111" s="25" t="str">
        <f t="array" ref="L111">INDEX(М[Форма закупа],MATCH(1,IF(($B111=М[Наим.])*($C111=М[Артикул,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Закупка подрядчик</v>
      </c>
    </row>
    <row r="112" spans="1:12" ht="22.9" customHeight="1" outlineLevel="4" x14ac:dyDescent="0.2">
      <c r="A112" s="23" t="s">
        <v>35</v>
      </c>
      <c r="B112" s="24" t="s">
        <v>93</v>
      </c>
      <c r="C112" s="25"/>
      <c r="D112" s="25" t="s">
        <v>94</v>
      </c>
      <c r="E112" s="26" t="s">
        <v>78</v>
      </c>
      <c r="F112" s="29">
        <v>1.1439999999999999</v>
      </c>
      <c r="G112" s="30">
        <v>7.95</v>
      </c>
      <c r="H112" s="30">
        <f>SUM($G$112:$G$112)</f>
        <v>7.95</v>
      </c>
      <c r="I112" s="28">
        <f t="array" ref="I112">INDEX(М[Цена за ед., руб],MATCH(1,IF(($B112=М[Наим.])*($C112=М[Артикул,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  <c r="J112" s="28">
        <f>ROUND($H$112*$I$112,2)</f>
        <v>0</v>
      </c>
      <c r="K112" s="25" t="s">
        <v>95</v>
      </c>
      <c r="L112" s="25" t="str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Закупка подрядчик</v>
      </c>
    </row>
    <row r="113" spans="1:12" ht="34.9" customHeight="1" outlineLevel="4" x14ac:dyDescent="0.2">
      <c r="A113" s="23" t="s">
        <v>40</v>
      </c>
      <c r="B113" s="24" t="s">
        <v>96</v>
      </c>
      <c r="C113" s="25" t="s">
        <v>97</v>
      </c>
      <c r="D113" s="25" t="s">
        <v>98</v>
      </c>
      <c r="E113" s="26" t="s">
        <v>78</v>
      </c>
      <c r="F113" s="29">
        <v>1.02</v>
      </c>
      <c r="G113" s="30">
        <v>2.36</v>
      </c>
      <c r="H113" s="30">
        <f>SUM($G$113:$G$113)</f>
        <v>2.36</v>
      </c>
      <c r="I113" s="28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28">
        <f>ROUND($H$113*$I$113,2)</f>
        <v>0</v>
      </c>
      <c r="K113" s="25" t="s">
        <v>99</v>
      </c>
      <c r="L113" s="25" t="str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Закупка подрядчик</v>
      </c>
    </row>
    <row r="114" spans="1:12" ht="22.9" customHeight="1" outlineLevel="4" x14ac:dyDescent="0.2">
      <c r="A114" s="23" t="s">
        <v>100</v>
      </c>
      <c r="B114" s="24" t="s">
        <v>101</v>
      </c>
      <c r="C114" s="25"/>
      <c r="D114" s="25" t="s">
        <v>102</v>
      </c>
      <c r="E114" s="26" t="s">
        <v>21</v>
      </c>
      <c r="F114" s="29">
        <v>1.1000000000000001</v>
      </c>
      <c r="G114" s="30">
        <v>50.97</v>
      </c>
      <c r="H114" s="30">
        <f>SUM($G$114:$G$114)</f>
        <v>50.97</v>
      </c>
      <c r="I114" s="28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28">
        <f>ROUND($H$114*$I$114,2)</f>
        <v>0</v>
      </c>
      <c r="K114" s="25"/>
      <c r="L114" s="25" t="str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Закупка подрядчик</v>
      </c>
    </row>
    <row r="115" spans="1:12" ht="22.9" customHeight="1" outlineLevel="4" x14ac:dyDescent="0.2">
      <c r="A115" s="23" t="s">
        <v>103</v>
      </c>
      <c r="B115" s="24" t="s">
        <v>27</v>
      </c>
      <c r="C115" s="25" t="s">
        <v>28</v>
      </c>
      <c r="D115" s="25" t="s">
        <v>29</v>
      </c>
      <c r="E115" s="26" t="s">
        <v>21</v>
      </c>
      <c r="F115" s="29">
        <v>1.05</v>
      </c>
      <c r="G115" s="30">
        <v>48.66</v>
      </c>
      <c r="H115" s="30">
        <f>SUM($G$115:$G$115)</f>
        <v>48.66</v>
      </c>
      <c r="I115" s="28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28">
        <f>ROUND($H$115*$I$115,2)</f>
        <v>0</v>
      </c>
      <c r="K115" s="25" t="s">
        <v>30</v>
      </c>
      <c r="L115" s="25" t="str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Закупка подрядчик</v>
      </c>
    </row>
    <row r="116" spans="1:12" ht="10.9" customHeight="1" outlineLevel="4" x14ac:dyDescent="0.2">
      <c r="A116" s="23" t="s">
        <v>104</v>
      </c>
      <c r="B116" s="24" t="s">
        <v>36</v>
      </c>
      <c r="C116" s="25"/>
      <c r="D116" s="25" t="s">
        <v>38</v>
      </c>
      <c r="E116" s="26" t="s">
        <v>39</v>
      </c>
      <c r="F116" s="29">
        <v>130</v>
      </c>
      <c r="G116" s="31">
        <v>1040</v>
      </c>
      <c r="H116" s="31">
        <f>SUM($G$116:$G$116)</f>
        <v>1040</v>
      </c>
      <c r="I116" s="28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28">
        <f>ROUND($H$116*$I$116,2)</f>
        <v>0</v>
      </c>
      <c r="K116" s="25"/>
      <c r="L116" s="25" t="str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Закупка подрядчик</v>
      </c>
    </row>
    <row r="117" spans="1:12" ht="22.9" customHeight="1" outlineLevel="4" x14ac:dyDescent="0.2">
      <c r="A117" s="23" t="s">
        <v>105</v>
      </c>
      <c r="B117" s="24" t="s">
        <v>36</v>
      </c>
      <c r="C117" s="25" t="s">
        <v>37</v>
      </c>
      <c r="D117" s="25" t="s">
        <v>38</v>
      </c>
      <c r="E117" s="26" t="s">
        <v>39</v>
      </c>
      <c r="F117" s="29">
        <v>435</v>
      </c>
      <c r="G117" s="32">
        <v>182.7</v>
      </c>
      <c r="H117" s="32">
        <f>SUM($G$117:$G$117)</f>
        <v>182.7</v>
      </c>
      <c r="I117" s="28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28">
        <f>ROUND($H$117*$I$117,2)</f>
        <v>0</v>
      </c>
      <c r="K117" s="25" t="s">
        <v>37</v>
      </c>
      <c r="L117" s="25" t="str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Закупка подрядчик</v>
      </c>
    </row>
    <row r="118" spans="1:12" ht="34.9" customHeight="1" outlineLevel="4" x14ac:dyDescent="0.2">
      <c r="A118" s="23" t="s">
        <v>106</v>
      </c>
      <c r="B118" s="24" t="s">
        <v>41</v>
      </c>
      <c r="C118" s="25"/>
      <c r="D118" s="25" t="s">
        <v>42</v>
      </c>
      <c r="E118" s="26" t="s">
        <v>43</v>
      </c>
      <c r="F118" s="29">
        <v>1.83</v>
      </c>
      <c r="G118" s="30">
        <v>0.42</v>
      </c>
      <c r="H118" s="30">
        <f>SUM($G$118:$G$118)</f>
        <v>0.42</v>
      </c>
      <c r="I118" s="28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28">
        <f>ROUND($H$118*$I$118,2)</f>
        <v>0</v>
      </c>
      <c r="K118" s="25" t="s">
        <v>107</v>
      </c>
      <c r="L118" s="25" t="str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Закупка подрядчик</v>
      </c>
    </row>
    <row r="119" spans="1:12" ht="22.9" customHeight="1" outlineLevel="4" x14ac:dyDescent="0.2">
      <c r="A119" s="23" t="s">
        <v>108</v>
      </c>
      <c r="B119" s="24" t="s">
        <v>109</v>
      </c>
      <c r="C119" s="25" t="s">
        <v>110</v>
      </c>
      <c r="D119" s="25" t="s">
        <v>111</v>
      </c>
      <c r="E119" s="26" t="s">
        <v>21</v>
      </c>
      <c r="F119" s="29">
        <v>1.05</v>
      </c>
      <c r="G119" s="33">
        <v>49</v>
      </c>
      <c r="H119" s="33">
        <f>SUM($G$119:$G$119)</f>
        <v>49</v>
      </c>
      <c r="I119" s="28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28">
        <f>ROUND($H$119*$I$119,2)</f>
        <v>0</v>
      </c>
      <c r="K119" s="25" t="s">
        <v>112</v>
      </c>
      <c r="L119" s="25" t="str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Закупка подрядчик</v>
      </c>
    </row>
    <row r="120" spans="1:12" ht="10.9" customHeight="1" outlineLevel="4" x14ac:dyDescent="0.2">
      <c r="A120" s="20"/>
      <c r="B120" s="14" t="s">
        <v>19</v>
      </c>
      <c r="C120" s="21"/>
      <c r="D120" s="21"/>
      <c r="E120" s="21"/>
      <c r="F120" s="21"/>
      <c r="G120" s="21"/>
      <c r="H120" s="21"/>
      <c r="I120" s="63"/>
      <c r="J120" s="64">
        <f>SUM($J$121)</f>
        <v>0</v>
      </c>
      <c r="K120" s="18"/>
      <c r="L120" s="22"/>
    </row>
    <row r="121" spans="1:12" ht="10.9" customHeight="1" outlineLevel="4" x14ac:dyDescent="0.2">
      <c r="A121" s="23"/>
      <c r="B121" s="24" t="s">
        <v>113</v>
      </c>
      <c r="C121" s="25"/>
      <c r="D121" s="25"/>
      <c r="E121" s="26" t="s">
        <v>21</v>
      </c>
      <c r="F121" s="27"/>
      <c r="G121" s="30">
        <v>40.369999999999997</v>
      </c>
      <c r="H121" s="30">
        <f>SUM($G$121:$G$121)</f>
        <v>40.369999999999997</v>
      </c>
      <c r="I121" s="28">
        <f t="array" ref="I121">INDEX(Р[Цена за ед., руб],MATCH(1,IF(($B121=Р[Наименование])*($K121=Р[Примечание]),{1},($B121=Р[Наименование])*($K121=Р[Примечание])),0))</f>
        <v>0</v>
      </c>
      <c r="J121" s="28">
        <f>ROUND($H$121*$I$121,2)</f>
        <v>0</v>
      </c>
      <c r="K121" s="25" t="s">
        <v>114</v>
      </c>
      <c r="L121" s="25"/>
    </row>
    <row r="122" spans="1:12" ht="10.9" customHeight="1" outlineLevel="4" x14ac:dyDescent="0.2">
      <c r="A122" s="20"/>
      <c r="B122" s="14" t="s">
        <v>22</v>
      </c>
      <c r="C122" s="21"/>
      <c r="D122" s="21"/>
      <c r="E122" s="21"/>
      <c r="F122" s="21"/>
      <c r="G122" s="21"/>
      <c r="H122" s="21"/>
      <c r="I122" s="63"/>
      <c r="J122" s="64">
        <f>SUM($J$123:$J$130)</f>
        <v>0</v>
      </c>
      <c r="K122" s="18"/>
      <c r="L122" s="22"/>
    </row>
    <row r="123" spans="1:12" ht="22.9" customHeight="1" outlineLevel="4" x14ac:dyDescent="0.2">
      <c r="A123" s="23" t="s">
        <v>23</v>
      </c>
      <c r="B123" s="24" t="s">
        <v>46</v>
      </c>
      <c r="C123" s="25"/>
      <c r="D123" s="25" t="s">
        <v>68</v>
      </c>
      <c r="E123" s="26" t="s">
        <v>43</v>
      </c>
      <c r="F123" s="29">
        <v>1.7889999999999999</v>
      </c>
      <c r="G123" s="30">
        <v>7.22</v>
      </c>
      <c r="H123" s="30">
        <f>SUM($G$123:$G$123)</f>
        <v>7.22</v>
      </c>
      <c r="I123" s="28">
        <f t="array" ref="I123">INDEX(М[Цена за ед., руб],MATCH(1,IF(($B123=М[Наим.])*($C123=М[Артикул,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  <c r="J123" s="28">
        <f>ROUND($H$123*$I$123,2)</f>
        <v>0</v>
      </c>
      <c r="K123" s="25"/>
      <c r="L123" s="25" t="str">
        <f t="array" ref="L123">INDEX(М[Форма закупа],MATCH(1,IF(($B123=М[Наим.])*($C123=М[Артикул,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Закупка подрядчик</v>
      </c>
    </row>
    <row r="124" spans="1:12" ht="10.9" customHeight="1" outlineLevel="4" x14ac:dyDescent="0.2">
      <c r="A124" s="23" t="s">
        <v>31</v>
      </c>
      <c r="B124" s="24" t="s">
        <v>91</v>
      </c>
      <c r="C124" s="25"/>
      <c r="D124" s="25" t="s">
        <v>92</v>
      </c>
      <c r="E124" s="26" t="s">
        <v>78</v>
      </c>
      <c r="F124" s="29">
        <v>1.02</v>
      </c>
      <c r="G124" s="30">
        <v>5.15</v>
      </c>
      <c r="H124" s="30">
        <f>SUM($G$124:$G$124)</f>
        <v>5.15</v>
      </c>
      <c r="I124" s="28">
        <f t="array" ref="I124">INDEX(М[Цена за ед., руб],MATCH(1,IF(($B124=М[Наим.])*($C124=М[Артикул,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  <c r="J124" s="28">
        <f>ROUND($H$124*$I$124,2)</f>
        <v>0</v>
      </c>
      <c r="K124" s="25"/>
      <c r="L124" s="25" t="str">
        <f t="array" ref="L124">INDEX(М[Форма закупа],MATCH(1,IF(($B124=М[Наим.])*($C124=М[Артикул,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Закупка подрядчик</v>
      </c>
    </row>
    <row r="125" spans="1:12" ht="22.9" customHeight="1" outlineLevel="4" x14ac:dyDescent="0.2">
      <c r="A125" s="23" t="s">
        <v>35</v>
      </c>
      <c r="B125" s="24" t="s">
        <v>93</v>
      </c>
      <c r="C125" s="25"/>
      <c r="D125" s="25" t="s">
        <v>94</v>
      </c>
      <c r="E125" s="26" t="s">
        <v>78</v>
      </c>
      <c r="F125" s="29">
        <v>1.1439999999999999</v>
      </c>
      <c r="G125" s="30">
        <v>9.24</v>
      </c>
      <c r="H125" s="30">
        <f>SUM($G$125:$G$125)</f>
        <v>9.24</v>
      </c>
      <c r="I125" s="28">
        <f t="array" ref="I125">INDEX(М[Цена за ед., руб],MATCH(1,IF(($B125=М[Наим.])*($C125=М[Артикул,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  <c r="J125" s="28">
        <f>ROUND($H$125*$I$125,2)</f>
        <v>0</v>
      </c>
      <c r="K125" s="25"/>
      <c r="L125" s="25" t="str">
        <f t="array" ref="L125">INDEX(М[Форма закупа],MATCH(1,IF(($B125=М[Наим.])*($C125=М[Артикул,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Закупка подрядчик</v>
      </c>
    </row>
    <row r="126" spans="1:12" ht="34.9" customHeight="1" outlineLevel="4" x14ac:dyDescent="0.2">
      <c r="A126" s="23" t="s">
        <v>40</v>
      </c>
      <c r="B126" s="24" t="s">
        <v>96</v>
      </c>
      <c r="C126" s="25" t="s">
        <v>97</v>
      </c>
      <c r="D126" s="25" t="s">
        <v>98</v>
      </c>
      <c r="E126" s="26" t="s">
        <v>78</v>
      </c>
      <c r="F126" s="29">
        <v>1.02</v>
      </c>
      <c r="G126" s="30">
        <v>2.06</v>
      </c>
      <c r="H126" s="30">
        <f>SUM($G$126:$G$126)</f>
        <v>2.06</v>
      </c>
      <c r="I126" s="28">
        <f t="array" ref="I126">INDEX(М[Цена за ед., руб],MATCH(1,IF(($B126=М[Наим.])*($C126=М[Артикул,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  <c r="J126" s="28">
        <f>ROUND($H$126*$I$126,2)</f>
        <v>0</v>
      </c>
      <c r="K126" s="25" t="s">
        <v>99</v>
      </c>
      <c r="L126" s="25" t="str">
        <f t="array" ref="L126">INDEX(М[Форма закупа],MATCH(1,IF(($B126=М[Наим.])*($C126=М[Артикул,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Закупка подрядчик</v>
      </c>
    </row>
    <row r="127" spans="1:12" ht="22.9" customHeight="1" outlineLevel="4" x14ac:dyDescent="0.2">
      <c r="A127" s="23" t="s">
        <v>100</v>
      </c>
      <c r="B127" s="24" t="s">
        <v>101</v>
      </c>
      <c r="C127" s="25"/>
      <c r="D127" s="25" t="s">
        <v>102</v>
      </c>
      <c r="E127" s="26" t="s">
        <v>21</v>
      </c>
      <c r="F127" s="29">
        <v>1.1000000000000001</v>
      </c>
      <c r="G127" s="30">
        <v>44.41</v>
      </c>
      <c r="H127" s="30">
        <f>SUM($G$127:$G$127)</f>
        <v>44.41</v>
      </c>
      <c r="I127" s="28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28">
        <f>ROUND($H$127*$I$127,2)</f>
        <v>0</v>
      </c>
      <c r="K127" s="25"/>
      <c r="L127" s="25" t="str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Закупка подрядчик</v>
      </c>
    </row>
    <row r="128" spans="1:12" ht="34.9" customHeight="1" outlineLevel="4" x14ac:dyDescent="0.2">
      <c r="A128" s="23" t="s">
        <v>103</v>
      </c>
      <c r="B128" s="24" t="s">
        <v>24</v>
      </c>
      <c r="C128" s="25"/>
      <c r="D128" s="25" t="s">
        <v>25</v>
      </c>
      <c r="E128" s="26" t="s">
        <v>21</v>
      </c>
      <c r="F128" s="29">
        <v>1.1000000000000001</v>
      </c>
      <c r="G128" s="30">
        <v>44.41</v>
      </c>
      <c r="H128" s="30">
        <f>SUM($G$128:$G$128)</f>
        <v>44.41</v>
      </c>
      <c r="I128" s="28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28">
        <f>ROUND($H$128*$I$128,2)</f>
        <v>0</v>
      </c>
      <c r="K128" s="25" t="s">
        <v>82</v>
      </c>
      <c r="L128" s="25" t="str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Закупка подрядчик</v>
      </c>
    </row>
    <row r="129" spans="1:12" ht="34.9" customHeight="1" outlineLevel="4" x14ac:dyDescent="0.2">
      <c r="A129" s="23" t="s">
        <v>104</v>
      </c>
      <c r="B129" s="24" t="s">
        <v>115</v>
      </c>
      <c r="C129" s="25"/>
      <c r="D129" s="25" t="s">
        <v>116</v>
      </c>
      <c r="E129" s="26" t="s">
        <v>43</v>
      </c>
      <c r="F129" s="29">
        <v>1.76</v>
      </c>
      <c r="G129" s="30">
        <v>3.55</v>
      </c>
      <c r="H129" s="30">
        <f>SUM($G$129:$G$129)</f>
        <v>3.55</v>
      </c>
      <c r="I129" s="28">
        <f t="array" ref="I129">INDEX(М[Цена за ед., руб],MATCH(1,IF(($B129=М[Наим.])*($C129=М[Артикул,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0</v>
      </c>
      <c r="J129" s="28">
        <f>ROUND($H$129*$I$129,2)</f>
        <v>0</v>
      </c>
      <c r="K129" s="25"/>
      <c r="L129" s="25" t="str">
        <f t="array" ref="L129">INDEX(М[Форма закупа],MATCH(1,IF(($B129=М[Наим.])*($C129=М[Артикул,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Закупка подрядчик</v>
      </c>
    </row>
    <row r="130" spans="1:12" ht="22.9" customHeight="1" outlineLevel="4" x14ac:dyDescent="0.2">
      <c r="A130" s="23" t="s">
        <v>105</v>
      </c>
      <c r="B130" s="24" t="s">
        <v>109</v>
      </c>
      <c r="C130" s="25" t="s">
        <v>110</v>
      </c>
      <c r="D130" s="25" t="s">
        <v>111</v>
      </c>
      <c r="E130" s="26" t="s">
        <v>21</v>
      </c>
      <c r="F130" s="29">
        <v>1.05</v>
      </c>
      <c r="G130" s="33">
        <v>43</v>
      </c>
      <c r="H130" s="33">
        <f>SUM($G$130:$G$130)</f>
        <v>43</v>
      </c>
      <c r="I130" s="28">
        <f t="array" ref="I130">INDEX(М[Цена за ед., руб],MATCH(1,IF(($B130=М[Наим.])*($C130=М[Артикул,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0</v>
      </c>
      <c r="J130" s="28">
        <f>ROUND($H$130*$I$130,2)</f>
        <v>0</v>
      </c>
      <c r="K130" s="25" t="s">
        <v>112</v>
      </c>
      <c r="L130" s="25" t="str">
        <f t="array" ref="L130">INDEX(М[Форма закупа],MATCH(1,IF(($B130=М[Наим.])*($C130=М[Артикул,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Закупка подрядчик</v>
      </c>
    </row>
    <row r="131" spans="1:12" ht="10.9" customHeight="1" outlineLevel="2" x14ac:dyDescent="0.2">
      <c r="A131" s="13" t="s">
        <v>117</v>
      </c>
      <c r="B131" s="14" t="s">
        <v>118</v>
      </c>
      <c r="C131" s="15"/>
      <c r="D131" s="15"/>
      <c r="E131" s="16"/>
      <c r="F131" s="17"/>
      <c r="G131" s="18"/>
      <c r="H131" s="18"/>
      <c r="I131" s="62"/>
      <c r="J131" s="62">
        <f>SUM($J$132)</f>
        <v>0</v>
      </c>
      <c r="K131" s="19"/>
      <c r="L131" s="19"/>
    </row>
    <row r="132" spans="1:12" ht="10.9" customHeight="1" outlineLevel="3" x14ac:dyDescent="0.2">
      <c r="A132" s="13" t="s">
        <v>119</v>
      </c>
      <c r="B132" s="14" t="s">
        <v>118</v>
      </c>
      <c r="C132" s="15"/>
      <c r="D132" s="15"/>
      <c r="E132" s="16"/>
      <c r="F132" s="17"/>
      <c r="G132" s="18"/>
      <c r="H132" s="18"/>
      <c r="I132" s="62"/>
      <c r="J132" s="62">
        <f>SUM($J$159,$J$157,$J$151,$J$149,$J$143,$J$141,$J$135,$J$133)</f>
        <v>0</v>
      </c>
      <c r="K132" s="19"/>
      <c r="L132" s="19"/>
    </row>
    <row r="133" spans="1:12" ht="10.9" customHeight="1" outlineLevel="4" x14ac:dyDescent="0.2">
      <c r="A133" s="20"/>
      <c r="B133" s="14" t="s">
        <v>19</v>
      </c>
      <c r="C133" s="21"/>
      <c r="D133" s="21"/>
      <c r="E133" s="21"/>
      <c r="F133" s="21"/>
      <c r="G133" s="21"/>
      <c r="H133" s="21"/>
      <c r="I133" s="63"/>
      <c r="J133" s="64">
        <f>SUM($J$134)</f>
        <v>0</v>
      </c>
      <c r="K133" s="18"/>
      <c r="L133" s="22"/>
    </row>
    <row r="134" spans="1:12" ht="10.9" customHeight="1" outlineLevel="4" x14ac:dyDescent="0.2">
      <c r="A134" s="23"/>
      <c r="B134" s="24" t="s">
        <v>120</v>
      </c>
      <c r="C134" s="25"/>
      <c r="D134" s="25"/>
      <c r="E134" s="26" t="s">
        <v>121</v>
      </c>
      <c r="F134" s="27"/>
      <c r="G134" s="28">
        <v>1266.03</v>
      </c>
      <c r="H134" s="28">
        <f>SUM($G$134:$G$134)</f>
        <v>1266.03</v>
      </c>
      <c r="I134" s="28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28">
        <f>ROUND($H$134*$I$134,2)</f>
        <v>0</v>
      </c>
      <c r="K134" s="25"/>
      <c r="L134" s="25"/>
    </row>
    <row r="135" spans="1:12" ht="10.9" customHeight="1" outlineLevel="4" x14ac:dyDescent="0.2">
      <c r="A135" s="20"/>
      <c r="B135" s="14" t="s">
        <v>22</v>
      </c>
      <c r="C135" s="21"/>
      <c r="D135" s="21"/>
      <c r="E135" s="21"/>
      <c r="F135" s="21"/>
      <c r="G135" s="21"/>
      <c r="H135" s="21"/>
      <c r="I135" s="63"/>
      <c r="J135" s="64">
        <f>SUM($J$136:$J$140)</f>
        <v>0</v>
      </c>
      <c r="K135" s="18"/>
      <c r="L135" s="22"/>
    </row>
    <row r="136" spans="1:12" ht="34.9" customHeight="1" outlineLevel="4" x14ac:dyDescent="0.2">
      <c r="A136" s="23" t="s">
        <v>23</v>
      </c>
      <c r="B136" s="24" t="s">
        <v>122</v>
      </c>
      <c r="C136" s="25"/>
      <c r="D136" s="25" t="s">
        <v>123</v>
      </c>
      <c r="E136" s="26" t="s">
        <v>124</v>
      </c>
      <c r="F136" s="29">
        <v>2</v>
      </c>
      <c r="G136" s="31">
        <v>2533</v>
      </c>
      <c r="H136" s="31">
        <f>SUM($G$136:$G$136)</f>
        <v>2533</v>
      </c>
      <c r="I136" s="28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28">
        <f>ROUND($H$136*$I$136,2)</f>
        <v>0</v>
      </c>
      <c r="K136" s="25"/>
      <c r="L136" s="25" t="str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Закупка подрядчик</v>
      </c>
    </row>
    <row r="137" spans="1:12" ht="10.9" customHeight="1" outlineLevel="4" x14ac:dyDescent="0.2">
      <c r="A137" s="23" t="s">
        <v>31</v>
      </c>
      <c r="B137" s="24" t="s">
        <v>91</v>
      </c>
      <c r="C137" s="25"/>
      <c r="D137" s="25" t="s">
        <v>92</v>
      </c>
      <c r="E137" s="26" t="s">
        <v>78</v>
      </c>
      <c r="F137" s="29">
        <v>1.02</v>
      </c>
      <c r="G137" s="30">
        <v>68.44</v>
      </c>
      <c r="H137" s="30">
        <f>SUM($G$137:$G$137)</f>
        <v>68.44</v>
      </c>
      <c r="I137" s="28">
        <f t="array" ref="I137">INDEX(М[Цена за ед., руб],MATCH(1,IF(($B137=М[Наим.])*($C137=М[Артикул,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  <c r="J137" s="28">
        <f>ROUND($H$137*$I$137,2)</f>
        <v>0</v>
      </c>
      <c r="K137" s="25"/>
      <c r="L137" s="25" t="str">
        <f t="array" ref="L137">INDEX(М[Форма закупа],MATCH(1,IF(($B137=М[Наим.])*($C137=М[Артикул,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Закупка подрядчик</v>
      </c>
    </row>
    <row r="138" spans="1:12" ht="10.9" customHeight="1" outlineLevel="4" x14ac:dyDescent="0.2">
      <c r="A138" s="23" t="s">
        <v>35</v>
      </c>
      <c r="B138" s="24" t="s">
        <v>125</v>
      </c>
      <c r="C138" s="25"/>
      <c r="D138" s="25" t="s">
        <v>126</v>
      </c>
      <c r="E138" s="26" t="s">
        <v>121</v>
      </c>
      <c r="F138" s="29">
        <v>1.03</v>
      </c>
      <c r="G138" s="28">
        <v>1304.01</v>
      </c>
      <c r="H138" s="28">
        <f>SUM($G$138:$G$138)</f>
        <v>1304.01</v>
      </c>
      <c r="I138" s="28">
        <f t="array" ref="I138">INDEX(М[Цена за ед., руб],MATCH(1,IF(($B138=М[Наим.])*($C138=М[Артикул,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  <c r="J138" s="28">
        <f>ROUND($H$138*$I$138,2)</f>
        <v>0</v>
      </c>
      <c r="K138" s="25"/>
      <c r="L138" s="25" t="str">
        <f t="array" ref="L138">INDEX(М[Форма закупа],MATCH(1,IF(($B138=М[Наим.])*($C138=М[Артикул,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Закупка подрядчик</v>
      </c>
    </row>
    <row r="139" spans="1:12" ht="22.9" customHeight="1" outlineLevel="4" x14ac:dyDescent="0.2">
      <c r="A139" s="23" t="s">
        <v>40</v>
      </c>
      <c r="B139" s="24" t="s">
        <v>127</v>
      </c>
      <c r="C139" s="25"/>
      <c r="D139" s="25" t="s">
        <v>128</v>
      </c>
      <c r="E139" s="26" t="s">
        <v>121</v>
      </c>
      <c r="F139" s="29">
        <v>0.21</v>
      </c>
      <c r="G139" s="30">
        <v>265.87</v>
      </c>
      <c r="H139" s="30">
        <f>SUM($G$139:$G$139)</f>
        <v>265.87</v>
      </c>
      <c r="I139" s="28">
        <f t="array" ref="I139">INDEX(М[Цена за ед., руб],MATCH(1,IF(($B139=М[Наим.])*($C139=М[Артикул,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0</v>
      </c>
      <c r="J139" s="28">
        <f>ROUND($H$139*$I$139,2)</f>
        <v>0</v>
      </c>
      <c r="K139" s="25"/>
      <c r="L139" s="25" t="str">
        <f t="array" ref="L139">INDEX(М[Форма закупа],MATCH(1,IF(($B139=М[Наим.])*($C139=М[Артикул,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Закупка подрядчик</v>
      </c>
    </row>
    <row r="140" spans="1:12" ht="22.9" customHeight="1" outlineLevel="4" x14ac:dyDescent="0.2">
      <c r="A140" s="23" t="s">
        <v>100</v>
      </c>
      <c r="B140" s="24" t="s">
        <v>129</v>
      </c>
      <c r="C140" s="25"/>
      <c r="D140" s="25" t="s">
        <v>130</v>
      </c>
      <c r="E140" s="26" t="s">
        <v>78</v>
      </c>
      <c r="F140" s="29">
        <v>1E-3</v>
      </c>
      <c r="G140" s="30">
        <v>1.27</v>
      </c>
      <c r="H140" s="30">
        <f>SUM($G$140:$G$140)</f>
        <v>1.27</v>
      </c>
      <c r="I140" s="28">
        <f t="array" ref="I140">INDEX(М[Цена за ед., руб],MATCH(1,IF(($B140=М[Наим.])*($C140=М[Артикул,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  <c r="J140" s="28">
        <f>ROUND($H$140*$I$140,2)</f>
        <v>0</v>
      </c>
      <c r="K140" s="25"/>
      <c r="L140" s="25" t="str">
        <f t="array" ref="L140">INDEX(М[Форма закупа],MATCH(1,IF(($B140=М[Наим.])*($C140=М[Артикул,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Закупка подрядчик</v>
      </c>
    </row>
    <row r="141" spans="1:12" ht="10.9" customHeight="1" outlineLevel="4" x14ac:dyDescent="0.2">
      <c r="A141" s="20"/>
      <c r="B141" s="14" t="s">
        <v>19</v>
      </c>
      <c r="C141" s="21"/>
      <c r="D141" s="21"/>
      <c r="E141" s="21"/>
      <c r="F141" s="21"/>
      <c r="G141" s="21"/>
      <c r="H141" s="21"/>
      <c r="I141" s="63"/>
      <c r="J141" s="64">
        <f>SUM($J$142)</f>
        <v>0</v>
      </c>
      <c r="K141" s="18"/>
      <c r="L141" s="22"/>
    </row>
    <row r="142" spans="1:12" ht="10.9" customHeight="1" outlineLevel="4" x14ac:dyDescent="0.2">
      <c r="A142" s="23"/>
      <c r="B142" s="24" t="s">
        <v>131</v>
      </c>
      <c r="C142" s="25"/>
      <c r="D142" s="25"/>
      <c r="E142" s="26" t="s">
        <v>121</v>
      </c>
      <c r="F142" s="27"/>
      <c r="G142" s="30">
        <v>467.71</v>
      </c>
      <c r="H142" s="30">
        <f>SUM($G$142:$G$142)</f>
        <v>467.71</v>
      </c>
      <c r="I142" s="28">
        <f t="array" ref="I142">INDEX(Р[Цена за ед., руб],MATCH(1,IF(($B142=Р[Наименование])*($K142=Р[Примечание]),{1},($B142=Р[Наименование])*($K142=Р[Примечание])),0))</f>
        <v>0</v>
      </c>
      <c r="J142" s="28">
        <f>ROUND($H$142*$I$142,2)</f>
        <v>0</v>
      </c>
      <c r="K142" s="25"/>
      <c r="L142" s="25"/>
    </row>
    <row r="143" spans="1:12" ht="10.9" customHeight="1" outlineLevel="4" x14ac:dyDescent="0.2">
      <c r="A143" s="20"/>
      <c r="B143" s="14" t="s">
        <v>22</v>
      </c>
      <c r="C143" s="21"/>
      <c r="D143" s="21"/>
      <c r="E143" s="21"/>
      <c r="F143" s="21"/>
      <c r="G143" s="21"/>
      <c r="H143" s="21"/>
      <c r="I143" s="63"/>
      <c r="J143" s="64">
        <f>SUM($J$144:$J$148)</f>
        <v>0</v>
      </c>
      <c r="K143" s="18"/>
      <c r="L143" s="22"/>
    </row>
    <row r="144" spans="1:12" ht="34.9" customHeight="1" outlineLevel="4" x14ac:dyDescent="0.2">
      <c r="A144" s="23" t="s">
        <v>23</v>
      </c>
      <c r="B144" s="24" t="s">
        <v>122</v>
      </c>
      <c r="C144" s="25"/>
      <c r="D144" s="25" t="s">
        <v>123</v>
      </c>
      <c r="E144" s="26" t="s">
        <v>124</v>
      </c>
      <c r="F144" s="29">
        <v>2</v>
      </c>
      <c r="G144" s="33">
        <v>936</v>
      </c>
      <c r="H144" s="33">
        <f>SUM($G$144:$G$144)</f>
        <v>936</v>
      </c>
      <c r="I144" s="28">
        <f t="array" ref="I144">INDEX(М[Цена за ед., руб],MATCH(1,IF(($B144=М[Наим.])*($C144=М[Артикул,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  <c r="J144" s="28">
        <f>ROUND($H$144*$I$144,2)</f>
        <v>0</v>
      </c>
      <c r="K144" s="25"/>
      <c r="L144" s="25" t="str">
        <f t="array" ref="L144">INDEX(М[Форма закупа],MATCH(1,IF(($B144=М[Наим.])*($C144=М[Артикул,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Закупка подрядчик</v>
      </c>
    </row>
    <row r="145" spans="1:12" ht="10.9" customHeight="1" outlineLevel="4" x14ac:dyDescent="0.2">
      <c r="A145" s="23" t="s">
        <v>31</v>
      </c>
      <c r="B145" s="24" t="s">
        <v>91</v>
      </c>
      <c r="C145" s="25"/>
      <c r="D145" s="25" t="s">
        <v>92</v>
      </c>
      <c r="E145" s="26" t="s">
        <v>78</v>
      </c>
      <c r="F145" s="29">
        <v>1.02</v>
      </c>
      <c r="G145" s="32">
        <v>22.9</v>
      </c>
      <c r="H145" s="32">
        <f>SUM($G$145:$G$145)</f>
        <v>22.9</v>
      </c>
      <c r="I145" s="28">
        <f t="array" ref="I145">INDEX(М[Цена за ед., руб],MATCH(1,IF(($B145=М[Наим.])*($C145=М[Артикул,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0</v>
      </c>
      <c r="J145" s="28">
        <f>ROUND($H$145*$I$145,2)</f>
        <v>0</v>
      </c>
      <c r="K145" s="25"/>
      <c r="L145" s="25" t="str">
        <f t="array" ref="L145">INDEX(М[Форма закупа],MATCH(1,IF(($B145=М[Наим.])*($C145=М[Артикул,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Закупка подрядчик</v>
      </c>
    </row>
    <row r="146" spans="1:12" ht="10.9" customHeight="1" outlineLevel="4" x14ac:dyDescent="0.2">
      <c r="A146" s="23" t="s">
        <v>35</v>
      </c>
      <c r="B146" s="24" t="s">
        <v>125</v>
      </c>
      <c r="C146" s="25"/>
      <c r="D146" s="25" t="s">
        <v>132</v>
      </c>
      <c r="E146" s="26" t="s">
        <v>121</v>
      </c>
      <c r="F146" s="29">
        <v>1.03</v>
      </c>
      <c r="G146" s="30">
        <v>481.74</v>
      </c>
      <c r="H146" s="30">
        <f>SUM($G$146:$G$146)</f>
        <v>481.74</v>
      </c>
      <c r="I146" s="28">
        <f t="array" ref="I146">INDEX(М[Цена за ед., руб],MATCH(1,IF(($B146=М[Наим.])*($C146=М[Артикул,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0</v>
      </c>
      <c r="J146" s="28">
        <f>ROUND($H$146*$I$146,2)</f>
        <v>0</v>
      </c>
      <c r="K146" s="25"/>
      <c r="L146" s="25" t="str">
        <f t="array" ref="L146">INDEX(М[Форма закупа],MATCH(1,IF(($B146=М[Наим.])*($C146=М[Артикул,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Закупка подрядчик</v>
      </c>
    </row>
    <row r="147" spans="1:12" ht="22.9" customHeight="1" outlineLevel="4" x14ac:dyDescent="0.2">
      <c r="A147" s="23" t="s">
        <v>40</v>
      </c>
      <c r="B147" s="24" t="s">
        <v>127</v>
      </c>
      <c r="C147" s="25"/>
      <c r="D147" s="25" t="s">
        <v>128</v>
      </c>
      <c r="E147" s="26" t="s">
        <v>121</v>
      </c>
      <c r="F147" s="29">
        <v>0.21</v>
      </c>
      <c r="G147" s="30">
        <v>98.22</v>
      </c>
      <c r="H147" s="30">
        <f>SUM($G$147:$G$147)</f>
        <v>98.22</v>
      </c>
      <c r="I147" s="28">
        <f t="array" ref="I147">INDEX(М[Цена за ед., руб],MATCH(1,IF(($B147=М[Наим.])*($C147=М[Артикул,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  <c r="J147" s="28">
        <f>ROUND($H$147*$I$147,2)</f>
        <v>0</v>
      </c>
      <c r="K147" s="25"/>
      <c r="L147" s="25" t="str">
        <f t="array" ref="L147">INDEX(М[Форма закупа],MATCH(1,IF(($B147=М[Наим.])*($C147=М[Артикул,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Закупка подрядчик</v>
      </c>
    </row>
    <row r="148" spans="1:12" ht="22.9" customHeight="1" outlineLevel="4" x14ac:dyDescent="0.2">
      <c r="A148" s="23" t="s">
        <v>100</v>
      </c>
      <c r="B148" s="24" t="s">
        <v>129</v>
      </c>
      <c r="C148" s="25"/>
      <c r="D148" s="25" t="s">
        <v>130</v>
      </c>
      <c r="E148" s="26" t="s">
        <v>78</v>
      </c>
      <c r="F148" s="29">
        <v>1E-3</v>
      </c>
      <c r="G148" s="30">
        <v>0.47</v>
      </c>
      <c r="H148" s="30">
        <f>SUM($G$148:$G$148)</f>
        <v>0.47</v>
      </c>
      <c r="I148" s="28">
        <f t="array" ref="I148">INDEX(М[Цена за ед., руб],MATCH(1,IF(($B148=М[Наим.])*($C148=М[Артикул,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  <c r="J148" s="28">
        <f>ROUND($H$148*$I$148,2)</f>
        <v>0</v>
      </c>
      <c r="K148" s="25"/>
      <c r="L148" s="25" t="str">
        <f t="array" ref="L148">INDEX(М[Форма закупа],MATCH(1,IF(($B148=М[Наим.])*($C148=М[Артикул,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Закупка подрядчик</v>
      </c>
    </row>
    <row r="149" spans="1:12" ht="10.9" customHeight="1" outlineLevel="4" x14ac:dyDescent="0.2">
      <c r="A149" s="20"/>
      <c r="B149" s="14" t="s">
        <v>19</v>
      </c>
      <c r="C149" s="21"/>
      <c r="D149" s="21"/>
      <c r="E149" s="21"/>
      <c r="F149" s="21"/>
      <c r="G149" s="21"/>
      <c r="H149" s="21"/>
      <c r="I149" s="63"/>
      <c r="J149" s="64">
        <f>SUM($J$150)</f>
        <v>0</v>
      </c>
      <c r="K149" s="18"/>
      <c r="L149" s="22"/>
    </row>
    <row r="150" spans="1:12" ht="10.9" customHeight="1" outlineLevel="4" x14ac:dyDescent="0.2">
      <c r="A150" s="23"/>
      <c r="B150" s="24" t="s">
        <v>133</v>
      </c>
      <c r="C150" s="25"/>
      <c r="D150" s="25"/>
      <c r="E150" s="26" t="s">
        <v>121</v>
      </c>
      <c r="F150" s="27"/>
      <c r="G150" s="30">
        <v>467.71</v>
      </c>
      <c r="H150" s="30">
        <f>SUM($G$150:$G$150)</f>
        <v>467.71</v>
      </c>
      <c r="I150" s="28">
        <f t="array" ref="I150">INDEX(Р[Цена за ед., руб],MATCH(1,IF(($B150=Р[Наименование])*($K150=Р[Примечание]),{1},($B150=Р[Наименование])*($K150=Р[Примечание])),0))</f>
        <v>0</v>
      </c>
      <c r="J150" s="28">
        <f>ROUND($H$150*$I$150,2)</f>
        <v>0</v>
      </c>
      <c r="K150" s="25"/>
      <c r="L150" s="25"/>
    </row>
    <row r="151" spans="1:12" ht="10.9" customHeight="1" outlineLevel="4" x14ac:dyDescent="0.2">
      <c r="A151" s="20"/>
      <c r="B151" s="14" t="s">
        <v>22</v>
      </c>
      <c r="C151" s="21"/>
      <c r="D151" s="21"/>
      <c r="E151" s="21"/>
      <c r="F151" s="21"/>
      <c r="G151" s="21"/>
      <c r="H151" s="21"/>
      <c r="I151" s="63"/>
      <c r="J151" s="64">
        <f>SUM($J$152:$J$156)</f>
        <v>0</v>
      </c>
      <c r="K151" s="18"/>
      <c r="L151" s="22"/>
    </row>
    <row r="152" spans="1:12" ht="34.9" customHeight="1" outlineLevel="4" x14ac:dyDescent="0.2">
      <c r="A152" s="23" t="s">
        <v>23</v>
      </c>
      <c r="B152" s="24" t="s">
        <v>122</v>
      </c>
      <c r="C152" s="25"/>
      <c r="D152" s="25" t="s">
        <v>123</v>
      </c>
      <c r="E152" s="26" t="s">
        <v>124</v>
      </c>
      <c r="F152" s="29">
        <v>2</v>
      </c>
      <c r="G152" s="33">
        <v>935</v>
      </c>
      <c r="H152" s="33">
        <f>SUM($G$152:$G$152)</f>
        <v>935</v>
      </c>
      <c r="I152" s="28">
        <f t="array" ref="I152">INDEX(М[Цена за ед., руб],MATCH(1,IF(($B152=М[Наим.])*($C152=М[Артикул,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  <c r="J152" s="28">
        <f>ROUND($H$152*$I$152,2)</f>
        <v>0</v>
      </c>
      <c r="K152" s="25"/>
      <c r="L152" s="25" t="str">
        <f t="array" ref="L152">INDEX(М[Форма закупа],MATCH(1,IF(($B152=М[Наим.])*($C152=М[Артикул,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Закупка подрядчик</v>
      </c>
    </row>
    <row r="153" spans="1:12" ht="10.9" customHeight="1" outlineLevel="4" x14ac:dyDescent="0.2">
      <c r="A153" s="23" t="s">
        <v>31</v>
      </c>
      <c r="B153" s="24" t="s">
        <v>91</v>
      </c>
      <c r="C153" s="25"/>
      <c r="D153" s="25" t="s">
        <v>92</v>
      </c>
      <c r="E153" s="26" t="s">
        <v>78</v>
      </c>
      <c r="F153" s="29">
        <v>1.02</v>
      </c>
      <c r="G153" s="32">
        <v>22.9</v>
      </c>
      <c r="H153" s="32">
        <f>SUM($G$153:$G$153)</f>
        <v>22.9</v>
      </c>
      <c r="I153" s="28">
        <f t="array" ref="I153">INDEX(М[Цена за ед., руб],MATCH(1,IF(($B153=М[Наим.])*($C153=М[Артикул, марка, произв.])*($D153=М[Хар-ка])*($K153=М[Прим.]),{1},($B153=М[Наим.])*($C153=М[Артикул, марка, произв.])*($D153=М[Хар-ка])*($K153=М[Прим.])),0))</f>
        <v>0</v>
      </c>
      <c r="J153" s="28">
        <f>ROUND($H$153*$I$153,2)</f>
        <v>0</v>
      </c>
      <c r="K153" s="25"/>
      <c r="L153" s="25" t="str">
        <f t="array" ref="L153">INDEX(М[Форма закупа],MATCH(1,IF(($B153=М[Наим.])*($C153=М[Артикул, марка, произв.])*($D153=М[Хар-ка])*($K153=М[Прим.]),{1},($B153=М[Наим.])*($C153=М[Артикул, марка, произв.])*($D153=М[Хар-ка])*($K153=М[Прим.])),0))</f>
        <v>Закупка подрядчик</v>
      </c>
    </row>
    <row r="154" spans="1:12" ht="10.9" customHeight="1" outlineLevel="4" x14ac:dyDescent="0.2">
      <c r="A154" s="23" t="s">
        <v>35</v>
      </c>
      <c r="B154" s="24" t="s">
        <v>125</v>
      </c>
      <c r="C154" s="25"/>
      <c r="D154" s="25" t="s">
        <v>134</v>
      </c>
      <c r="E154" s="26" t="s">
        <v>121</v>
      </c>
      <c r="F154" s="29">
        <v>1.03</v>
      </c>
      <c r="G154" s="30">
        <v>481.74</v>
      </c>
      <c r="H154" s="30">
        <f>SUM($G$154:$G$154)</f>
        <v>481.74</v>
      </c>
      <c r="I154" s="28">
        <f t="array" ref="I154">INDEX(М[Цена за ед., руб],MATCH(1,IF(($B154=М[Наим.])*($C154=М[Артикул, марка, произв.])*($D154=М[Хар-ка])*($K154=М[Прим.]),{1},($B154=М[Наим.])*($C154=М[Артикул, марка, произв.])*($D154=М[Хар-ка])*($K154=М[Прим.])),0))</f>
        <v>0</v>
      </c>
      <c r="J154" s="28">
        <f>ROUND($H$154*$I$154,2)</f>
        <v>0</v>
      </c>
      <c r="K154" s="25"/>
      <c r="L154" s="25" t="str">
        <f t="array" ref="L154">INDEX(М[Форма закупа],MATCH(1,IF(($B154=М[Наим.])*($C154=М[Артикул, марка, произв.])*($D154=М[Хар-ка])*($K154=М[Прим.]),{1},($B154=М[Наим.])*($C154=М[Артикул, марка, произв.])*($D154=М[Хар-ка])*($K154=М[Прим.])),0))</f>
        <v>Закупка подрядчик</v>
      </c>
    </row>
    <row r="155" spans="1:12" ht="22.9" customHeight="1" outlineLevel="4" x14ac:dyDescent="0.2">
      <c r="A155" s="23" t="s">
        <v>40</v>
      </c>
      <c r="B155" s="24" t="s">
        <v>127</v>
      </c>
      <c r="C155" s="25"/>
      <c r="D155" s="25" t="s">
        <v>128</v>
      </c>
      <c r="E155" s="26" t="s">
        <v>121</v>
      </c>
      <c r="F155" s="29">
        <v>0.21</v>
      </c>
      <c r="G155" s="30">
        <v>98.22</v>
      </c>
      <c r="H155" s="30">
        <f>SUM($G$155:$G$155)</f>
        <v>98.22</v>
      </c>
      <c r="I155" s="28">
        <f t="array" ref="I155">INDEX(М[Цена за ед., руб],MATCH(1,IF(($B155=М[Наим.])*($C155=М[Артикул,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0</v>
      </c>
      <c r="J155" s="28">
        <f>ROUND($H$155*$I$155,2)</f>
        <v>0</v>
      </c>
      <c r="K155" s="25"/>
      <c r="L155" s="25" t="str">
        <f t="array" ref="L155">INDEX(М[Форма закупа],MATCH(1,IF(($B155=М[Наим.])*($C155=М[Артикул,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Закупка подрядчик</v>
      </c>
    </row>
    <row r="156" spans="1:12" ht="22.9" customHeight="1" outlineLevel="4" x14ac:dyDescent="0.2">
      <c r="A156" s="23" t="s">
        <v>100</v>
      </c>
      <c r="B156" s="24" t="s">
        <v>129</v>
      </c>
      <c r="C156" s="25"/>
      <c r="D156" s="25" t="s">
        <v>130</v>
      </c>
      <c r="E156" s="26" t="s">
        <v>78</v>
      </c>
      <c r="F156" s="29">
        <v>1E-3</v>
      </c>
      <c r="G156" s="30">
        <v>0.47</v>
      </c>
      <c r="H156" s="30">
        <f>SUM($G$156:$G$156)</f>
        <v>0.47</v>
      </c>
      <c r="I156" s="28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  <c r="J156" s="28">
        <f>ROUND($H$156*$I$156,2)</f>
        <v>0</v>
      </c>
      <c r="K156" s="25"/>
      <c r="L156" s="25" t="str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Закупка подрядчик</v>
      </c>
    </row>
    <row r="157" spans="1:12" ht="10.9" customHeight="1" outlineLevel="4" x14ac:dyDescent="0.2">
      <c r="A157" s="20"/>
      <c r="B157" s="14" t="s">
        <v>19</v>
      </c>
      <c r="C157" s="21"/>
      <c r="D157" s="21"/>
      <c r="E157" s="21"/>
      <c r="F157" s="21"/>
      <c r="G157" s="21"/>
      <c r="H157" s="21"/>
      <c r="I157" s="63"/>
      <c r="J157" s="64">
        <f>SUM($J$158)</f>
        <v>0</v>
      </c>
      <c r="K157" s="18"/>
      <c r="L157" s="22"/>
    </row>
    <row r="158" spans="1:12" ht="22.9" customHeight="1" outlineLevel="4" x14ac:dyDescent="0.2">
      <c r="A158" s="23"/>
      <c r="B158" s="24" t="s">
        <v>67</v>
      </c>
      <c r="C158" s="25"/>
      <c r="D158" s="25"/>
      <c r="E158" s="26" t="s">
        <v>21</v>
      </c>
      <c r="F158" s="27"/>
      <c r="G158" s="28">
        <v>1007.18</v>
      </c>
      <c r="H158" s="28">
        <f>SUM($G$158:$G$158)</f>
        <v>1007.18</v>
      </c>
      <c r="I158" s="28">
        <f t="array" ref="I158">INDEX(Р[Цена за ед., руб],MATCH(1,IF(($B158=Р[Наименование])*($K158=Р[Примечание]),{1},($B158=Р[Наименование])*($K158=Р[Примечание])),0))</f>
        <v>0</v>
      </c>
      <c r="J158" s="28">
        <f>ROUND($H$158*$I$158,2)</f>
        <v>0</v>
      </c>
      <c r="K158" s="25"/>
      <c r="L158" s="25"/>
    </row>
    <row r="159" spans="1:12" ht="10.9" customHeight="1" outlineLevel="4" x14ac:dyDescent="0.2">
      <c r="A159" s="20"/>
      <c r="B159" s="14" t="s">
        <v>22</v>
      </c>
      <c r="C159" s="21"/>
      <c r="D159" s="21"/>
      <c r="E159" s="21"/>
      <c r="F159" s="21"/>
      <c r="G159" s="21"/>
      <c r="H159" s="21"/>
      <c r="I159" s="63"/>
      <c r="J159" s="64">
        <f>SUM($J$160)</f>
        <v>0</v>
      </c>
      <c r="K159" s="18"/>
      <c r="L159" s="22"/>
    </row>
    <row r="160" spans="1:12" ht="22.9" customHeight="1" outlineLevel="4" x14ac:dyDescent="0.2">
      <c r="A160" s="23" t="s">
        <v>23</v>
      </c>
      <c r="B160" s="24" t="s">
        <v>46</v>
      </c>
      <c r="C160" s="25"/>
      <c r="D160" s="25" t="s">
        <v>135</v>
      </c>
      <c r="E160" s="26" t="s">
        <v>43</v>
      </c>
      <c r="F160" s="29">
        <v>1.7889999999999999</v>
      </c>
      <c r="G160" s="32">
        <v>180.2</v>
      </c>
      <c r="H160" s="32">
        <f>SUM($G$160:$G$160)</f>
        <v>180.2</v>
      </c>
      <c r="I160" s="28">
        <f t="array" ref="I160">INDEX(М[Цена за ед., руб],MATCH(1,IF(($B160=М[Наим.])*($C160=М[Артикул,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  <c r="J160" s="28">
        <f>ROUND($H$160*$I$160,2)</f>
        <v>0</v>
      </c>
      <c r="K160" s="25"/>
      <c r="L160" s="25" t="str">
        <f t="array" ref="L160">INDEX(М[Форма закупа],MATCH(1,IF(($B160=М[Наим.])*($C160=М[Артикул,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Закупка подрядчик</v>
      </c>
    </row>
    <row r="161" spans="1:14" ht="10.9" customHeight="1" outlineLevel="2" x14ac:dyDescent="0.2">
      <c r="A161" s="13" t="s">
        <v>136</v>
      </c>
      <c r="B161" s="14" t="s">
        <v>137</v>
      </c>
      <c r="C161" s="15"/>
      <c r="D161" s="15"/>
      <c r="E161" s="16"/>
      <c r="F161" s="17"/>
      <c r="G161" s="18"/>
      <c r="H161" s="18"/>
      <c r="I161" s="62"/>
      <c r="J161" s="62">
        <f>SUM($J$162)</f>
        <v>0</v>
      </c>
      <c r="K161" s="19"/>
      <c r="L161" s="19"/>
    </row>
    <row r="162" spans="1:14" ht="10.9" customHeight="1" outlineLevel="3" x14ac:dyDescent="0.2">
      <c r="A162" s="13" t="s">
        <v>138</v>
      </c>
      <c r="B162" s="14" t="s">
        <v>137</v>
      </c>
      <c r="C162" s="15"/>
      <c r="D162" s="15"/>
      <c r="E162" s="16"/>
      <c r="F162" s="17"/>
      <c r="G162" s="18"/>
      <c r="H162" s="18"/>
      <c r="I162" s="62"/>
      <c r="J162" s="62">
        <f>SUM($J$165,$J$163)</f>
        <v>0</v>
      </c>
      <c r="K162" s="19"/>
      <c r="L162" s="19"/>
    </row>
    <row r="163" spans="1:14" ht="10.9" customHeight="1" outlineLevel="4" x14ac:dyDescent="0.2">
      <c r="A163" s="20"/>
      <c r="B163" s="14" t="s">
        <v>19</v>
      </c>
      <c r="C163" s="21"/>
      <c r="D163" s="21"/>
      <c r="E163" s="21"/>
      <c r="F163" s="21"/>
      <c r="G163" s="21"/>
      <c r="H163" s="21"/>
      <c r="I163" s="63"/>
      <c r="J163" s="64">
        <f>SUM($J$164)</f>
        <v>0</v>
      </c>
      <c r="K163" s="18"/>
      <c r="L163" s="22"/>
    </row>
    <row r="164" spans="1:14" ht="10.9" customHeight="1" outlineLevel="4" x14ac:dyDescent="0.2">
      <c r="A164" s="23"/>
      <c r="B164" s="24" t="s">
        <v>137</v>
      </c>
      <c r="C164" s="25"/>
      <c r="D164" s="25"/>
      <c r="E164" s="26" t="s">
        <v>124</v>
      </c>
      <c r="F164" s="27"/>
      <c r="G164" s="33">
        <v>4</v>
      </c>
      <c r="H164" s="33">
        <f>SUM($G$164:$G$164)</f>
        <v>4</v>
      </c>
      <c r="I164" s="28">
        <f t="array" ref="I164">INDEX(Р[Цена за ед., руб],MATCH(1,IF(($B164=Р[Наименование])*($K164=Р[Примечание]),{1},($B164=Р[Наименование])*($K164=Р[Примечание])),0))</f>
        <v>0</v>
      </c>
      <c r="J164" s="28">
        <f>ROUND($H$164*$I$164,2)</f>
        <v>0</v>
      </c>
      <c r="K164" s="25" t="s">
        <v>139</v>
      </c>
      <c r="L164" s="25"/>
    </row>
    <row r="165" spans="1:14" ht="10.9" customHeight="1" outlineLevel="4" x14ac:dyDescent="0.2">
      <c r="A165" s="20"/>
      <c r="B165" s="14" t="s">
        <v>22</v>
      </c>
      <c r="C165" s="21"/>
      <c r="D165" s="21"/>
      <c r="E165" s="21"/>
      <c r="F165" s="21"/>
      <c r="G165" s="21"/>
      <c r="H165" s="21"/>
      <c r="I165" s="63"/>
      <c r="J165" s="64">
        <f>SUM($J$166:$J$167)</f>
        <v>0</v>
      </c>
      <c r="K165" s="18"/>
      <c r="L165" s="22"/>
    </row>
    <row r="166" spans="1:14" ht="22.9" customHeight="1" outlineLevel="4" x14ac:dyDescent="0.2">
      <c r="A166" s="23" t="s">
        <v>23</v>
      </c>
      <c r="B166" s="24" t="s">
        <v>140</v>
      </c>
      <c r="C166" s="25"/>
      <c r="D166" s="25" t="s">
        <v>141</v>
      </c>
      <c r="E166" s="26" t="s">
        <v>124</v>
      </c>
      <c r="F166" s="27"/>
      <c r="G166" s="33">
        <v>4</v>
      </c>
      <c r="H166" s="33">
        <f>SUM($G$166:$G$166)</f>
        <v>4</v>
      </c>
      <c r="I166" s="28">
        <f t="array" ref="I166">INDEX(М[Цена за ед., руб],MATCH(1,IF(($B166=М[Наим.])*($C166=М[Артикул,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0</v>
      </c>
      <c r="J166" s="28">
        <f>ROUND($H$166*$I$166,2)</f>
        <v>0</v>
      </c>
      <c r="K166" s="25"/>
      <c r="L166" s="25" t="str">
        <f t="array" ref="L166">INDEX(М[Форма закупа],MATCH(1,IF(($B166=М[Наим.])*($C166=М[Артикул,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Закупка подрядчик</v>
      </c>
    </row>
    <row r="167" spans="1:14" ht="22.9" customHeight="1" outlineLevel="4" x14ac:dyDescent="0.2">
      <c r="A167" s="23" t="s">
        <v>31</v>
      </c>
      <c r="B167" s="24" t="s">
        <v>142</v>
      </c>
      <c r="C167" s="25"/>
      <c r="D167" s="25" t="s">
        <v>143</v>
      </c>
      <c r="E167" s="26" t="s">
        <v>124</v>
      </c>
      <c r="F167" s="27"/>
      <c r="G167" s="33">
        <v>4</v>
      </c>
      <c r="H167" s="33">
        <f>SUM($G$167:$G$167)</f>
        <v>4</v>
      </c>
      <c r="I167" s="28">
        <f t="array" ref="I167">INDEX(М[Цена за ед., руб],MATCH(1,IF(($B167=М[Наим.])*($C167=М[Артикул,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0</v>
      </c>
      <c r="J167" s="28">
        <f>ROUND($H$167*$I$167,2)</f>
        <v>0</v>
      </c>
      <c r="K167" s="25" t="s">
        <v>144</v>
      </c>
      <c r="L167" s="25" t="str">
        <f t="array" ref="L167">INDEX(М[Форма закупа],MATCH(1,IF(($B167=М[Наим.])*($C167=М[Артикул,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Закупка подрядчик</v>
      </c>
    </row>
    <row r="168" spans="1:14" ht="10.9" customHeight="1" x14ac:dyDescent="0.2">
      <c r="A168" s="34"/>
      <c r="B168" s="35"/>
      <c r="C168" s="35"/>
      <c r="D168" s="35"/>
      <c r="E168" s="35"/>
      <c r="F168" s="35"/>
      <c r="G168" s="36"/>
      <c r="H168" s="79" t="s">
        <v>164</v>
      </c>
      <c r="I168" s="80"/>
      <c r="J168" s="65">
        <f>$J$9</f>
        <v>0</v>
      </c>
      <c r="K168" s="37"/>
      <c r="L168" s="37"/>
    </row>
    <row r="169" spans="1:14" ht="10.9" customHeight="1" x14ac:dyDescent="0.2">
      <c r="A169" s="34"/>
      <c r="B169" s="35"/>
      <c r="C169" s="35"/>
      <c r="D169" s="35"/>
      <c r="E169" s="35"/>
      <c r="F169" s="35"/>
      <c r="G169" s="38"/>
      <c r="H169" s="81" t="s">
        <v>165</v>
      </c>
      <c r="I169" s="82"/>
      <c r="J169" s="65">
        <f>SUM($J$163,$J$157,$J$149,$J$141,$J$133,$J$120,$J$107,$J$101,$J$97,$J$93,$J$87,$J$80,$J$76,$J$72,$J$66,$J$62,$J$58,$J$51,$J$47,$J$43,$J$39,$J$35,$J$28,$J$23,$J$16,$J$12)</f>
        <v>0</v>
      </c>
      <c r="K169" s="37"/>
      <c r="L169" s="37"/>
    </row>
    <row r="170" spans="1:14" ht="10.9" customHeight="1" x14ac:dyDescent="0.2">
      <c r="A170" s="34"/>
      <c r="B170" s="35"/>
      <c r="C170" s="35"/>
      <c r="D170" s="35"/>
      <c r="E170" s="35"/>
      <c r="F170" s="35"/>
      <c r="G170" s="38"/>
      <c r="H170" s="81" t="s">
        <v>166</v>
      </c>
      <c r="I170" s="82"/>
      <c r="J170" s="65">
        <f>SUM($J$165,,$J$159,$J$151,$J$143,$J$135,$J$122,$J$109,$J$103,$J$99,$J$95,$J$89,$J$82,$J$78,$J$74,$J$68,$J$64,$J$60,$J$53,$J$49,$J$45,$J$41,$J$37,$J$30,$J$25,$J$18,$J$14)</f>
        <v>0</v>
      </c>
      <c r="K170" s="37"/>
      <c r="L170" s="37"/>
    </row>
    <row r="171" spans="1:14" ht="10.9" customHeight="1" x14ac:dyDescent="0.2">
      <c r="A171" s="34"/>
      <c r="B171" s="35"/>
      <c r="C171" s="35"/>
      <c r="D171" s="35"/>
      <c r="E171" s="35"/>
      <c r="F171" s="35"/>
      <c r="G171" s="38"/>
      <c r="H171" s="38"/>
      <c r="I171" s="66" t="s">
        <v>167</v>
      </c>
      <c r="J171" s="72"/>
      <c r="K171" s="73"/>
      <c r="L171" s="37"/>
    </row>
    <row r="172" spans="1:14" ht="10.9" customHeight="1" x14ac:dyDescent="0.2">
      <c r="A172" s="39"/>
      <c r="B172" s="92" t="s">
        <v>145</v>
      </c>
      <c r="C172" s="92"/>
      <c r="D172" s="92"/>
      <c r="E172" s="92"/>
      <c r="F172" s="92"/>
      <c r="G172" s="92"/>
      <c r="H172" s="92"/>
      <c r="I172" s="93"/>
      <c r="J172" s="93"/>
      <c r="K172" s="92"/>
      <c r="L172" s="39"/>
    </row>
    <row r="173" spans="1:14" ht="10.9" customHeight="1" x14ac:dyDescent="0.2">
      <c r="B173" s="94"/>
      <c r="C173" s="94"/>
      <c r="D173" s="94"/>
      <c r="E173" s="94"/>
      <c r="F173" s="94"/>
      <c r="G173" s="94"/>
      <c r="H173" s="94"/>
      <c r="I173" s="95"/>
      <c r="J173" s="95"/>
      <c r="K173" s="94"/>
    </row>
    <row r="174" spans="1:14" s="68" customFormat="1" ht="36" customHeight="1" x14ac:dyDescent="0.2">
      <c r="A174" s="67">
        <v>1</v>
      </c>
      <c r="B174" s="83" t="s">
        <v>159</v>
      </c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N174" s="69"/>
    </row>
    <row r="175" spans="1:14" s="68" customFormat="1" ht="11.45" customHeight="1" x14ac:dyDescent="0.2">
      <c r="A175" s="67">
        <v>2</v>
      </c>
      <c r="B175" s="70" t="s">
        <v>160</v>
      </c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N175" s="69"/>
    </row>
    <row r="176" spans="1:14" s="68" customFormat="1" ht="11.45" customHeight="1" x14ac:dyDescent="0.2">
      <c r="A176" s="67">
        <v>3</v>
      </c>
      <c r="B176" s="70" t="s">
        <v>161</v>
      </c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N176" s="69"/>
    </row>
    <row r="177" spans="1:14" s="68" customFormat="1" ht="11.45" customHeight="1" x14ac:dyDescent="0.2">
      <c r="A177" s="67">
        <v>4</v>
      </c>
      <c r="B177" s="70" t="s">
        <v>162</v>
      </c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N177" s="69"/>
    </row>
    <row r="178" spans="1:14" s="68" customFormat="1" ht="11.45" customHeight="1" x14ac:dyDescent="0.2">
      <c r="A178" s="67">
        <v>5</v>
      </c>
      <c r="B178" s="70" t="s">
        <v>163</v>
      </c>
      <c r="C178" s="70"/>
      <c r="D178" s="70"/>
      <c r="E178" s="70"/>
      <c r="F178" s="70"/>
      <c r="G178" s="70"/>
      <c r="H178" s="70"/>
      <c r="I178" s="70"/>
      <c r="J178" s="74"/>
      <c r="K178" s="71"/>
      <c r="L178" s="70"/>
      <c r="N178" s="69"/>
    </row>
  </sheetData>
  <sheetProtection algorithmName="SHA-512" hashValue="iJ3Kx7tB8yn88ejkajWR45o1my+ztLP09XEAj2tbBjOLK89+MIpWq2EyaX5qqOpkdlVEjslevXfk7bAJKdCFKA==" saltValue="AfHGhWlSV9ldR5z5OGeXzQ==" spinCount="100000" sheet="1" objects="1" scenarios="1" selectLockedCells="1" selectUnlockedCells="1"/>
  <mergeCells count="21">
    <mergeCell ref="B174:L174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72:K172"/>
    <mergeCell ref="B173:K173"/>
    <mergeCell ref="K6:K7"/>
    <mergeCell ref="L6:L7"/>
    <mergeCell ref="H168:I168"/>
    <mergeCell ref="H169:I169"/>
    <mergeCell ref="H170:I170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K30"/>
  <sheetViews>
    <sheetView workbookViewId="0">
      <pane ySplit="3" topLeftCell="A4" activePane="bottomLeft" state="frozen"/>
      <selection pane="bottomLeft" activeCell="D4" sqref="D4:D23"/>
    </sheetView>
  </sheetViews>
  <sheetFormatPr defaultColWidth="10.5" defaultRowHeight="11.45" customHeight="1" x14ac:dyDescent="0.2"/>
  <cols>
    <col min="1" max="1" width="57.33203125" style="1" customWidth="1"/>
    <col min="2" max="2" width="11.1640625" style="1" customWidth="1"/>
    <col min="3" max="3" width="14.6640625" style="1" customWidth="1"/>
    <col min="4" max="4" width="19.1640625" style="1" customWidth="1"/>
    <col min="5" max="5" width="17" style="1" customWidth="1"/>
    <col min="6" max="6" width="36.33203125" style="1" customWidth="1"/>
  </cols>
  <sheetData>
    <row r="1" spans="1:6" ht="10.9" customHeight="1" x14ac:dyDescent="0.2">
      <c r="A1" s="96" t="s">
        <v>146</v>
      </c>
      <c r="B1" s="96"/>
      <c r="C1" s="96"/>
      <c r="D1" s="96"/>
      <c r="E1" s="96"/>
      <c r="F1" s="96"/>
    </row>
    <row r="3" spans="1:6" ht="10.9" customHeight="1" x14ac:dyDescent="0.2">
      <c r="A3" s="49" t="s">
        <v>1</v>
      </c>
      <c r="B3" s="2" t="s">
        <v>4</v>
      </c>
      <c r="C3" s="2" t="s">
        <v>7</v>
      </c>
      <c r="D3" s="56" t="s">
        <v>8</v>
      </c>
      <c r="E3" s="56" t="s">
        <v>9</v>
      </c>
      <c r="F3" s="50" t="s">
        <v>10</v>
      </c>
    </row>
    <row r="4" spans="1:6" ht="10.9" customHeight="1" x14ac:dyDescent="0.2">
      <c r="A4" s="47" t="s">
        <v>20</v>
      </c>
      <c r="B4" s="40" t="s">
        <v>21</v>
      </c>
      <c r="C4" s="41">
        <v>1699.08</v>
      </c>
      <c r="D4" s="97"/>
      <c r="E4" s="41">
        <f>ROUND(Р[[#This Row],[Количество]]*Р[[#This Row],[Цена за ед., руб]],2)</f>
        <v>0</v>
      </c>
      <c r="F4" s="48"/>
    </row>
    <row r="5" spans="1:6" ht="22.9" customHeight="1" x14ac:dyDescent="0.2">
      <c r="A5" s="47" t="s">
        <v>26</v>
      </c>
      <c r="B5" s="40" t="s">
        <v>21</v>
      </c>
      <c r="C5" s="41">
        <v>1423.44</v>
      </c>
      <c r="D5" s="97"/>
      <c r="E5" s="41">
        <f>ROUND(Р[[#This Row],[Количество]]*Р[[#This Row],[Цена за ед., руб]],2)</f>
        <v>0</v>
      </c>
      <c r="F5" s="48"/>
    </row>
    <row r="6" spans="1:6" ht="22.9" customHeight="1" x14ac:dyDescent="0.2">
      <c r="A6" s="47" t="s">
        <v>44</v>
      </c>
      <c r="B6" s="40" t="s">
        <v>21</v>
      </c>
      <c r="C6" s="41">
        <v>1423.44</v>
      </c>
      <c r="D6" s="97"/>
      <c r="E6" s="41">
        <f>ROUND(Р[[#This Row],[Количество]]*Р[[#This Row],[Цена за ед., руб]],2)</f>
        <v>0</v>
      </c>
      <c r="F6" s="48"/>
    </row>
    <row r="7" spans="1:6" ht="22.9" customHeight="1" x14ac:dyDescent="0.2">
      <c r="A7" s="47" t="s">
        <v>45</v>
      </c>
      <c r="B7" s="40" t="s">
        <v>21</v>
      </c>
      <c r="C7" s="41">
        <v>9359.36</v>
      </c>
      <c r="D7" s="97"/>
      <c r="E7" s="41">
        <f>ROUND(Р[[#This Row],[Количество]]*Р[[#This Row],[Цена за ед., руб]],2)</f>
        <v>0</v>
      </c>
      <c r="F7" s="48"/>
    </row>
    <row r="8" spans="1:6" ht="10.9" customHeight="1" x14ac:dyDescent="0.2">
      <c r="A8" s="47" t="s">
        <v>52</v>
      </c>
      <c r="B8" s="40" t="s">
        <v>21</v>
      </c>
      <c r="C8" s="41">
        <v>8689.8799999999992</v>
      </c>
      <c r="D8" s="97"/>
      <c r="E8" s="41">
        <f>ROUND(Р[[#This Row],[Количество]]*Р[[#This Row],[Цена за ед., руб]],2)</f>
        <v>0</v>
      </c>
      <c r="F8" s="48"/>
    </row>
    <row r="9" spans="1:6" ht="10.9" customHeight="1" x14ac:dyDescent="0.2">
      <c r="A9" s="47" t="s">
        <v>55</v>
      </c>
      <c r="B9" s="40" t="s">
        <v>21</v>
      </c>
      <c r="C9" s="41">
        <v>7188.85</v>
      </c>
      <c r="D9" s="97"/>
      <c r="E9" s="41">
        <f>ROUND(Р[[#This Row],[Количество]]*Р[[#This Row],[Цена за ед., руб]],2)</f>
        <v>0</v>
      </c>
      <c r="F9" s="48"/>
    </row>
    <row r="10" spans="1:6" ht="10.9" customHeight="1" x14ac:dyDescent="0.2">
      <c r="A10" s="47" t="s">
        <v>56</v>
      </c>
      <c r="B10" s="40" t="s">
        <v>21</v>
      </c>
      <c r="C10" s="41">
        <v>7188.85</v>
      </c>
      <c r="D10" s="97"/>
      <c r="E10" s="41">
        <f>ROUND(Р[[#This Row],[Количество]]*Р[[#This Row],[Цена за ед., руб]],2)</f>
        <v>0</v>
      </c>
      <c r="F10" s="48"/>
    </row>
    <row r="11" spans="1:6" ht="10.9" customHeight="1" x14ac:dyDescent="0.2">
      <c r="A11" s="47" t="s">
        <v>59</v>
      </c>
      <c r="B11" s="40" t="s">
        <v>21</v>
      </c>
      <c r="C11" s="41">
        <v>7188.85</v>
      </c>
      <c r="D11" s="97"/>
      <c r="E11" s="41">
        <f>ROUND(Р[[#This Row],[Количество]]*Р[[#This Row],[Цена за ед., руб]],2)</f>
        <v>0</v>
      </c>
      <c r="F11" s="48"/>
    </row>
    <row r="12" spans="1:6" ht="10.9" customHeight="1" x14ac:dyDescent="0.2">
      <c r="A12" s="47" t="s">
        <v>66</v>
      </c>
      <c r="B12" s="40" t="s">
        <v>21</v>
      </c>
      <c r="C12" s="43">
        <v>753.96</v>
      </c>
      <c r="D12" s="97"/>
      <c r="E12" s="41">
        <f>ROUND(Р[[#This Row],[Количество]]*Р[[#This Row],[Цена за ед., руб]],2)</f>
        <v>0</v>
      </c>
      <c r="F12" s="48"/>
    </row>
    <row r="13" spans="1:6" ht="10.9" customHeight="1" x14ac:dyDescent="0.2">
      <c r="A13" s="47" t="s">
        <v>67</v>
      </c>
      <c r="B13" s="40" t="s">
        <v>21</v>
      </c>
      <c r="C13" s="41">
        <v>1761.14</v>
      </c>
      <c r="D13" s="97"/>
      <c r="E13" s="41">
        <f>ROUND(Р[[#This Row],[Количество]]*Р[[#This Row],[Цена за ед., руб]],2)</f>
        <v>0</v>
      </c>
      <c r="F13" s="48"/>
    </row>
    <row r="14" spans="1:6" ht="10.9" customHeight="1" x14ac:dyDescent="0.2">
      <c r="A14" s="47" t="s">
        <v>72</v>
      </c>
      <c r="B14" s="40" t="s">
        <v>21</v>
      </c>
      <c r="C14" s="43">
        <v>747.07</v>
      </c>
      <c r="D14" s="97"/>
      <c r="E14" s="41">
        <f>ROUND(Р[[#This Row],[Количество]]*Р[[#This Row],[Цена за ед., руб]],2)</f>
        <v>0</v>
      </c>
      <c r="F14" s="48"/>
    </row>
    <row r="15" spans="1:6" ht="10.9" customHeight="1" x14ac:dyDescent="0.2">
      <c r="A15" s="47" t="s">
        <v>76</v>
      </c>
      <c r="B15" s="40" t="s">
        <v>21</v>
      </c>
      <c r="C15" s="41">
        <v>2547.0300000000002</v>
      </c>
      <c r="D15" s="97"/>
      <c r="E15" s="41">
        <f>ROUND(Р[[#This Row],[Количество]]*Р[[#This Row],[Цена за ед., руб]],2)</f>
        <v>0</v>
      </c>
      <c r="F15" s="48"/>
    </row>
    <row r="16" spans="1:6" ht="10.9" customHeight="1" x14ac:dyDescent="0.2">
      <c r="A16" s="47" t="s">
        <v>83</v>
      </c>
      <c r="B16" s="40" t="s">
        <v>21</v>
      </c>
      <c r="C16" s="43">
        <v>275.64</v>
      </c>
      <c r="D16" s="97"/>
      <c r="E16" s="41">
        <f>ROUND(Р[[#This Row],[Количество]]*Р[[#This Row],[Цена за ед., руб]],2)</f>
        <v>0</v>
      </c>
      <c r="F16" s="48"/>
    </row>
    <row r="17" spans="1:11" ht="10.9" customHeight="1" x14ac:dyDescent="0.2">
      <c r="A17" s="47" t="s">
        <v>84</v>
      </c>
      <c r="B17" s="40" t="s">
        <v>21</v>
      </c>
      <c r="C17" s="43">
        <v>275.64</v>
      </c>
      <c r="D17" s="97"/>
      <c r="E17" s="41">
        <f>ROUND(Р[[#This Row],[Количество]]*Р[[#This Row],[Цена за ед., руб]],2)</f>
        <v>0</v>
      </c>
      <c r="F17" s="48"/>
    </row>
    <row r="18" spans="1:11" ht="10.9" customHeight="1" x14ac:dyDescent="0.2">
      <c r="A18" s="47" t="s">
        <v>89</v>
      </c>
      <c r="B18" s="40" t="s">
        <v>21</v>
      </c>
      <c r="C18" s="43">
        <v>46.34</v>
      </c>
      <c r="D18" s="97"/>
      <c r="E18" s="41">
        <f>ROUND(Р[[#This Row],[Количество]]*Р[[#This Row],[Цена за ед., руб]],2)</f>
        <v>0</v>
      </c>
      <c r="F18" s="48" t="s">
        <v>90</v>
      </c>
    </row>
    <row r="19" spans="1:11" ht="10.9" customHeight="1" x14ac:dyDescent="0.2">
      <c r="A19" s="47" t="s">
        <v>113</v>
      </c>
      <c r="B19" s="40" t="s">
        <v>21</v>
      </c>
      <c r="C19" s="43">
        <v>40.369999999999997</v>
      </c>
      <c r="D19" s="97"/>
      <c r="E19" s="41">
        <f>ROUND(Р[[#This Row],[Количество]]*Р[[#This Row],[Цена за ед., руб]],2)</f>
        <v>0</v>
      </c>
      <c r="F19" s="48" t="s">
        <v>114</v>
      </c>
    </row>
    <row r="20" spans="1:11" ht="10.9" customHeight="1" x14ac:dyDescent="0.2">
      <c r="A20" s="47" t="s">
        <v>120</v>
      </c>
      <c r="B20" s="40" t="s">
        <v>121</v>
      </c>
      <c r="C20" s="41">
        <v>1266.03</v>
      </c>
      <c r="D20" s="97"/>
      <c r="E20" s="41">
        <f>ROUND(Р[[#This Row],[Количество]]*Р[[#This Row],[Цена за ед., руб]],2)</f>
        <v>0</v>
      </c>
      <c r="F20" s="48"/>
    </row>
    <row r="21" spans="1:11" ht="10.9" customHeight="1" x14ac:dyDescent="0.2">
      <c r="A21" s="47" t="s">
        <v>131</v>
      </c>
      <c r="B21" s="40" t="s">
        <v>121</v>
      </c>
      <c r="C21" s="43">
        <v>467.71</v>
      </c>
      <c r="D21" s="97"/>
      <c r="E21" s="41">
        <f>ROUND(Р[[#This Row],[Количество]]*Р[[#This Row],[Цена за ед., руб]],2)</f>
        <v>0</v>
      </c>
      <c r="F21" s="48"/>
    </row>
    <row r="22" spans="1:11" ht="10.9" customHeight="1" x14ac:dyDescent="0.2">
      <c r="A22" s="47" t="s">
        <v>133</v>
      </c>
      <c r="B22" s="40" t="s">
        <v>121</v>
      </c>
      <c r="C22" s="43">
        <v>467.71</v>
      </c>
      <c r="D22" s="97"/>
      <c r="E22" s="41">
        <f>ROUND(Р[[#This Row],[Количество]]*Р[[#This Row],[Цена за ед., руб]],2)</f>
        <v>0</v>
      </c>
      <c r="F22" s="48"/>
    </row>
    <row r="23" spans="1:11" ht="10.9" customHeight="1" x14ac:dyDescent="0.2">
      <c r="A23" s="51" t="s">
        <v>137</v>
      </c>
      <c r="B23" s="52" t="s">
        <v>124</v>
      </c>
      <c r="C23" s="53">
        <v>4</v>
      </c>
      <c r="D23" s="97"/>
      <c r="E23" s="57">
        <f>ROUND(Р[[#This Row],[Количество]]*Р[[#This Row],[Цена за ед., руб]],2)</f>
        <v>0</v>
      </c>
      <c r="F23" s="55" t="s">
        <v>139</v>
      </c>
    </row>
    <row r="24" spans="1:11" ht="11.45" customHeight="1" x14ac:dyDescent="0.2">
      <c r="A24" s="51" t="s">
        <v>158</v>
      </c>
      <c r="B24" s="52"/>
      <c r="C24" s="54"/>
      <c r="D24" s="57"/>
      <c r="E24" s="57">
        <f>SUBTOTAL(109,Р[Сумма, руб])</f>
        <v>0</v>
      </c>
      <c r="F24" s="55"/>
    </row>
    <row r="26" spans="1:11" ht="11.45" customHeight="1" x14ac:dyDescent="0.2">
      <c r="A26" s="83" t="s">
        <v>159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</row>
    <row r="27" spans="1:11" ht="11.45" customHeight="1" x14ac:dyDescent="0.2">
      <c r="A27" s="70" t="s">
        <v>160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</row>
    <row r="28" spans="1:11" ht="11.45" customHeight="1" x14ac:dyDescent="0.2">
      <c r="A28" s="70" t="s">
        <v>161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</row>
    <row r="29" spans="1:11" ht="11.45" customHeight="1" x14ac:dyDescent="0.2">
      <c r="A29" s="70" t="s">
        <v>162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</row>
    <row r="30" spans="1:11" ht="11.45" customHeight="1" x14ac:dyDescent="0.2">
      <c r="A30" s="70" t="s">
        <v>163</v>
      </c>
      <c r="B30" s="70"/>
      <c r="C30" s="70"/>
      <c r="D30" s="70"/>
      <c r="E30" s="70"/>
      <c r="F30" s="70"/>
      <c r="G30" s="70"/>
      <c r="H30" s="70"/>
      <c r="I30" s="74"/>
      <c r="J30" s="71"/>
      <c r="K30" s="70"/>
    </row>
  </sheetData>
  <sheetProtection algorithmName="SHA-512" hashValue="Yg1utt5t43qznMFZupcVhd2FXHo905FMOeJ93MFhX/rH4iPJkckVb2F1EHwSt56aqRFmTBj4T33xDvh7VSkRDg==" saltValue="q8erln1djJ01fklOuwdfUQ==" spinCount="100000" sheet="1" objects="1" scenarios="1" selectLockedCells="1"/>
  <mergeCells count="2">
    <mergeCell ref="A1:F1"/>
    <mergeCell ref="A26:K26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K43"/>
  <sheetViews>
    <sheetView tabSelected="1" workbookViewId="0">
      <pane ySplit="3" topLeftCell="A21" activePane="bottomLeft" state="frozen"/>
      <selection pane="bottomLeft" activeCell="F4" sqref="F4:F36"/>
    </sheetView>
  </sheetViews>
  <sheetFormatPr defaultColWidth="10.5" defaultRowHeight="11.45" customHeight="1" x14ac:dyDescent="0.2"/>
  <cols>
    <col min="1" max="1" width="51.6640625" style="1" customWidth="1"/>
    <col min="2" max="2" width="26.5" style="1" customWidth="1"/>
    <col min="3" max="3" width="28.5" style="1" customWidth="1"/>
    <col min="4" max="4" width="11.1640625" style="1" customWidth="1"/>
    <col min="5" max="5" width="14.6640625" style="1" customWidth="1"/>
    <col min="6" max="6" width="19.16406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0.9" customHeight="1" x14ac:dyDescent="0.2">
      <c r="A1" s="96" t="s">
        <v>147</v>
      </c>
      <c r="B1" s="96"/>
      <c r="C1" s="96"/>
      <c r="D1" s="96"/>
      <c r="E1" s="96"/>
      <c r="F1" s="96"/>
      <c r="G1" s="96"/>
      <c r="H1" s="96"/>
    </row>
    <row r="2" spans="1:9" ht="10.9" customHeight="1" x14ac:dyDescent="0.2"/>
    <row r="3" spans="1:9" ht="22.9" customHeight="1" x14ac:dyDescent="0.2">
      <c r="A3" s="49" t="s">
        <v>148</v>
      </c>
      <c r="B3" s="58" t="s">
        <v>149</v>
      </c>
      <c r="C3" s="50" t="s">
        <v>150</v>
      </c>
      <c r="D3" s="2" t="s">
        <v>4</v>
      </c>
      <c r="E3" s="2" t="s">
        <v>7</v>
      </c>
      <c r="F3" s="56" t="s">
        <v>8</v>
      </c>
      <c r="G3" s="56" t="s">
        <v>9</v>
      </c>
      <c r="H3" s="2" t="s">
        <v>151</v>
      </c>
      <c r="I3" s="50" t="s">
        <v>152</v>
      </c>
    </row>
    <row r="4" spans="1:9" ht="22.9" customHeight="1" x14ac:dyDescent="0.2">
      <c r="A4" s="47" t="s">
        <v>122</v>
      </c>
      <c r="B4" s="42"/>
      <c r="C4" s="42" t="s">
        <v>123</v>
      </c>
      <c r="D4" s="40" t="s">
        <v>124</v>
      </c>
      <c r="E4" s="44">
        <v>4404</v>
      </c>
      <c r="F4" s="97"/>
      <c r="G4" s="41">
        <f>ROUND(М[[#This Row],[Количество]]*М[[#This Row],[Цена за ед., руб]],2)</f>
        <v>0</v>
      </c>
      <c r="H4" s="42"/>
      <c r="I4" s="48" t="s">
        <v>153</v>
      </c>
    </row>
    <row r="5" spans="1:9" ht="10.9" customHeight="1" x14ac:dyDescent="0.2">
      <c r="A5" s="47" t="s">
        <v>46</v>
      </c>
      <c r="B5" s="42"/>
      <c r="C5" s="42" t="s">
        <v>61</v>
      </c>
      <c r="D5" s="40" t="s">
        <v>43</v>
      </c>
      <c r="E5" s="41">
        <v>2443.84</v>
      </c>
      <c r="F5" s="97"/>
      <c r="G5" s="41">
        <f>ROUND(М[[#This Row],[Количество]]*М[[#This Row],[Цена за ед., руб]],2)</f>
        <v>0</v>
      </c>
      <c r="H5" s="42"/>
      <c r="I5" s="48" t="s">
        <v>153</v>
      </c>
    </row>
    <row r="6" spans="1:9" ht="10.9" customHeight="1" x14ac:dyDescent="0.2">
      <c r="A6" s="47" t="s">
        <v>46</v>
      </c>
      <c r="B6" s="42"/>
      <c r="C6" s="42" t="s">
        <v>62</v>
      </c>
      <c r="D6" s="40" t="s">
        <v>43</v>
      </c>
      <c r="E6" s="43">
        <v>128.62</v>
      </c>
      <c r="F6" s="97"/>
      <c r="G6" s="41">
        <f>ROUND(М[[#This Row],[Количество]]*М[[#This Row],[Цена за ед., руб]],2)</f>
        <v>0</v>
      </c>
      <c r="H6" s="42"/>
      <c r="I6" s="48" t="s">
        <v>153</v>
      </c>
    </row>
    <row r="7" spans="1:9" ht="10.9" customHeight="1" x14ac:dyDescent="0.2">
      <c r="A7" s="47" t="s">
        <v>46</v>
      </c>
      <c r="B7" s="42"/>
      <c r="C7" s="42" t="s">
        <v>68</v>
      </c>
      <c r="D7" s="40" t="s">
        <v>43</v>
      </c>
      <c r="E7" s="43">
        <f>251.77-2.72</f>
        <v>249.05</v>
      </c>
      <c r="F7" s="97"/>
      <c r="G7" s="41">
        <f>ROUND(М[[#This Row],[Количество]]*М[[#This Row],[Цена за ед., руб]],2)</f>
        <v>0</v>
      </c>
      <c r="H7" s="42"/>
      <c r="I7" s="48" t="s">
        <v>153</v>
      </c>
    </row>
    <row r="8" spans="1:9" ht="10.9" customHeight="1" x14ac:dyDescent="0.2">
      <c r="A8" s="47" t="s">
        <v>46</v>
      </c>
      <c r="B8" s="42"/>
      <c r="C8" s="42" t="s">
        <v>47</v>
      </c>
      <c r="D8" s="40" t="s">
        <v>43</v>
      </c>
      <c r="E8" s="43">
        <v>737.86</v>
      </c>
      <c r="F8" s="97"/>
      <c r="G8" s="41">
        <f>ROUND(М[[#This Row],[Количество]]*М[[#This Row],[Цена за ед., руб]],2)</f>
        <v>0</v>
      </c>
      <c r="H8" s="42"/>
      <c r="I8" s="48" t="s">
        <v>153</v>
      </c>
    </row>
    <row r="9" spans="1:9" ht="10.9" customHeight="1" x14ac:dyDescent="0.2">
      <c r="A9" s="47" t="s">
        <v>46</v>
      </c>
      <c r="B9" s="42"/>
      <c r="C9" s="42" t="s">
        <v>48</v>
      </c>
      <c r="D9" s="40" t="s">
        <v>43</v>
      </c>
      <c r="E9" s="43">
        <v>38.840000000000003</v>
      </c>
      <c r="F9" s="97"/>
      <c r="G9" s="41">
        <f>ROUND(М[[#This Row],[Количество]]*М[[#This Row],[Цена за ед., руб]],2)</f>
        <v>0</v>
      </c>
      <c r="H9" s="42"/>
      <c r="I9" s="48" t="s">
        <v>153</v>
      </c>
    </row>
    <row r="10" spans="1:9" ht="10.9" customHeight="1" x14ac:dyDescent="0.2">
      <c r="A10" s="47" t="s">
        <v>46</v>
      </c>
      <c r="B10" s="42"/>
      <c r="C10" s="42" t="s">
        <v>135</v>
      </c>
      <c r="D10" s="40" t="s">
        <v>43</v>
      </c>
      <c r="E10" s="45">
        <v>180.2</v>
      </c>
      <c r="F10" s="97"/>
      <c r="G10" s="41">
        <f>ROUND(М[[#This Row],[Количество]]*М[[#This Row],[Цена за ед., руб]],2)</f>
        <v>0</v>
      </c>
      <c r="H10" s="42"/>
      <c r="I10" s="48" t="s">
        <v>153</v>
      </c>
    </row>
    <row r="11" spans="1:9" ht="10.9" customHeight="1" x14ac:dyDescent="0.2">
      <c r="A11" s="47" t="s">
        <v>91</v>
      </c>
      <c r="B11" s="42"/>
      <c r="C11" s="42" t="s">
        <v>92</v>
      </c>
      <c r="D11" s="40" t="s">
        <v>78</v>
      </c>
      <c r="E11" s="45">
        <v>125.3</v>
      </c>
      <c r="F11" s="97"/>
      <c r="G11" s="41">
        <f>ROUND(М[[#This Row],[Количество]]*М[[#This Row],[Цена за ед., руб]],2)</f>
        <v>0</v>
      </c>
      <c r="H11" s="42"/>
      <c r="I11" s="48" t="s">
        <v>153</v>
      </c>
    </row>
    <row r="12" spans="1:9" ht="10.9" customHeight="1" x14ac:dyDescent="0.2">
      <c r="A12" s="47" t="s">
        <v>125</v>
      </c>
      <c r="B12" s="42"/>
      <c r="C12" s="42" t="s">
        <v>132</v>
      </c>
      <c r="D12" s="40" t="s">
        <v>121</v>
      </c>
      <c r="E12" s="43">
        <v>481.74</v>
      </c>
      <c r="F12" s="97"/>
      <c r="G12" s="41">
        <f>ROUND(М[[#This Row],[Количество]]*М[[#This Row],[Цена за ед., руб]],2)</f>
        <v>0</v>
      </c>
      <c r="H12" s="42"/>
      <c r="I12" s="48" t="s">
        <v>153</v>
      </c>
    </row>
    <row r="13" spans="1:9" ht="10.9" customHeight="1" x14ac:dyDescent="0.2">
      <c r="A13" s="47" t="s">
        <v>125</v>
      </c>
      <c r="B13" s="42"/>
      <c r="C13" s="42" t="s">
        <v>126</v>
      </c>
      <c r="D13" s="40" t="s">
        <v>121</v>
      </c>
      <c r="E13" s="41">
        <v>1304.01</v>
      </c>
      <c r="F13" s="97"/>
      <c r="G13" s="41">
        <f>ROUND(М[[#This Row],[Количество]]*М[[#This Row],[Цена за ед., руб]],2)</f>
        <v>0</v>
      </c>
      <c r="H13" s="42"/>
      <c r="I13" s="48" t="s">
        <v>153</v>
      </c>
    </row>
    <row r="14" spans="1:9" ht="10.9" customHeight="1" x14ac:dyDescent="0.2">
      <c r="A14" s="47" t="s">
        <v>125</v>
      </c>
      <c r="B14" s="42"/>
      <c r="C14" s="42" t="s">
        <v>134</v>
      </c>
      <c r="D14" s="40" t="s">
        <v>121</v>
      </c>
      <c r="E14" s="43">
        <v>481.74</v>
      </c>
      <c r="F14" s="97"/>
      <c r="G14" s="41">
        <f>ROUND(М[[#This Row],[Количество]]*М[[#This Row],[Цена за ед., руб]],2)</f>
        <v>0</v>
      </c>
      <c r="H14" s="42"/>
      <c r="I14" s="48" t="s">
        <v>153</v>
      </c>
    </row>
    <row r="15" spans="1:9" ht="22.9" customHeight="1" x14ac:dyDescent="0.2">
      <c r="A15" s="47" t="s">
        <v>93</v>
      </c>
      <c r="B15" s="42"/>
      <c r="C15" s="42" t="s">
        <v>94</v>
      </c>
      <c r="D15" s="40" t="s">
        <v>78</v>
      </c>
      <c r="E15" s="43">
        <v>7.95</v>
      </c>
      <c r="F15" s="97"/>
      <c r="G15" s="41">
        <f>ROUND(М[[#This Row],[Количество]]*М[[#This Row],[Цена за ед., руб]],2)</f>
        <v>0</v>
      </c>
      <c r="H15" s="42" t="s">
        <v>95</v>
      </c>
      <c r="I15" s="48" t="s">
        <v>153</v>
      </c>
    </row>
    <row r="16" spans="1:9" ht="10.9" customHeight="1" x14ac:dyDescent="0.2">
      <c r="A16" s="47" t="s">
        <v>93</v>
      </c>
      <c r="B16" s="42"/>
      <c r="C16" s="42" t="s">
        <v>94</v>
      </c>
      <c r="D16" s="40" t="s">
        <v>78</v>
      </c>
      <c r="E16" s="43">
        <v>9.24</v>
      </c>
      <c r="F16" s="97"/>
      <c r="G16" s="41">
        <f>ROUND(М[[#This Row],[Количество]]*М[[#This Row],[Цена за ед., руб]],2)</f>
        <v>0</v>
      </c>
      <c r="H16" s="42"/>
      <c r="I16" s="48" t="s">
        <v>153</v>
      </c>
    </row>
    <row r="17" spans="1:9" ht="10.9" customHeight="1" x14ac:dyDescent="0.2">
      <c r="A17" s="47" t="s">
        <v>127</v>
      </c>
      <c r="B17" s="42"/>
      <c r="C17" s="42" t="s">
        <v>128</v>
      </c>
      <c r="D17" s="40" t="s">
        <v>121</v>
      </c>
      <c r="E17" s="43">
        <v>462.31</v>
      </c>
      <c r="F17" s="97"/>
      <c r="G17" s="41">
        <f>ROUND(М[[#This Row],[Количество]]*М[[#This Row],[Цена за ед., руб]],2)</f>
        <v>0</v>
      </c>
      <c r="H17" s="42"/>
      <c r="I17" s="48" t="s">
        <v>153</v>
      </c>
    </row>
    <row r="18" spans="1:9" ht="22.9" customHeight="1" x14ac:dyDescent="0.2">
      <c r="A18" s="47" t="s">
        <v>96</v>
      </c>
      <c r="B18" s="42" t="s">
        <v>97</v>
      </c>
      <c r="C18" s="42" t="s">
        <v>98</v>
      </c>
      <c r="D18" s="40" t="s">
        <v>78</v>
      </c>
      <c r="E18" s="43">
        <v>4.42</v>
      </c>
      <c r="F18" s="97"/>
      <c r="G18" s="41">
        <f>ROUND(М[[#This Row],[Количество]]*М[[#This Row],[Цена за ед., руб]],2)</f>
        <v>0</v>
      </c>
      <c r="H18" s="42" t="s">
        <v>99</v>
      </c>
      <c r="I18" s="48" t="s">
        <v>153</v>
      </c>
    </row>
    <row r="19" spans="1:9" ht="10.9" customHeight="1" x14ac:dyDescent="0.2">
      <c r="A19" s="47" t="s">
        <v>129</v>
      </c>
      <c r="B19" s="42"/>
      <c r="C19" s="42" t="s">
        <v>130</v>
      </c>
      <c r="D19" s="40" t="s">
        <v>78</v>
      </c>
      <c r="E19" s="43">
        <v>2.21</v>
      </c>
      <c r="F19" s="97"/>
      <c r="G19" s="41">
        <f>ROUND(М[[#This Row],[Количество]]*М[[#This Row],[Цена за ед., руб]],2)</f>
        <v>0</v>
      </c>
      <c r="H19" s="42"/>
      <c r="I19" s="48" t="s">
        <v>153</v>
      </c>
    </row>
    <row r="20" spans="1:9" ht="22.9" customHeight="1" x14ac:dyDescent="0.2">
      <c r="A20" s="47" t="s">
        <v>101</v>
      </c>
      <c r="B20" s="42"/>
      <c r="C20" s="42" t="s">
        <v>102</v>
      </c>
      <c r="D20" s="40" t="s">
        <v>21</v>
      </c>
      <c r="E20" s="43">
        <v>95.38</v>
      </c>
      <c r="F20" s="97"/>
      <c r="G20" s="41">
        <f>ROUND(М[[#This Row],[Количество]]*М[[#This Row],[Цена за ед., руб]],2)</f>
        <v>0</v>
      </c>
      <c r="H20" s="42"/>
      <c r="I20" s="48" t="s">
        <v>153</v>
      </c>
    </row>
    <row r="21" spans="1:9" ht="10.9" customHeight="1" x14ac:dyDescent="0.2">
      <c r="A21" s="47" t="s">
        <v>27</v>
      </c>
      <c r="B21" s="42" t="s">
        <v>28</v>
      </c>
      <c r="C21" s="42" t="s">
        <v>29</v>
      </c>
      <c r="D21" s="40" t="s">
        <v>21</v>
      </c>
      <c r="E21" s="41">
        <v>1458.65</v>
      </c>
      <c r="F21" s="97"/>
      <c r="G21" s="41">
        <f>ROUND(М[[#This Row],[Количество]]*М[[#This Row],[Цена за ед., руб]],2)</f>
        <v>0</v>
      </c>
      <c r="H21" s="42" t="s">
        <v>30</v>
      </c>
      <c r="I21" s="48" t="s">
        <v>153</v>
      </c>
    </row>
    <row r="22" spans="1:9" ht="10.9" customHeight="1" x14ac:dyDescent="0.2">
      <c r="A22" s="47" t="s">
        <v>27</v>
      </c>
      <c r="B22" s="42" t="s">
        <v>32</v>
      </c>
      <c r="C22" s="42" t="s">
        <v>33</v>
      </c>
      <c r="D22" s="40" t="s">
        <v>21</v>
      </c>
      <c r="E22" s="43">
        <v>84.62</v>
      </c>
      <c r="F22" s="97"/>
      <c r="G22" s="41">
        <f>ROUND(М[[#This Row],[Количество]]*М[[#This Row],[Цена за ед., руб]],2)</f>
        <v>0</v>
      </c>
      <c r="H22" s="42" t="s">
        <v>34</v>
      </c>
      <c r="I22" s="48" t="s">
        <v>153</v>
      </c>
    </row>
    <row r="23" spans="1:9" ht="10.9" customHeight="1" x14ac:dyDescent="0.2">
      <c r="A23" s="47" t="s">
        <v>140</v>
      </c>
      <c r="B23" s="42"/>
      <c r="C23" s="42" t="s">
        <v>141</v>
      </c>
      <c r="D23" s="40" t="s">
        <v>124</v>
      </c>
      <c r="E23" s="46">
        <v>4</v>
      </c>
      <c r="F23" s="97"/>
      <c r="G23" s="41">
        <f>ROUND(М[[#This Row],[Количество]]*М[[#This Row],[Цена за ед., руб]],2)</f>
        <v>0</v>
      </c>
      <c r="H23" s="42"/>
      <c r="I23" s="48" t="s">
        <v>153</v>
      </c>
    </row>
    <row r="24" spans="1:9" ht="10.9" customHeight="1" x14ac:dyDescent="0.2">
      <c r="A24" s="47" t="s">
        <v>36</v>
      </c>
      <c r="B24" s="42"/>
      <c r="C24" s="42" t="s">
        <v>38</v>
      </c>
      <c r="D24" s="40" t="s">
        <v>39</v>
      </c>
      <c r="E24" s="44">
        <v>1040</v>
      </c>
      <c r="F24" s="97"/>
      <c r="G24" s="41">
        <f>ROUND(М[[#This Row],[Количество]]*М[[#This Row],[Цена за ед., руб]],2)</f>
        <v>0</v>
      </c>
      <c r="H24" s="42"/>
      <c r="I24" s="48" t="s">
        <v>153</v>
      </c>
    </row>
    <row r="25" spans="1:9" ht="10.9" customHeight="1" x14ac:dyDescent="0.2">
      <c r="A25" s="47" t="s">
        <v>36</v>
      </c>
      <c r="B25" s="42" t="s">
        <v>37</v>
      </c>
      <c r="C25" s="42" t="s">
        <v>38</v>
      </c>
      <c r="D25" s="40" t="s">
        <v>39</v>
      </c>
      <c r="E25" s="41">
        <v>22063.35</v>
      </c>
      <c r="F25" s="97"/>
      <c r="G25" s="41">
        <f>ROUND(М[[#This Row],[Количество]]*М[[#This Row],[Цена за ед., руб]],2)</f>
        <v>0</v>
      </c>
      <c r="H25" s="42" t="s">
        <v>37</v>
      </c>
      <c r="I25" s="48" t="s">
        <v>153</v>
      </c>
    </row>
    <row r="26" spans="1:9" ht="22.9" customHeight="1" x14ac:dyDescent="0.2">
      <c r="A26" s="47" t="s">
        <v>41</v>
      </c>
      <c r="B26" s="42"/>
      <c r="C26" s="42" t="s">
        <v>42</v>
      </c>
      <c r="D26" s="40" t="s">
        <v>43</v>
      </c>
      <c r="E26" s="43">
        <v>343.41</v>
      </c>
      <c r="F26" s="97"/>
      <c r="G26" s="41">
        <f>ROUND(М[[#This Row],[Количество]]*М[[#This Row],[Цена за ед., руб]],2)</f>
        <v>0</v>
      </c>
      <c r="H26" s="42"/>
      <c r="I26" s="48" t="s">
        <v>153</v>
      </c>
    </row>
    <row r="27" spans="1:9" ht="22.9" customHeight="1" x14ac:dyDescent="0.2">
      <c r="A27" s="47" t="s">
        <v>41</v>
      </c>
      <c r="B27" s="42"/>
      <c r="C27" s="42" t="s">
        <v>42</v>
      </c>
      <c r="D27" s="40" t="s">
        <v>43</v>
      </c>
      <c r="E27" s="43">
        <v>0.42</v>
      </c>
      <c r="F27" s="97"/>
      <c r="G27" s="41">
        <f>ROUND(М[[#This Row],[Количество]]*М[[#This Row],[Цена за ед., руб]],2)</f>
        <v>0</v>
      </c>
      <c r="H27" s="42" t="s">
        <v>107</v>
      </c>
      <c r="I27" s="48" t="s">
        <v>153</v>
      </c>
    </row>
    <row r="28" spans="1:9" ht="22.9" customHeight="1" x14ac:dyDescent="0.2">
      <c r="A28" s="47" t="s">
        <v>142</v>
      </c>
      <c r="B28" s="42"/>
      <c r="C28" s="42" t="s">
        <v>143</v>
      </c>
      <c r="D28" s="40" t="s">
        <v>124</v>
      </c>
      <c r="E28" s="46">
        <v>4</v>
      </c>
      <c r="F28" s="97"/>
      <c r="G28" s="41">
        <f>ROUND(М[[#This Row],[Количество]]*М[[#This Row],[Цена за ед., руб]],2)</f>
        <v>0</v>
      </c>
      <c r="H28" s="42" t="s">
        <v>144</v>
      </c>
      <c r="I28" s="48" t="s">
        <v>153</v>
      </c>
    </row>
    <row r="29" spans="1:9" ht="10.9" customHeight="1" x14ac:dyDescent="0.2">
      <c r="A29" s="47" t="s">
        <v>53</v>
      </c>
      <c r="B29" s="42"/>
      <c r="C29" s="42" t="s">
        <v>54</v>
      </c>
      <c r="D29" s="40" t="s">
        <v>43</v>
      </c>
      <c r="E29" s="43">
        <v>8.39</v>
      </c>
      <c r="F29" s="97"/>
      <c r="G29" s="41">
        <f>ROUND(М[[#This Row],[Количество]]*М[[#This Row],[Цена за ед., руб]],2)</f>
        <v>0</v>
      </c>
      <c r="H29" s="42"/>
      <c r="I29" s="48" t="s">
        <v>153</v>
      </c>
    </row>
    <row r="30" spans="1:9" ht="10.9" customHeight="1" x14ac:dyDescent="0.2">
      <c r="A30" s="47" t="s">
        <v>57</v>
      </c>
      <c r="B30" s="42"/>
      <c r="C30" s="42" t="s">
        <v>60</v>
      </c>
      <c r="D30" s="40" t="s">
        <v>43</v>
      </c>
      <c r="E30" s="41">
        <v>1110.25</v>
      </c>
      <c r="F30" s="97"/>
      <c r="G30" s="41">
        <f>ROUND(М[[#This Row],[Количество]]*М[[#This Row],[Цена за ед., руб]],2)</f>
        <v>0</v>
      </c>
      <c r="H30" s="42"/>
      <c r="I30" s="48" t="s">
        <v>153</v>
      </c>
    </row>
    <row r="31" spans="1:9" ht="10.9" customHeight="1" x14ac:dyDescent="0.2">
      <c r="A31" s="47" t="s">
        <v>57</v>
      </c>
      <c r="B31" s="42"/>
      <c r="C31" s="42" t="s">
        <v>58</v>
      </c>
      <c r="D31" s="40" t="s">
        <v>43</v>
      </c>
      <c r="E31" s="41">
        <v>1029.19</v>
      </c>
      <c r="F31" s="97"/>
      <c r="G31" s="41">
        <f>ROUND(М[[#This Row],[Количество]]*М[[#This Row],[Цена за ед., руб]],2)</f>
        <v>0</v>
      </c>
      <c r="H31" s="42"/>
      <c r="I31" s="48" t="s">
        <v>153</v>
      </c>
    </row>
    <row r="32" spans="1:9" ht="22.9" customHeight="1" x14ac:dyDescent="0.2">
      <c r="A32" s="47" t="s">
        <v>24</v>
      </c>
      <c r="B32" s="42"/>
      <c r="C32" s="42" t="s">
        <v>25</v>
      </c>
      <c r="D32" s="40" t="s">
        <v>21</v>
      </c>
      <c r="E32" s="41">
        <v>1565.78</v>
      </c>
      <c r="F32" s="97"/>
      <c r="G32" s="41">
        <f>ROUND(М[[#This Row],[Количество]]*М[[#This Row],[Цена за ед., руб]],2)</f>
        <v>0</v>
      </c>
      <c r="H32" s="42"/>
      <c r="I32" s="48" t="s">
        <v>153</v>
      </c>
    </row>
    <row r="33" spans="1:11" ht="22.9" customHeight="1" x14ac:dyDescent="0.2">
      <c r="A33" s="47" t="s">
        <v>24</v>
      </c>
      <c r="B33" s="42"/>
      <c r="C33" s="42" t="s">
        <v>25</v>
      </c>
      <c r="D33" s="40" t="s">
        <v>21</v>
      </c>
      <c r="E33" s="43">
        <v>347.61</v>
      </c>
      <c r="F33" s="97"/>
      <c r="G33" s="41">
        <f>ROUND(М[[#This Row],[Количество]]*М[[#This Row],[Цена за ед., руб]],2)</f>
        <v>0</v>
      </c>
      <c r="H33" s="42" t="s">
        <v>82</v>
      </c>
      <c r="I33" s="48" t="s">
        <v>153</v>
      </c>
    </row>
    <row r="34" spans="1:11" ht="10.9" customHeight="1" x14ac:dyDescent="0.2">
      <c r="A34" s="47" t="s">
        <v>77</v>
      </c>
      <c r="B34" s="42"/>
      <c r="C34" s="42"/>
      <c r="D34" s="40" t="s">
        <v>78</v>
      </c>
      <c r="E34" s="41">
        <v>1795.66</v>
      </c>
      <c r="F34" s="97"/>
      <c r="G34" s="41">
        <f>ROUND(М[[#This Row],[Количество]]*М[[#This Row],[Цена за ед., руб]],2)</f>
        <v>0</v>
      </c>
      <c r="H34" s="42"/>
      <c r="I34" s="48" t="s">
        <v>153</v>
      </c>
    </row>
    <row r="35" spans="1:11" ht="22.9" customHeight="1" x14ac:dyDescent="0.2">
      <c r="A35" s="47" t="s">
        <v>115</v>
      </c>
      <c r="B35" s="42"/>
      <c r="C35" s="42" t="s">
        <v>116</v>
      </c>
      <c r="D35" s="40" t="s">
        <v>43</v>
      </c>
      <c r="E35" s="43">
        <v>3.55</v>
      </c>
      <c r="F35" s="97"/>
      <c r="G35" s="41">
        <f>ROUND(М[[#This Row],[Количество]]*М[[#This Row],[Цена за ед., руб]],2)</f>
        <v>0</v>
      </c>
      <c r="H35" s="42"/>
      <c r="I35" s="48" t="s">
        <v>153</v>
      </c>
    </row>
    <row r="36" spans="1:11" ht="22.9" customHeight="1" x14ac:dyDescent="0.2">
      <c r="A36" s="47" t="s">
        <v>109</v>
      </c>
      <c r="B36" s="42" t="s">
        <v>110</v>
      </c>
      <c r="C36" s="42" t="s">
        <v>111</v>
      </c>
      <c r="D36" s="40" t="s">
        <v>21</v>
      </c>
      <c r="E36" s="46">
        <v>92</v>
      </c>
      <c r="F36" s="97"/>
      <c r="G36" s="41">
        <f>ROUND(М[[#This Row],[Количество]]*М[[#This Row],[Цена за ед., руб]],2)</f>
        <v>0</v>
      </c>
      <c r="H36" s="42" t="s">
        <v>112</v>
      </c>
      <c r="I36" s="48" t="s">
        <v>153</v>
      </c>
    </row>
    <row r="37" spans="1:11" ht="11.45" customHeight="1" x14ac:dyDescent="0.2">
      <c r="A37" s="51" t="s">
        <v>158</v>
      </c>
      <c r="B37" s="59"/>
      <c r="C37" s="59"/>
      <c r="D37" s="52"/>
      <c r="E37" s="54"/>
      <c r="F37" s="57"/>
      <c r="G37" s="57">
        <f>SUBTOTAL(109,М[Сумма, руб])</f>
        <v>0</v>
      </c>
      <c r="H37" s="59"/>
      <c r="I37" s="55"/>
    </row>
    <row r="39" spans="1:11" ht="11.45" customHeight="1" x14ac:dyDescent="0.2">
      <c r="A39" s="83" t="s">
        <v>159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</row>
    <row r="40" spans="1:11" ht="11.45" customHeight="1" x14ac:dyDescent="0.2">
      <c r="A40" s="70" t="s">
        <v>160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</row>
    <row r="41" spans="1:11" ht="11.45" customHeight="1" x14ac:dyDescent="0.2">
      <c r="A41" s="70" t="s">
        <v>161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</row>
    <row r="42" spans="1:11" ht="11.45" customHeight="1" x14ac:dyDescent="0.2">
      <c r="A42" s="70" t="s">
        <v>162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</row>
    <row r="43" spans="1:11" ht="11.45" customHeight="1" x14ac:dyDescent="0.2">
      <c r="A43" s="70" t="s">
        <v>163</v>
      </c>
      <c r="B43" s="70"/>
      <c r="C43" s="70"/>
      <c r="D43" s="70"/>
      <c r="E43" s="70"/>
      <c r="F43" s="70"/>
      <c r="G43" s="70"/>
      <c r="H43" s="70"/>
      <c r="I43" s="74"/>
      <c r="J43" s="71"/>
      <c r="K43" s="70"/>
    </row>
  </sheetData>
  <sheetProtection algorithmName="SHA-512" hashValue="Gke53403MgIY72BBfwTnvD2jXhInd6GcOEsgyGwQ4trblNtgY46ARpmTu2ZOOlA/kovBeZ/cOvtQ3J7+5C4p6w==" saltValue="mxHQvDZoYYvZFHaPpkJYgw==" spinCount="100000" sheet="1" objects="1" scenarios="1" selectLockedCells="1"/>
  <mergeCells count="2">
    <mergeCell ref="A1:H1"/>
    <mergeCell ref="A39:K39"/>
  </mergeCells>
  <dataValidations count="1">
    <dataValidation type="list" errorStyle="information" allowBlank="1" showInputMessage="1" showErrorMessage="1" sqref="I3:I36" xr:uid="{F19C2218-8F89-4EFC-AA32-4FC15C2F9E04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0.9" customHeight="1" x14ac:dyDescent="0.2">
      <c r="A1" s="1" t="s">
        <v>154</v>
      </c>
      <c r="B1" s="1" t="s">
        <v>155</v>
      </c>
    </row>
    <row r="2" spans="1:2" ht="10.9" customHeight="1" x14ac:dyDescent="0.2">
      <c r="A2" s="1" t="s">
        <v>156</v>
      </c>
      <c r="B2" s="1" t="s">
        <v>157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2026-06-30T07:53:05Z</dcterms:modified>
</cp:coreProperties>
</file>