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5,76\СФТК\ГП-75\ЛСР\"/>
    </mc:Choice>
  </mc:AlternateContent>
  <xr:revisionPtr revIDLastSave="0" documentId="13_ncr:1_{C63C5968-B592-4BE2-AF64-D7089959161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I13" i="1" a="1"/>
  <c r="I13" i="1" s="1"/>
  <c r="J13" i="1" s="1"/>
  <c r="J12" i="1" s="1"/>
  <c r="H15" i="1"/>
  <c r="L15" i="1" a="1"/>
  <c r="L15" i="1" s="1"/>
  <c r="I15" i="1" a="1"/>
  <c r="I15" i="1" s="1"/>
  <c r="J15" i="1" s="1"/>
  <c r="H16" i="1"/>
  <c r="L16" i="1" a="1"/>
  <c r="L16" i="1" s="1"/>
  <c r="I16" i="1" a="1"/>
  <c r="I16" i="1" s="1"/>
  <c r="J16" i="1" s="1"/>
  <c r="H17" i="1"/>
  <c r="L17" i="1" a="1"/>
  <c r="L17" i="1" s="1"/>
  <c r="I17" i="1" a="1"/>
  <c r="I17" i="1" s="1"/>
  <c r="J17" i="1" s="1"/>
  <c r="H18" i="1"/>
  <c r="L18" i="1" a="1"/>
  <c r="L18" i="1" s="1"/>
  <c r="I18" i="1" a="1"/>
  <c r="I18" i="1" s="1"/>
  <c r="J18" i="1" s="1"/>
  <c r="H19" i="1"/>
  <c r="L19" i="1" a="1"/>
  <c r="L19" i="1" s="1"/>
  <c r="I19" i="1" a="1"/>
  <c r="I19" i="1" s="1"/>
  <c r="J19" i="1" s="1"/>
  <c r="H20" i="1"/>
  <c r="L20" i="1" a="1"/>
  <c r="L20" i="1" s="1"/>
  <c r="I20" i="1" a="1"/>
  <c r="I20" i="1" s="1"/>
  <c r="J20" i="1" s="1"/>
  <c r="H21" i="1"/>
  <c r="L21" i="1" a="1"/>
  <c r="L21" i="1" s="1"/>
  <c r="I21" i="1" a="1"/>
  <c r="I21" i="1" s="1"/>
  <c r="H23" i="1"/>
  <c r="I23" i="1" a="1"/>
  <c r="I23" i="1" s="1"/>
  <c r="H25" i="1"/>
  <c r="L25" i="1" a="1"/>
  <c r="L25" i="1" s="1"/>
  <c r="I25" i="1" a="1"/>
  <c r="I25" i="1" s="1"/>
  <c r="H26" i="1"/>
  <c r="L26" i="1" a="1"/>
  <c r="L26" i="1" s="1"/>
  <c r="I26" i="1" a="1"/>
  <c r="I26" i="1" s="1"/>
  <c r="G12" i="3"/>
  <c r="G11" i="3"/>
  <c r="G10" i="3"/>
  <c r="G9" i="3"/>
  <c r="G8" i="3"/>
  <c r="G7" i="3"/>
  <c r="G6" i="3"/>
  <c r="G5" i="3"/>
  <c r="G4" i="3"/>
  <c r="G13" i="3" s="1"/>
  <c r="E5" i="2"/>
  <c r="E4" i="2"/>
  <c r="E6" i="2" s="1"/>
  <c r="J25" i="1" l="1"/>
  <c r="J23" i="1"/>
  <c r="J22" i="1" s="1"/>
  <c r="J28" i="1" s="1"/>
  <c r="J21" i="1"/>
  <c r="J14" i="1" s="1"/>
  <c r="J26" i="1"/>
  <c r="J24" i="1" s="1"/>
  <c r="J29" i="1" l="1"/>
  <c r="J11" i="1"/>
  <c r="J10" i="1" s="1"/>
  <c r="J9" i="1" s="1"/>
  <c r="J27" i="1" s="1"/>
</calcChain>
</file>

<file path=xl/sharedStrings.xml><?xml version="1.0" encoding="utf-8"?>
<sst xmlns="http://schemas.openxmlformats.org/spreadsheetml/2006/main" count="158" uniqueCount="78">
  <si>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9</t>
  </si>
  <si>
    <t>Ведомость объемов работ и расхода материалов по работе: Чистовая отделка и сопутствующим работам (согласно проекту шифр АР,АИ,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</si>
  <si>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</si>
  <si>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</si>
  <si>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</si>
  <si>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</si>
  <si>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</si>
  <si>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</si>
  <si>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9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</si>
  <si>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</si>
  <si>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</si>
  <si>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</si>
  <si>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</si>
  <si>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</si>
  <si>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09</t>
  </si>
  <si>
    <t>Внутренняя отделка</t>
  </si>
  <si>
    <t>09.03</t>
  </si>
  <si>
    <t>Чистовая отделка</t>
  </si>
  <si>
    <t>09.03.03</t>
  </si>
  <si>
    <t>Устройство потолка подвесного, реечного</t>
  </si>
  <si>
    <t>09.03.03.00</t>
  </si>
  <si>
    <t>Работы:</t>
  </si>
  <si>
    <t>Устройство металлического каркаса</t>
  </si>
  <si>
    <t>пог. м</t>
  </si>
  <si>
    <t>Материалы:</t>
  </si>
  <si>
    <t>1</t>
  </si>
  <si>
    <t>Подвес для гипсокартона</t>
  </si>
  <si>
    <t>прямой</t>
  </si>
  <si>
    <t>шт</t>
  </si>
  <si>
    <t>Подвес с зажимом и тягой, Нониус-подвес в сборе</t>
  </si>
  <si>
    <t>2</t>
  </si>
  <si>
    <t>Профиль (пог.м.)</t>
  </si>
  <si>
    <t>ПП стальной 60х27 0,6мм</t>
  </si>
  <si>
    <t>3</t>
  </si>
  <si>
    <t>ППН стальной 28х27 0,6мм</t>
  </si>
  <si>
    <t>4</t>
  </si>
  <si>
    <t>Саморезы (шт)</t>
  </si>
  <si>
    <t>с прессшайбой 4,2х13</t>
  </si>
  <si>
    <t>5</t>
  </si>
  <si>
    <t>Дюбель-гвоздь</t>
  </si>
  <si>
    <t>6х40</t>
  </si>
  <si>
    <t>6</t>
  </si>
  <si>
    <t>Анкер</t>
  </si>
  <si>
    <t>распорный 10х100</t>
  </si>
  <si>
    <t>7</t>
  </si>
  <si>
    <t>Соединитель краб</t>
  </si>
  <si>
    <t>двухуровневый</t>
  </si>
  <si>
    <t>Устройство подвесного потолка из ГКЛ</t>
  </si>
  <si>
    <t>м2</t>
  </si>
  <si>
    <t>Плита цементно-стружечная</t>
  </si>
  <si>
    <t>3200х1250х12</t>
  </si>
  <si>
    <t>в 2 слоя</t>
  </si>
  <si>
    <t>для ГВЛ 3,9х25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</si>
  <si>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</si>
  <si>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</si>
  <si>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</si>
  <si>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</si>
  <si>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</si>
  <si>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</si>
  <si>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</si>
  <si>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</si>
  <si>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</si>
  <si>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</si>
  <si>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</si>
  <si>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ГП-75.09.09.03 Секция 9_Чистовая отделка №1</t>
  </si>
  <si>
    <t>09930066-7155-11f1-9618-db392af1e994</t>
  </si>
  <si>
    <t>Итог</t>
  </si>
  <si>
    <t>ИТОГО по сметному расчету с НДС:</t>
  </si>
  <si>
    <t>в т.ч стоимость работ</t>
  </si>
  <si>
    <t>в т.ч стоимость материалов</t>
  </si>
  <si>
    <t>в т.ч НДС</t>
  </si>
  <si>
    <t>-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</si>
  <si>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</si>
  <si>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</si>
  <si>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Стоимость СМР учитывает изменение налоговой нагрузки для Подрядчика</t>
  </si>
  <si>
    <t>В случае увеличения налоговой нагрузки подрядчика стоимость договора остается фиксированной и изменению не подлежит.</t>
  </si>
  <si>
    <t>Локальный сметный расчет (ЛСР) №</t>
  </si>
  <si>
    <t>Примечания: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</si>
</sst>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7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Times New Roman"/>
      <family val="1"/>
      <charset val="204"/>
    </font>
    <font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65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7" xfId="0" applyFill="1" applyBorder="1" applyAlignment="1">
      <alignment horizontal="right"/>
    </xf>
    <xf numFmtId="0" fontId="5" fillId="0" borderId="0" xfId="0" applyFont="1" applyAlignment="1">
      <alignment horizontal="center" vertical="center"/>
    </xf>
    <xf numFmtId="4" fontId="0" fillId="0" borderId="0" xfId="0" applyNumberForma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4" fontId="0" fillId="0" borderId="5" xfId="0" applyNumberFormat="1" applyBorder="1" applyAlignment="1" applyProtection="1">
      <alignment horizontal="right" vertical="center"/>
      <protection locked="0"/>
    </xf>
    <xf numFmtId="4" fontId="0" fillId="0" borderId="2" xfId="0" applyNumberFormat="1" applyBorder="1" applyAlignment="1" applyProtection="1">
      <alignment horizontal="right" vertical="center"/>
      <protection locked="0"/>
    </xf>
  </cellXfs>
  <cellStyles count="2">
    <cellStyle name="Обычный" xfId="0" builtinId="0"/>
    <cellStyle name="Обычный 3 2 2 2" xfId="1" xr:uid="{8A16E94F-5A93-4AE4-ABDD-19D1B5D7F76D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1F89D9-9D5D-467A-8A0C-1327E328EC3B}" name="Р" displayName="Р" ref="A3:F6" totalsRowCount="1" headerRowDxfId="37" headerRowBorderDxfId="36" tableBorderDxfId="35" totalsRowBorderDxfId="34">
  <autoFilter ref="A3:F5" xr:uid="{D21F89D9-9D5D-467A-8A0C-1327E328EC3B}"/>
  <tableColumns count="6">
    <tableColumn id="1" xr3:uid="{CA503D33-B3A0-40BE-9906-DFACEC6ADA5F}" name="Наименование" totalsRowLabel="Итог" dataDxfId="33" totalsRowDxfId="5"/>
    <tableColumn id="2" xr3:uid="{8CD77531-FCCB-437F-87BE-A1C10129A940}" name="Ед. изм." dataDxfId="32" totalsRowDxfId="4"/>
    <tableColumn id="3" xr3:uid="{7A311630-FA5D-4483-B32C-598FBDEE54D0}" name="Количество" dataDxfId="31" totalsRowDxfId="3"/>
    <tableColumn id="4" xr3:uid="{F20FB162-2F24-4A41-BE6F-058D95416A15}" name="Цена за ед., руб" dataDxfId="16" totalsRowDxfId="2"/>
    <tableColumn id="5" xr3:uid="{9198180F-A5E6-4CF9-88EF-7C2B82264024}" name="Сумма, руб" totalsRowFunction="sum" dataDxfId="30" totalsRowDxfId="1">
      <calculatedColumnFormula>ROUND(Р[[#This Row],[Количество]]*Р[[#This Row],[Цена за ед., руб]],2)</calculatedColumnFormula>
    </tableColumn>
    <tableColumn id="6" xr3:uid="{3219F59D-EC46-46A0-989A-5F6DBEFA0DBB}" name="Примечание" dataDxfId="29" totalsRow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8DB108-26B1-40FE-B9CF-3A3FFCD265C1}" name="М" displayName="М" ref="A3:I13" totalsRowCount="1" headerRowDxfId="28" headerRowBorderDxfId="27" tableBorderDxfId="26" totalsRowBorderDxfId="25">
  <autoFilter ref="A3:I12" xr:uid="{948DB108-26B1-40FE-B9CF-3A3FFCD265C1}"/>
  <tableColumns count="9">
    <tableColumn id="1" xr3:uid="{270BFB0A-7703-4538-817D-A7098EF4C795}" name="Наим." totalsRowLabel="Итог" dataDxfId="24" totalsRowDxfId="14"/>
    <tableColumn id="2" xr3:uid="{7B997955-568D-4F76-B576-D66A2976AF3E}" name="Артикул, марка, произв." dataDxfId="23" totalsRowDxfId="13"/>
    <tableColumn id="3" xr3:uid="{7FEB57B3-822C-466D-8A93-4923970451A3}" name="Хар-ка" dataDxfId="22" totalsRowDxfId="12"/>
    <tableColumn id="4" xr3:uid="{40D0D5E6-8E78-4712-B634-7D8EAE21E749}" name="Ед. изм." dataDxfId="21" totalsRowDxfId="11"/>
    <tableColumn id="5" xr3:uid="{A2C8726B-F1E3-4B77-9E22-7DB2D4B8972E}" name="Количество" dataDxfId="20" totalsRowDxfId="10"/>
    <tableColumn id="6" xr3:uid="{1E4FDA62-8923-42F5-8656-6B39BE2B0C3A}" name="Цена за ед., руб" dataDxfId="15" totalsRowDxfId="9"/>
    <tableColumn id="7" xr3:uid="{86166CB2-F1CD-4727-BA18-5F7DE4515242}" name="Сумма, руб" totalsRowFunction="sum" dataDxfId="19" totalsRowDxfId="8">
      <calculatedColumnFormula>ROUND(М[[#This Row],[Количество]]*М[[#This Row],[Цена за ед., руб]],2)</calculatedColumnFormula>
    </tableColumn>
    <tableColumn id="8" xr3:uid="{AC885220-1487-4E3F-AD50-1187FDF38492}" name="Прим." dataDxfId="18" totalsRowDxfId="7"/>
    <tableColumn id="9" xr3:uid="{5FCC32A2-86CB-497D-9E03-0785D1CD4E98}" name="Форма закупа" dataDxfId="17" totalsRow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T37"/>
  <sheetViews>
    <sheetView tabSelected="1" workbookViewId="0">
      <pane ySplit="7" topLeftCell="A8" activePane="bottomLeft" state="frozen"/>
      <selection pane="bottomLeft" activeCell="J16" sqref="J1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77" t="s">
        <v>76</v>
      </c>
      <c r="C2" s="77"/>
      <c r="D2" s="77"/>
      <c r="E2" s="77"/>
      <c r="F2" s="77"/>
      <c r="G2" s="77"/>
      <c r="H2" s="77"/>
      <c r="I2" s="77"/>
      <c r="J2" s="77"/>
    </row>
    <row r="3" spans="1:12" ht="23.1" customHeight="1" x14ac:dyDescent="0.2">
      <c r="B3" s="78" t="s">
        <v>0</v>
      </c>
      <c r="C3" s="78"/>
      <c r="D3" s="78"/>
      <c r="E3" s="78"/>
      <c r="F3" s="78"/>
      <c r="G3" s="78"/>
      <c r="H3" s="78"/>
      <c r="I3" s="78"/>
      <c r="J3" s="78"/>
    </row>
    <row r="4" spans="1:12" ht="11.1" customHeight="1" x14ac:dyDescent="0.2">
      <c r="B4" s="78" t="s">
        <v>1</v>
      </c>
      <c r="C4" s="78"/>
      <c r="D4" s="78"/>
      <c r="E4" s="78"/>
      <c r="F4" s="78"/>
      <c r="G4" s="78"/>
      <c r="H4" s="78"/>
      <c r="I4" s="78"/>
      <c r="J4" s="78"/>
    </row>
    <row r="5" spans="1:12" ht="11.1" customHeight="1" x14ac:dyDescent="0.2"/>
    <row r="6" spans="1:12" ht="11.1" customHeight="1" x14ac:dyDescent="0.2">
      <c r="A6" s="79" t="s">
        <v>2</v>
      </c>
      <c r="B6" s="79" t="s">
        <v>3</v>
      </c>
      <c r="C6" s="81" t="s">
        <v>4</v>
      </c>
      <c r="D6" s="83" t="s">
        <v>5</v>
      </c>
      <c r="E6" s="79" t="s">
        <v>6</v>
      </c>
      <c r="F6" s="85" t="s">
        <v>7</v>
      </c>
      <c r="G6" s="87" t="s">
        <v>8</v>
      </c>
      <c r="H6" s="79" t="s">
        <v>9</v>
      </c>
      <c r="I6" s="85" t="s">
        <v>10</v>
      </c>
      <c r="J6" s="85" t="s">
        <v>11</v>
      </c>
      <c r="K6" s="79" t="s">
        <v>12</v>
      </c>
      <c r="L6" s="85" t="s">
        <v>13</v>
      </c>
    </row>
    <row r="7" spans="1:12" ht="11.1" customHeight="1" x14ac:dyDescent="0.2">
      <c r="A7" s="80"/>
      <c r="B7" s="80"/>
      <c r="C7" s="82"/>
      <c r="D7" s="84"/>
      <c r="E7" s="80"/>
      <c r="F7" s="86"/>
      <c r="G7" s="88"/>
      <c r="H7" s="80"/>
      <c r="I7" s="86"/>
      <c r="J7" s="86"/>
      <c r="K7" s="80"/>
      <c r="L7" s="86"/>
    </row>
    <row r="8" spans="1:12" ht="11.1" customHeight="1" x14ac:dyDescent="0.2">
      <c r="A8" s="3" t="s">
        <v>14</v>
      </c>
      <c r="B8" s="4" t="s">
        <v>15</v>
      </c>
      <c r="C8" s="5"/>
      <c r="D8" s="5"/>
      <c r="E8" s="6"/>
      <c r="F8" s="7"/>
      <c r="G8" s="7"/>
      <c r="H8" s="7"/>
      <c r="I8" s="57"/>
      <c r="J8" s="57"/>
      <c r="K8" s="5"/>
      <c r="L8" s="5"/>
    </row>
    <row r="9" spans="1:12" ht="11.1" customHeight="1" outlineLevel="1" x14ac:dyDescent="0.2">
      <c r="A9" s="8" t="s">
        <v>16</v>
      </c>
      <c r="B9" s="9" t="s">
        <v>17</v>
      </c>
      <c r="C9" s="10"/>
      <c r="D9" s="10"/>
      <c r="E9" s="11"/>
      <c r="F9" s="12"/>
      <c r="G9" s="12"/>
      <c r="H9" s="12"/>
      <c r="I9" s="58"/>
      <c r="J9" s="58">
        <f>SUM($J$10)</f>
        <v>0</v>
      </c>
      <c r="K9" s="10"/>
      <c r="L9" s="10"/>
    </row>
    <row r="10" spans="1:12" ht="23.1" customHeight="1" outlineLevel="2" x14ac:dyDescent="0.2">
      <c r="A10" s="13" t="s">
        <v>18</v>
      </c>
      <c r="B10" s="14" t="s">
        <v>19</v>
      </c>
      <c r="C10" s="15"/>
      <c r="D10" s="15"/>
      <c r="E10" s="16"/>
      <c r="F10" s="17"/>
      <c r="G10" s="18"/>
      <c r="H10" s="18"/>
      <c r="I10" s="59"/>
      <c r="J10" s="59">
        <f>SUM($J$11)</f>
        <v>0</v>
      </c>
      <c r="K10" s="19"/>
      <c r="L10" s="19"/>
    </row>
    <row r="11" spans="1:12" ht="23.1" customHeight="1" outlineLevel="3" x14ac:dyDescent="0.2">
      <c r="A11" s="13" t="s">
        <v>20</v>
      </c>
      <c r="B11" s="14" t="s">
        <v>19</v>
      </c>
      <c r="C11" s="15"/>
      <c r="D11" s="15"/>
      <c r="E11" s="16"/>
      <c r="F11" s="17"/>
      <c r="G11" s="18"/>
      <c r="H11" s="18"/>
      <c r="I11" s="59"/>
      <c r="J11" s="59">
        <f>SUM($J$24,$J$22,$J$14,$J$12)</f>
        <v>0</v>
      </c>
      <c r="K11" s="19"/>
      <c r="L11" s="19"/>
    </row>
    <row r="12" spans="1:12" ht="11.1" customHeight="1" outlineLevel="4" x14ac:dyDescent="0.2">
      <c r="A12" s="20"/>
      <c r="B12" s="14" t="s">
        <v>21</v>
      </c>
      <c r="C12" s="21"/>
      <c r="D12" s="21"/>
      <c r="E12" s="21"/>
      <c r="F12" s="21"/>
      <c r="G12" s="21"/>
      <c r="H12" s="21"/>
      <c r="I12" s="60"/>
      <c r="J12" s="61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22</v>
      </c>
      <c r="C13" s="25"/>
      <c r="D13" s="25"/>
      <c r="E13" s="26" t="s">
        <v>23</v>
      </c>
      <c r="F13" s="27"/>
      <c r="G13" s="28">
        <v>60.14</v>
      </c>
      <c r="H13" s="28">
        <f>SUM($G$13:$G$13)</f>
        <v>60.14</v>
      </c>
      <c r="I13" s="62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62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24</v>
      </c>
      <c r="C14" s="21"/>
      <c r="D14" s="21"/>
      <c r="E14" s="21"/>
      <c r="F14" s="21"/>
      <c r="G14" s="21"/>
      <c r="H14" s="21"/>
      <c r="I14" s="60"/>
      <c r="J14" s="61">
        <f>SUM($J$15:$J$21)</f>
        <v>0</v>
      </c>
      <c r="K14" s="18"/>
      <c r="L14" s="22"/>
    </row>
    <row r="15" spans="1:12" ht="23.1" customHeight="1" outlineLevel="4" x14ac:dyDescent="0.2">
      <c r="A15" s="23" t="s">
        <v>25</v>
      </c>
      <c r="B15" s="24" t="s">
        <v>26</v>
      </c>
      <c r="C15" s="25"/>
      <c r="D15" s="25" t="s">
        <v>27</v>
      </c>
      <c r="E15" s="26" t="s">
        <v>28</v>
      </c>
      <c r="F15" s="29">
        <v>1.3</v>
      </c>
      <c r="G15" s="28">
        <v>15.54</v>
      </c>
      <c r="H15" s="28">
        <f>SUM($G$15:$G$15)</f>
        <v>15.54</v>
      </c>
      <c r="I15" s="62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62">
        <f>ROUND($H$15*$I$15,2)</f>
        <v>0</v>
      </c>
      <c r="K15" s="25" t="s">
        <v>29</v>
      </c>
      <c r="L15" s="25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23.1" customHeight="1" outlineLevel="4" x14ac:dyDescent="0.2">
      <c r="A16" s="23" t="s">
        <v>30</v>
      </c>
      <c r="B16" s="24" t="s">
        <v>31</v>
      </c>
      <c r="C16" s="25"/>
      <c r="D16" s="25" t="s">
        <v>32</v>
      </c>
      <c r="E16" s="26" t="s">
        <v>23</v>
      </c>
      <c r="F16" s="29">
        <v>1.1000000000000001</v>
      </c>
      <c r="G16" s="28">
        <v>52.58</v>
      </c>
      <c r="H16" s="28">
        <f>SUM($G$16:$G$16)</f>
        <v>52.58</v>
      </c>
      <c r="I16" s="62">
        <f t="array" ref="I16">INDEX(М[Цена за ед., руб],MATCH(1,IF(($B16=М[Наим.])*($C16=М[Артикул,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  <c r="J16" s="62">
        <f>ROUND($H$16*$I$16,2)</f>
        <v>0</v>
      </c>
      <c r="K16" s="25"/>
      <c r="L16" s="25" t="str">
        <f t="array" ref="L16">INDEX(М[Форма закупа],MATCH(1,IF(($B16=М[Наим.])*($C16=М[Артикул, марка, произв.])*($D16=М[Хар-ка])*($K16=М[Прим.]),{1},($B16=М[Наим.])*($C16=М[Артикул, марка, произв.])*($D16=М[Хар-ка])*($K16=М[Прим.])),0))</f>
        <v>Закупка подрядчик</v>
      </c>
    </row>
    <row r="17" spans="1:12" ht="23.1" customHeight="1" outlineLevel="4" x14ac:dyDescent="0.2">
      <c r="A17" s="23" t="s">
        <v>33</v>
      </c>
      <c r="B17" s="24" t="s">
        <v>31</v>
      </c>
      <c r="C17" s="25"/>
      <c r="D17" s="25" t="s">
        <v>34</v>
      </c>
      <c r="E17" s="26" t="s">
        <v>23</v>
      </c>
      <c r="F17" s="29">
        <v>1.1000000000000001</v>
      </c>
      <c r="G17" s="28">
        <v>13.57</v>
      </c>
      <c r="H17" s="28">
        <f>SUM($G$17:$G$17)</f>
        <v>13.57</v>
      </c>
      <c r="I17" s="62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62">
        <f>ROUND($H$17*$I$17,2)</f>
        <v>0</v>
      </c>
      <c r="K17" s="25"/>
      <c r="L17" s="25" t="str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Закупка подрядчик</v>
      </c>
    </row>
    <row r="18" spans="1:12" ht="23.1" customHeight="1" outlineLevel="4" x14ac:dyDescent="0.2">
      <c r="A18" s="23" t="s">
        <v>35</v>
      </c>
      <c r="B18" s="24" t="s">
        <v>36</v>
      </c>
      <c r="C18" s="25"/>
      <c r="D18" s="25" t="s">
        <v>37</v>
      </c>
      <c r="E18" s="26" t="s">
        <v>28</v>
      </c>
      <c r="F18" s="29">
        <v>2.6</v>
      </c>
      <c r="G18" s="28">
        <v>31.07</v>
      </c>
      <c r="H18" s="28">
        <f>SUM($G$18:$G$18)</f>
        <v>31.07</v>
      </c>
      <c r="I18" s="62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62">
        <f>ROUND($H$18*$I$18,2)</f>
        <v>0</v>
      </c>
      <c r="K18" s="25"/>
      <c r="L18" s="25" t="str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Закупка подрядчик</v>
      </c>
    </row>
    <row r="19" spans="1:12" ht="11.1" customHeight="1" outlineLevel="4" x14ac:dyDescent="0.2">
      <c r="A19" s="23" t="s">
        <v>38</v>
      </c>
      <c r="B19" s="24" t="s">
        <v>39</v>
      </c>
      <c r="C19" s="25"/>
      <c r="D19" s="25" t="s">
        <v>40</v>
      </c>
      <c r="E19" s="26" t="s">
        <v>28</v>
      </c>
      <c r="F19" s="29">
        <v>2</v>
      </c>
      <c r="G19" s="30">
        <v>25</v>
      </c>
      <c r="H19" s="30">
        <f>SUM($G$19:$G$19)</f>
        <v>25</v>
      </c>
      <c r="I19" s="62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62">
        <f>ROUND($H$19*$I$19,2)</f>
        <v>0</v>
      </c>
      <c r="K19" s="25"/>
      <c r="L19" s="25" t="str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Закупка подрядчик</v>
      </c>
    </row>
    <row r="20" spans="1:12" ht="11.1" customHeight="1" outlineLevel="4" x14ac:dyDescent="0.2">
      <c r="A20" s="23" t="s">
        <v>41</v>
      </c>
      <c r="B20" s="24" t="s">
        <v>42</v>
      </c>
      <c r="C20" s="25"/>
      <c r="D20" s="25" t="s">
        <v>43</v>
      </c>
      <c r="E20" s="26" t="s">
        <v>28</v>
      </c>
      <c r="F20" s="29">
        <v>1.3</v>
      </c>
      <c r="G20" s="30">
        <v>16</v>
      </c>
      <c r="H20" s="30">
        <f>SUM($G$20:$G$20)</f>
        <v>16</v>
      </c>
      <c r="I20" s="62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62">
        <f>ROUND($H$20*$I$20,2)</f>
        <v>0</v>
      </c>
      <c r="K20" s="25"/>
      <c r="L20" s="25" t="str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Закупка подрядчик</v>
      </c>
    </row>
    <row r="21" spans="1:12" ht="11.1" customHeight="1" outlineLevel="4" x14ac:dyDescent="0.2">
      <c r="A21" s="23" t="s">
        <v>44</v>
      </c>
      <c r="B21" s="24" t="s">
        <v>45</v>
      </c>
      <c r="C21" s="25"/>
      <c r="D21" s="25" t="s">
        <v>46</v>
      </c>
      <c r="E21" s="26" t="s">
        <v>28</v>
      </c>
      <c r="F21" s="29">
        <v>2.2999999999999998</v>
      </c>
      <c r="G21" s="30">
        <v>27</v>
      </c>
      <c r="H21" s="30">
        <f>SUM($G$21:$G$21)</f>
        <v>27</v>
      </c>
      <c r="I21" s="62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62">
        <f>ROUND($H$21*$I$21,2)</f>
        <v>0</v>
      </c>
      <c r="K21" s="25"/>
      <c r="L21" s="25" t="str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Закупка подрядчик</v>
      </c>
    </row>
    <row r="22" spans="1:12" ht="11.1" customHeight="1" outlineLevel="4" x14ac:dyDescent="0.2">
      <c r="A22" s="20"/>
      <c r="B22" s="14" t="s">
        <v>21</v>
      </c>
      <c r="C22" s="21"/>
      <c r="D22" s="21"/>
      <c r="E22" s="21"/>
      <c r="F22" s="21"/>
      <c r="G22" s="21"/>
      <c r="H22" s="21"/>
      <c r="I22" s="60"/>
      <c r="J22" s="61">
        <f>SUM($J$23)</f>
        <v>0</v>
      </c>
      <c r="K22" s="18"/>
      <c r="L22" s="22"/>
    </row>
    <row r="23" spans="1:12" ht="11.1" customHeight="1" outlineLevel="4" x14ac:dyDescent="0.2">
      <c r="A23" s="23"/>
      <c r="B23" s="24" t="s">
        <v>47</v>
      </c>
      <c r="C23" s="25"/>
      <c r="D23" s="25"/>
      <c r="E23" s="26" t="s">
        <v>48</v>
      </c>
      <c r="F23" s="27"/>
      <c r="G23" s="28">
        <v>11.95</v>
      </c>
      <c r="H23" s="28">
        <f>SUM($G$23:$G$23)</f>
        <v>11.95</v>
      </c>
      <c r="I23" s="62">
        <f t="array" ref="I23">INDEX(Р[Цена за ед., руб],MATCH(1,IF(($B23=Р[Наименование])*($K23=Р[Примечание]),{1},($B23=Р[Наименование])*($K23=Р[Примечание])),0))</f>
        <v>0</v>
      </c>
      <c r="J23" s="62">
        <f>ROUND($H$23*$I$23,2)</f>
        <v>0</v>
      </c>
      <c r="K23" s="25"/>
      <c r="L23" s="25"/>
    </row>
    <row r="24" spans="1:12" ht="11.1" customHeight="1" outlineLevel="4" x14ac:dyDescent="0.2">
      <c r="A24" s="20"/>
      <c r="B24" s="14" t="s">
        <v>24</v>
      </c>
      <c r="C24" s="21"/>
      <c r="D24" s="21"/>
      <c r="E24" s="21"/>
      <c r="F24" s="21"/>
      <c r="G24" s="21"/>
      <c r="H24" s="21"/>
      <c r="I24" s="60"/>
      <c r="J24" s="61">
        <f>SUM($J$25:$J$26)</f>
        <v>0</v>
      </c>
      <c r="K24" s="18"/>
      <c r="L24" s="22"/>
    </row>
    <row r="25" spans="1:12" ht="11.1" customHeight="1" outlineLevel="4" x14ac:dyDescent="0.2">
      <c r="A25" s="23" t="s">
        <v>25</v>
      </c>
      <c r="B25" s="24" t="s">
        <v>49</v>
      </c>
      <c r="C25" s="25"/>
      <c r="D25" s="25" t="s">
        <v>50</v>
      </c>
      <c r="E25" s="26" t="s">
        <v>48</v>
      </c>
      <c r="F25" s="29">
        <v>2.1</v>
      </c>
      <c r="G25" s="31">
        <v>25.1</v>
      </c>
      <c r="H25" s="31">
        <f>SUM($G$25:$G$25)</f>
        <v>25.1</v>
      </c>
      <c r="I25" s="62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62">
        <f>ROUND($H$25*$I$25,2)</f>
        <v>0</v>
      </c>
      <c r="K25" s="25" t="s">
        <v>51</v>
      </c>
      <c r="L25" s="25" t="str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Закупка подрядчик</v>
      </c>
    </row>
    <row r="26" spans="1:12" ht="11.1" customHeight="1" outlineLevel="4" x14ac:dyDescent="0.2">
      <c r="A26" s="23" t="s">
        <v>30</v>
      </c>
      <c r="B26" s="24" t="s">
        <v>36</v>
      </c>
      <c r="C26" s="25"/>
      <c r="D26" s="25" t="s">
        <v>52</v>
      </c>
      <c r="E26" s="26" t="s">
        <v>28</v>
      </c>
      <c r="F26" s="29">
        <v>46</v>
      </c>
      <c r="G26" s="30">
        <v>550</v>
      </c>
      <c r="H26" s="30">
        <f>SUM($G$26:$G$26)</f>
        <v>550</v>
      </c>
      <c r="I26" s="62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62">
        <f>ROUND($H$26*$I$26,2)</f>
        <v>0</v>
      </c>
      <c r="K26" s="25"/>
      <c r="L26" s="25" t="str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Закупка подрядчик</v>
      </c>
    </row>
    <row r="27" spans="1:12" ht="11.1" customHeight="1" x14ac:dyDescent="0.2">
      <c r="A27" s="32"/>
      <c r="B27" s="33"/>
      <c r="C27" s="33"/>
      <c r="D27" s="33"/>
      <c r="E27" s="33"/>
      <c r="F27" s="33"/>
      <c r="G27" s="95" t="s">
        <v>67</v>
      </c>
      <c r="H27" s="95"/>
      <c r="I27" s="96"/>
      <c r="J27" s="63">
        <f>$J$9</f>
        <v>0</v>
      </c>
      <c r="K27" s="34"/>
      <c r="L27" s="34"/>
    </row>
    <row r="28" spans="1:12" ht="11.1" customHeight="1" x14ac:dyDescent="0.2">
      <c r="A28" s="32"/>
      <c r="B28" s="33"/>
      <c r="C28" s="33"/>
      <c r="D28" s="33"/>
      <c r="E28" s="33"/>
      <c r="F28" s="33"/>
      <c r="G28" s="35"/>
      <c r="H28" s="93" t="s">
        <v>68</v>
      </c>
      <c r="I28" s="94"/>
      <c r="J28" s="63">
        <f>SUM($J$22,$J$12)</f>
        <v>0</v>
      </c>
      <c r="K28" s="34"/>
      <c r="L28" s="34"/>
    </row>
    <row r="29" spans="1:12" ht="11.1" customHeight="1" x14ac:dyDescent="0.2">
      <c r="A29" s="32"/>
      <c r="B29" s="33"/>
      <c r="C29" s="33"/>
      <c r="D29" s="33"/>
      <c r="E29" s="33"/>
      <c r="F29" s="33"/>
      <c r="G29" s="35"/>
      <c r="H29" s="93" t="s">
        <v>69</v>
      </c>
      <c r="I29" s="94"/>
      <c r="J29" s="63">
        <f>SUM($J$24,$J$14)</f>
        <v>0</v>
      </c>
      <c r="K29" s="34"/>
      <c r="L29" s="34"/>
    </row>
    <row r="30" spans="1:12" ht="11.1" customHeight="1" x14ac:dyDescent="0.2">
      <c r="A30" s="32"/>
      <c r="B30" s="33"/>
      <c r="C30" s="33"/>
      <c r="D30" s="33"/>
      <c r="E30" s="33"/>
      <c r="F30" s="33"/>
      <c r="G30" s="35"/>
      <c r="H30" s="93" t="s">
        <v>70</v>
      </c>
      <c r="I30" s="94"/>
      <c r="J30" s="64"/>
      <c r="K30" s="65"/>
      <c r="L30" s="34"/>
    </row>
    <row r="31" spans="1:12" ht="11.1" customHeight="1" x14ac:dyDescent="0.2">
      <c r="A31" s="36"/>
      <c r="B31" s="89" t="s">
        <v>53</v>
      </c>
      <c r="C31" s="89"/>
      <c r="D31" s="89"/>
      <c r="E31" s="89"/>
      <c r="F31" s="89"/>
      <c r="G31" s="89"/>
      <c r="H31" s="89"/>
      <c r="I31" s="90"/>
      <c r="J31" s="90"/>
      <c r="K31" s="89"/>
      <c r="L31" s="36"/>
    </row>
    <row r="32" spans="1:12" ht="11.1" customHeight="1" x14ac:dyDescent="0.2">
      <c r="B32" s="91"/>
      <c r="C32" s="91"/>
      <c r="D32" s="91"/>
      <c r="E32" s="91"/>
      <c r="F32" s="91"/>
      <c r="G32" s="91"/>
      <c r="H32" s="91"/>
      <c r="I32" s="92"/>
      <c r="J32" s="92"/>
      <c r="K32" s="91"/>
    </row>
    <row r="33" spans="1:20" ht="11.1" customHeight="1" x14ac:dyDescent="0.2">
      <c r="B33" s="74" t="s">
        <v>77</v>
      </c>
      <c r="C33" s="74"/>
      <c r="D33" s="74"/>
      <c r="E33" s="74"/>
      <c r="F33" s="74"/>
      <c r="G33" s="74"/>
      <c r="H33" s="74"/>
      <c r="I33" s="75"/>
      <c r="J33" s="75"/>
      <c r="K33" s="74"/>
    </row>
    <row r="34" spans="1:20" ht="35.25" customHeight="1" x14ac:dyDescent="0.2">
      <c r="A34" s="66" t="s">
        <v>71</v>
      </c>
      <c r="B34" s="76" t="s">
        <v>72</v>
      </c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3"/>
      <c r="N34" s="73"/>
      <c r="O34" s="73"/>
      <c r="P34" s="73"/>
      <c r="Q34" s="1"/>
      <c r="R34" s="1"/>
      <c r="T34" s="67"/>
    </row>
    <row r="35" spans="1:20" ht="15" customHeight="1" x14ac:dyDescent="0.2">
      <c r="A35" s="68" t="s">
        <v>71</v>
      </c>
      <c r="B35" s="69" t="s">
        <v>73</v>
      </c>
      <c r="C35" s="69"/>
      <c r="D35" s="69"/>
      <c r="E35" s="69"/>
      <c r="F35" s="69"/>
      <c r="G35" s="69"/>
      <c r="H35" s="69"/>
      <c r="I35" s="69"/>
      <c r="J35" s="70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">
      <c r="A36" s="68" t="s">
        <v>71</v>
      </c>
      <c r="B36" s="69" t="s">
        <v>74</v>
      </c>
      <c r="C36" s="69"/>
      <c r="D36" s="69"/>
      <c r="E36" s="69"/>
      <c r="F36" s="69"/>
      <c r="G36" s="69"/>
      <c r="H36" s="69"/>
      <c r="I36" s="69"/>
      <c r="J36" s="71"/>
      <c r="M36" s="1"/>
      <c r="N36" s="1"/>
      <c r="O36" s="1"/>
      <c r="P36" s="1"/>
      <c r="Q36" s="1"/>
      <c r="R36" s="1"/>
      <c r="S36" s="1"/>
      <c r="T36" s="1"/>
    </row>
    <row r="37" spans="1:20" ht="16.5" customHeight="1" x14ac:dyDescent="0.2">
      <c r="A37" s="68" t="s">
        <v>71</v>
      </c>
      <c r="B37" s="72" t="s">
        <v>75</v>
      </c>
      <c r="C37" s="72"/>
      <c r="D37" s="72"/>
      <c r="E37" s="72"/>
      <c r="F37" s="72"/>
      <c r="G37" s="72"/>
      <c r="H37" s="72"/>
      <c r="I37" s="72"/>
      <c r="J37"/>
      <c r="M37" s="1"/>
      <c r="N37" s="1"/>
      <c r="O37" s="1"/>
      <c r="P37" s="1"/>
      <c r="Q37" s="1"/>
      <c r="R37" s="1"/>
      <c r="S37" s="1"/>
      <c r="T37" s="1"/>
    </row>
  </sheetData>
  <sheetProtection algorithmName="SHA-512" hashValue="1y+AnHiGtie9p4wNQ5g9DpVrJTvGUzMz9hkPfLU6XwuR0E7U+e/Yi8DRGkkZZNAsPemnKHXSuWtLZ0CmIWkaQw==" saltValue="fXSq1hBQXePKlaffBU+5BQ==" spinCount="100000" sheet="1" objects="1" scenarios="1" selectLockedCells="1" selectUnlockedCells="1"/>
  <mergeCells count="22">
    <mergeCell ref="H30:I30"/>
    <mergeCell ref="K6:K7"/>
    <mergeCell ref="L6:L7"/>
    <mergeCell ref="H28:I28"/>
    <mergeCell ref="H29:I29"/>
    <mergeCell ref="G27:I27"/>
    <mergeCell ref="B34:L34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31:K31"/>
    <mergeCell ref="B32:K32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K12"/>
  <sheetViews>
    <sheetView workbookViewId="0">
      <pane ySplit="3" topLeftCell="A4" activePane="bottomLeft" state="frozen"/>
      <selection pane="bottomLeft" activeCell="D4" sqref="D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11" ht="11.1" customHeight="1" x14ac:dyDescent="0.2">
      <c r="A1" s="97" t="s">
        <v>54</v>
      </c>
      <c r="B1" s="97"/>
      <c r="C1" s="97"/>
      <c r="D1" s="97"/>
      <c r="E1" s="97"/>
      <c r="F1" s="97"/>
    </row>
    <row r="3" spans="1:11" ht="11.1" customHeight="1" x14ac:dyDescent="0.2">
      <c r="A3" s="44" t="s">
        <v>3</v>
      </c>
      <c r="B3" s="2" t="s">
        <v>6</v>
      </c>
      <c r="C3" s="2" t="s">
        <v>9</v>
      </c>
      <c r="D3" s="51" t="s">
        <v>10</v>
      </c>
      <c r="E3" s="51" t="s">
        <v>11</v>
      </c>
      <c r="F3" s="45" t="s">
        <v>12</v>
      </c>
    </row>
    <row r="4" spans="1:11" ht="11.1" customHeight="1" x14ac:dyDescent="0.2">
      <c r="A4" s="42" t="s">
        <v>22</v>
      </c>
      <c r="B4" s="37" t="s">
        <v>23</v>
      </c>
      <c r="C4" s="38">
        <v>60.14</v>
      </c>
      <c r="D4" s="98"/>
      <c r="E4" s="52">
        <f>ROUND(Р[[#This Row],[Количество]]*Р[[#This Row],[Цена за ед., руб]],2)</f>
        <v>0</v>
      </c>
      <c r="F4" s="43"/>
    </row>
    <row r="5" spans="1:11" ht="11.1" customHeight="1" x14ac:dyDescent="0.2">
      <c r="A5" s="46" t="s">
        <v>47</v>
      </c>
      <c r="B5" s="47" t="s">
        <v>48</v>
      </c>
      <c r="C5" s="48">
        <v>11.95</v>
      </c>
      <c r="D5" s="99"/>
      <c r="E5" s="53">
        <f>ROUND(Р[[#This Row],[Количество]]*Р[[#This Row],[Цена за ед., руб]],2)</f>
        <v>0</v>
      </c>
      <c r="F5" s="50"/>
    </row>
    <row r="6" spans="1:11" ht="11.45" customHeight="1" x14ac:dyDescent="0.2">
      <c r="A6" s="46" t="s">
        <v>66</v>
      </c>
      <c r="B6" s="47"/>
      <c r="C6" s="49"/>
      <c r="D6" s="53"/>
      <c r="E6" s="53">
        <f>SUBTOTAL(109,Р[Сумма, руб])</f>
        <v>0</v>
      </c>
      <c r="F6" s="50"/>
    </row>
    <row r="8" spans="1:11" ht="11.45" customHeight="1" x14ac:dyDescent="0.2">
      <c r="A8" s="74" t="s">
        <v>77</v>
      </c>
      <c r="B8" s="74"/>
      <c r="C8" s="74"/>
      <c r="D8" s="74"/>
      <c r="E8" s="74"/>
      <c r="F8" s="74"/>
      <c r="G8" s="74"/>
      <c r="H8" s="75"/>
      <c r="I8" s="75"/>
      <c r="J8" s="74"/>
      <c r="K8" s="1"/>
    </row>
    <row r="9" spans="1:11" ht="11.45" customHeight="1" x14ac:dyDescent="0.2">
      <c r="A9" s="76" t="s">
        <v>72</v>
      </c>
      <c r="B9" s="76"/>
      <c r="C9" s="76"/>
      <c r="D9" s="76"/>
      <c r="E9" s="76"/>
      <c r="F9" s="76"/>
      <c r="G9" s="76"/>
      <c r="H9" s="76"/>
      <c r="I9" s="76"/>
      <c r="J9" s="76"/>
      <c r="K9" s="76"/>
    </row>
    <row r="10" spans="1:11" ht="11.45" customHeight="1" x14ac:dyDescent="0.2">
      <c r="A10" s="69" t="s">
        <v>73</v>
      </c>
      <c r="B10" s="69"/>
      <c r="C10" s="69"/>
      <c r="D10" s="69"/>
      <c r="E10" s="69"/>
      <c r="F10" s="69"/>
      <c r="G10" s="69"/>
      <c r="H10" s="69"/>
      <c r="I10" s="70"/>
      <c r="J10" s="1"/>
      <c r="K10" s="1"/>
    </row>
    <row r="11" spans="1:11" ht="11.45" customHeight="1" x14ac:dyDescent="0.2">
      <c r="A11" s="69" t="s">
        <v>74</v>
      </c>
      <c r="B11" s="69"/>
      <c r="C11" s="69"/>
      <c r="D11" s="69"/>
      <c r="E11" s="69"/>
      <c r="F11" s="69"/>
      <c r="G11" s="69"/>
      <c r="H11" s="69"/>
      <c r="I11" s="71"/>
      <c r="J11" s="1"/>
      <c r="K11" s="1"/>
    </row>
    <row r="12" spans="1:11" ht="11.45" customHeight="1" x14ac:dyDescent="0.2">
      <c r="A12" s="72" t="s">
        <v>75</v>
      </c>
      <c r="B12" s="72"/>
      <c r="C12" s="72"/>
      <c r="D12" s="72"/>
      <c r="E12" s="72"/>
      <c r="F12" s="72"/>
      <c r="G12" s="72"/>
      <c r="H12" s="72"/>
      <c r="J12" s="1"/>
      <c r="K12" s="1"/>
    </row>
  </sheetData>
  <sheetProtection algorithmName="SHA-512" hashValue="S5peSLmntlAYW5s64cPxs0K1pgNr7DGNp7ZWktKEIWK2pBMFY5DYEmI0NfeV2M7B0P+xUL70K46hwn4RjXqZRg==" saltValue="KtQvEXLM2K55QmMluPQ8Zg==" spinCount="100000" sheet="1" objects="1" scenarios="1" selectLockedCells="1"/>
  <mergeCells count="2">
    <mergeCell ref="A1:F1"/>
    <mergeCell ref="A9:K9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K19"/>
  <sheetViews>
    <sheetView workbookViewId="0">
      <pane ySplit="3" topLeftCell="A4" activePane="bottomLeft" state="frozen"/>
      <selection pane="bottomLeft" activeCell="F7" sqref="F7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11" ht="11.1" customHeight="1" x14ac:dyDescent="0.2">
      <c r="A1" s="97" t="s">
        <v>55</v>
      </c>
      <c r="B1" s="97"/>
      <c r="C1" s="97"/>
      <c r="D1" s="97"/>
      <c r="E1" s="97"/>
      <c r="F1" s="97"/>
      <c r="G1" s="97"/>
      <c r="H1" s="97"/>
    </row>
    <row r="2" spans="1:11" ht="11.1" customHeight="1" x14ac:dyDescent="0.2"/>
    <row r="3" spans="1:11" ht="23.1" customHeight="1" x14ac:dyDescent="0.2">
      <c r="A3" s="44" t="s">
        <v>56</v>
      </c>
      <c r="B3" s="54" t="s">
        <v>57</v>
      </c>
      <c r="C3" s="45" t="s">
        <v>58</v>
      </c>
      <c r="D3" s="2" t="s">
        <v>6</v>
      </c>
      <c r="E3" s="2" t="s">
        <v>9</v>
      </c>
      <c r="F3" s="51" t="s">
        <v>10</v>
      </c>
      <c r="G3" s="51" t="s">
        <v>11</v>
      </c>
      <c r="H3" s="2" t="s">
        <v>59</v>
      </c>
      <c r="I3" s="45" t="s">
        <v>60</v>
      </c>
    </row>
    <row r="4" spans="1:11" ht="23.1" customHeight="1" x14ac:dyDescent="0.2">
      <c r="A4" s="42" t="s">
        <v>26</v>
      </c>
      <c r="B4" s="39"/>
      <c r="C4" s="39" t="s">
        <v>27</v>
      </c>
      <c r="D4" s="37" t="s">
        <v>28</v>
      </c>
      <c r="E4" s="38">
        <v>15.54</v>
      </c>
      <c r="F4" s="98"/>
      <c r="G4" s="52">
        <f>ROUND(М[[#This Row],[Количество]]*М[[#This Row],[Цена за ед., руб]],2)</f>
        <v>0</v>
      </c>
      <c r="H4" s="39" t="s">
        <v>29</v>
      </c>
      <c r="I4" s="43" t="s">
        <v>61</v>
      </c>
    </row>
    <row r="5" spans="1:11" ht="11.1" customHeight="1" x14ac:dyDescent="0.2">
      <c r="A5" s="42" t="s">
        <v>31</v>
      </c>
      <c r="B5" s="39"/>
      <c r="C5" s="39" t="s">
        <v>32</v>
      </c>
      <c r="D5" s="37" t="s">
        <v>23</v>
      </c>
      <c r="E5" s="38">
        <v>52.58</v>
      </c>
      <c r="F5" s="98"/>
      <c r="G5" s="52">
        <f>ROUND(М[[#This Row],[Количество]]*М[[#This Row],[Цена за ед., руб]],2)</f>
        <v>0</v>
      </c>
      <c r="H5" s="39"/>
      <c r="I5" s="43" t="s">
        <v>61</v>
      </c>
    </row>
    <row r="6" spans="1:11" ht="11.1" customHeight="1" x14ac:dyDescent="0.2">
      <c r="A6" s="42" t="s">
        <v>31</v>
      </c>
      <c r="B6" s="39"/>
      <c r="C6" s="39" t="s">
        <v>34</v>
      </c>
      <c r="D6" s="37" t="s">
        <v>23</v>
      </c>
      <c r="E6" s="38">
        <v>13.57</v>
      </c>
      <c r="F6" s="98"/>
      <c r="G6" s="52">
        <f>ROUND(М[[#This Row],[Количество]]*М[[#This Row],[Цена за ед., руб]],2)</f>
        <v>0</v>
      </c>
      <c r="H6" s="39"/>
      <c r="I6" s="43" t="s">
        <v>61</v>
      </c>
    </row>
    <row r="7" spans="1:11" ht="11.1" customHeight="1" x14ac:dyDescent="0.2">
      <c r="A7" s="42" t="s">
        <v>49</v>
      </c>
      <c r="B7" s="39"/>
      <c r="C7" s="39" t="s">
        <v>50</v>
      </c>
      <c r="D7" s="37" t="s">
        <v>48</v>
      </c>
      <c r="E7" s="40">
        <v>25.1</v>
      </c>
      <c r="F7" s="98"/>
      <c r="G7" s="52">
        <f>ROUND(М[[#This Row],[Количество]]*М[[#This Row],[Цена за ед., руб]],2)</f>
        <v>0</v>
      </c>
      <c r="H7" s="39" t="s">
        <v>51</v>
      </c>
      <c r="I7" s="43" t="s">
        <v>61</v>
      </c>
    </row>
    <row r="8" spans="1:11" ht="11.1" customHeight="1" x14ac:dyDescent="0.2">
      <c r="A8" s="42" t="s">
        <v>36</v>
      </c>
      <c r="B8" s="39"/>
      <c r="C8" s="39" t="s">
        <v>37</v>
      </c>
      <c r="D8" s="37" t="s">
        <v>28</v>
      </c>
      <c r="E8" s="38">
        <v>31.07</v>
      </c>
      <c r="F8" s="98"/>
      <c r="G8" s="52">
        <f>ROUND(М[[#This Row],[Количество]]*М[[#This Row],[Цена за ед., руб]],2)</f>
        <v>0</v>
      </c>
      <c r="H8" s="39"/>
      <c r="I8" s="43" t="s">
        <v>61</v>
      </c>
    </row>
    <row r="9" spans="1:11" ht="11.1" customHeight="1" x14ac:dyDescent="0.2">
      <c r="A9" s="42" t="s">
        <v>36</v>
      </c>
      <c r="B9" s="39"/>
      <c r="C9" s="39" t="s">
        <v>52</v>
      </c>
      <c r="D9" s="37" t="s">
        <v>28</v>
      </c>
      <c r="E9" s="41">
        <v>550</v>
      </c>
      <c r="F9" s="98"/>
      <c r="G9" s="52">
        <f>ROUND(М[[#This Row],[Количество]]*М[[#This Row],[Цена за ед., руб]],2)</f>
        <v>0</v>
      </c>
      <c r="H9" s="39"/>
      <c r="I9" s="43" t="s">
        <v>61</v>
      </c>
    </row>
    <row r="10" spans="1:11" ht="11.1" customHeight="1" x14ac:dyDescent="0.2">
      <c r="A10" s="42" t="s">
        <v>39</v>
      </c>
      <c r="B10" s="39"/>
      <c r="C10" s="39" t="s">
        <v>40</v>
      </c>
      <c r="D10" s="37" t="s">
        <v>28</v>
      </c>
      <c r="E10" s="41">
        <v>25</v>
      </c>
      <c r="F10" s="98"/>
      <c r="G10" s="52">
        <f>ROUND(М[[#This Row],[Количество]]*М[[#This Row],[Цена за ед., руб]],2)</f>
        <v>0</v>
      </c>
      <c r="H10" s="39"/>
      <c r="I10" s="43" t="s">
        <v>61</v>
      </c>
    </row>
    <row r="11" spans="1:11" ht="11.1" customHeight="1" x14ac:dyDescent="0.2">
      <c r="A11" s="42" t="s">
        <v>42</v>
      </c>
      <c r="B11" s="39"/>
      <c r="C11" s="39" t="s">
        <v>43</v>
      </c>
      <c r="D11" s="37" t="s">
        <v>28</v>
      </c>
      <c r="E11" s="41">
        <v>16</v>
      </c>
      <c r="F11" s="98"/>
      <c r="G11" s="52">
        <f>ROUND(М[[#This Row],[Количество]]*М[[#This Row],[Цена за ед., руб]],2)</f>
        <v>0</v>
      </c>
      <c r="H11" s="39"/>
      <c r="I11" s="43" t="s">
        <v>61</v>
      </c>
    </row>
    <row r="12" spans="1:11" ht="11.1" customHeight="1" x14ac:dyDescent="0.2">
      <c r="A12" s="46" t="s">
        <v>45</v>
      </c>
      <c r="B12" s="55"/>
      <c r="C12" s="55" t="s">
        <v>46</v>
      </c>
      <c r="D12" s="47" t="s">
        <v>28</v>
      </c>
      <c r="E12" s="56">
        <v>27</v>
      </c>
      <c r="F12" s="99"/>
      <c r="G12" s="53">
        <f>ROUND(М[[#This Row],[Количество]]*М[[#This Row],[Цена за ед., руб]],2)</f>
        <v>0</v>
      </c>
      <c r="H12" s="55"/>
      <c r="I12" s="50" t="s">
        <v>61</v>
      </c>
    </row>
    <row r="13" spans="1:11" ht="11.45" customHeight="1" x14ac:dyDescent="0.2">
      <c r="A13" s="46" t="s">
        <v>66</v>
      </c>
      <c r="B13" s="55"/>
      <c r="C13" s="55"/>
      <c r="D13" s="47"/>
      <c r="E13" s="49"/>
      <c r="F13" s="53"/>
      <c r="G13" s="53">
        <f>SUBTOTAL(109,М[Сумма, руб])</f>
        <v>0</v>
      </c>
      <c r="H13" s="55"/>
      <c r="I13" s="50"/>
    </row>
    <row r="15" spans="1:11" ht="11.45" customHeight="1" x14ac:dyDescent="0.2">
      <c r="A15" s="74" t="s">
        <v>77</v>
      </c>
      <c r="B15" s="74"/>
      <c r="C15" s="74"/>
      <c r="D15" s="74"/>
      <c r="E15" s="74"/>
      <c r="F15" s="74"/>
      <c r="G15" s="74"/>
      <c r="H15" s="75"/>
      <c r="I15" s="75"/>
      <c r="J15" s="74"/>
      <c r="K15" s="1"/>
    </row>
    <row r="16" spans="1:11" ht="11.45" customHeight="1" x14ac:dyDescent="0.2">
      <c r="A16" s="76" t="s">
        <v>72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</row>
    <row r="17" spans="1:11" ht="11.45" customHeight="1" x14ac:dyDescent="0.2">
      <c r="A17" s="69" t="s">
        <v>73</v>
      </c>
      <c r="B17" s="69"/>
      <c r="C17" s="69"/>
      <c r="D17" s="69"/>
      <c r="E17" s="69"/>
      <c r="F17" s="69"/>
      <c r="G17" s="69"/>
      <c r="H17" s="69"/>
      <c r="I17" s="70"/>
      <c r="J17" s="1"/>
      <c r="K17" s="1"/>
    </row>
    <row r="18" spans="1:11" ht="11.45" customHeight="1" x14ac:dyDescent="0.2">
      <c r="A18" s="69" t="s">
        <v>74</v>
      </c>
      <c r="B18" s="69"/>
      <c r="C18" s="69"/>
      <c r="D18" s="69"/>
      <c r="E18" s="69"/>
      <c r="F18" s="69"/>
      <c r="G18" s="69"/>
      <c r="H18" s="69"/>
      <c r="I18" s="71"/>
      <c r="J18" s="1"/>
      <c r="K18" s="1"/>
    </row>
    <row r="19" spans="1:11" ht="11.45" customHeight="1" x14ac:dyDescent="0.2">
      <c r="A19" s="72" t="s">
        <v>75</v>
      </c>
      <c r="B19" s="72"/>
      <c r="C19" s="72"/>
      <c r="D19" s="72"/>
      <c r="E19" s="72"/>
      <c r="F19" s="72"/>
      <c r="G19" s="72"/>
      <c r="H19" s="72"/>
      <c r="I19"/>
      <c r="J19" s="1"/>
      <c r="K19" s="1"/>
    </row>
  </sheetData>
  <sheetProtection algorithmName="SHA-512" hashValue="jI+0PsuE9CYLjRQoBLCz8a1PJO9c5fW2c3997b5e9Oq+YjkI3HPvK/oeNiAFoiPXsCzNc04dmUqiFfdDX4Qo5w==" saltValue="qovUKS/DYFqrdYx/loV2ZQ==" spinCount="100000" sheet="1" objects="1" scenarios="1" selectLockedCells="1"/>
  <mergeCells count="2">
    <mergeCell ref="A1:H1"/>
    <mergeCell ref="A16:K16"/>
  </mergeCells>
  <dataValidations count="1">
    <dataValidation type="list" errorStyle="information" allowBlank="1" showInputMessage="1" showErrorMessage="1" sqref="I3:I12" xr:uid="{C86F326C-0CA9-4161-A7F7-A309AAE4F4B2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62</v>
      </c>
      <c r="B1" s="1" t="s">
        <v>63</v>
      </c>
    </row>
    <row r="2" spans="1:2" ht="11.1" customHeight="1" x14ac:dyDescent="0.2">
      <c r="A2" s="1" t="s">
        <v>64</v>
      </c>
      <c r="B2" s="1" t="s">
        <v>65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2026-06-30T08:06:51Z</dcterms:modified>
</cp:coreProperties>
</file>