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5,76\СФТК\ГП-75\ЛСР\"/>
    </mc:Choice>
  </mc:AlternateContent>
  <xr:revisionPtr revIDLastSave="0" documentId="13_ncr:1_{68190A50-D29C-4258-A0D4-9F9C74537A3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I13" i="1" a="1"/>
  <c r="I13" i="1" s="1"/>
  <c r="J13" i="1" s="1"/>
  <c r="J12" i="1" s="1"/>
  <c r="H15" i="1"/>
  <c r="L15" i="1" a="1"/>
  <c r="L15" i="1" s="1"/>
  <c r="I15" i="1" a="1"/>
  <c r="I15" i="1" s="1"/>
  <c r="H17" i="1"/>
  <c r="I17" i="1" a="1"/>
  <c r="I17" i="1" s="1"/>
  <c r="H19" i="1"/>
  <c r="L19" i="1" a="1"/>
  <c r="L19" i="1" s="1"/>
  <c r="I19" i="1" a="1"/>
  <c r="I19" i="1" s="1"/>
  <c r="H20" i="1"/>
  <c r="L20" i="1" a="1"/>
  <c r="L20" i="1" s="1"/>
  <c r="I20" i="1" a="1"/>
  <c r="I20" i="1" s="1"/>
  <c r="H22" i="1"/>
  <c r="I22" i="1" a="1"/>
  <c r="I22" i="1" s="1"/>
  <c r="J22" i="1" s="1"/>
  <c r="J21" i="1" s="1"/>
  <c r="H24" i="1"/>
  <c r="J24" i="1" s="1"/>
  <c r="L24" i="1" a="1"/>
  <c r="L24" i="1" s="1"/>
  <c r="I24" i="1" a="1"/>
  <c r="I24" i="1" s="1"/>
  <c r="H25" i="1"/>
  <c r="L25" i="1" a="1"/>
  <c r="L25" i="1" s="1"/>
  <c r="I25" i="1" a="1"/>
  <c r="I25" i="1" s="1"/>
  <c r="H27" i="1"/>
  <c r="I27" i="1" a="1"/>
  <c r="I27" i="1" s="1"/>
  <c r="J27" i="1" s="1"/>
  <c r="J26" i="1" s="1"/>
  <c r="H29" i="1"/>
  <c r="L29" i="1" a="1"/>
  <c r="L29" i="1" s="1"/>
  <c r="I29" i="1" a="1"/>
  <c r="I29" i="1" s="1"/>
  <c r="H30" i="1"/>
  <c r="L30" i="1" a="1"/>
  <c r="L30" i="1" s="1"/>
  <c r="I30" i="1" a="1"/>
  <c r="I30" i="1" s="1"/>
  <c r="J30" i="1" s="1"/>
  <c r="H31" i="1"/>
  <c r="L31" i="1" a="1"/>
  <c r="L31" i="1" s="1"/>
  <c r="I31" i="1" a="1"/>
  <c r="I31" i="1" s="1"/>
  <c r="H32" i="1"/>
  <c r="L32" i="1" a="1"/>
  <c r="L32" i="1" s="1"/>
  <c r="I32" i="1" a="1"/>
  <c r="I32" i="1" s="1"/>
  <c r="H34" i="1"/>
  <c r="I34" i="1" a="1"/>
  <c r="I34" i="1" s="1"/>
  <c r="H36" i="1"/>
  <c r="L36" i="1" a="1"/>
  <c r="L36" i="1" s="1"/>
  <c r="I36" i="1" a="1"/>
  <c r="I36" i="1" s="1"/>
  <c r="J36" i="1" s="1"/>
  <c r="H37" i="1"/>
  <c r="L37" i="1" a="1"/>
  <c r="L37" i="1" s="1"/>
  <c r="I37" i="1" a="1"/>
  <c r="I37" i="1" s="1"/>
  <c r="H38" i="1"/>
  <c r="L38" i="1" a="1"/>
  <c r="L38" i="1" s="1"/>
  <c r="I38" i="1" a="1"/>
  <c r="I38" i="1" s="1"/>
  <c r="H39" i="1"/>
  <c r="L39" i="1" a="1"/>
  <c r="L39" i="1"/>
  <c r="I39" i="1" a="1"/>
  <c r="I39" i="1" s="1"/>
  <c r="H40" i="1"/>
  <c r="L40" i="1" a="1"/>
  <c r="L40" i="1" s="1"/>
  <c r="I40" i="1" a="1"/>
  <c r="I40" i="1" s="1"/>
  <c r="J40" i="1" s="1"/>
  <c r="H41" i="1"/>
  <c r="L41" i="1" a="1"/>
  <c r="L41" i="1" s="1"/>
  <c r="I41" i="1" a="1"/>
  <c r="I41" i="1" s="1"/>
  <c r="J41" i="1" s="1"/>
  <c r="H43" i="1"/>
  <c r="I43" i="1" a="1"/>
  <c r="I43" i="1" s="1"/>
  <c r="H45" i="1"/>
  <c r="L45" i="1" a="1"/>
  <c r="L45" i="1" s="1"/>
  <c r="I45" i="1" a="1"/>
  <c r="I45" i="1" s="1"/>
  <c r="H46" i="1"/>
  <c r="J46" i="1" s="1"/>
  <c r="L46" i="1" a="1"/>
  <c r="L46" i="1" s="1"/>
  <c r="I46" i="1" a="1"/>
  <c r="I46" i="1"/>
  <c r="H47" i="1"/>
  <c r="L47" i="1" a="1"/>
  <c r="L47" i="1" s="1"/>
  <c r="I47" i="1" a="1"/>
  <c r="I47" i="1" s="1"/>
  <c r="H51" i="1"/>
  <c r="J51" i="1" s="1"/>
  <c r="J50" i="1" s="1"/>
  <c r="I51" i="1" a="1"/>
  <c r="I51" i="1"/>
  <c r="H53" i="1"/>
  <c r="L53" i="1" a="1"/>
  <c r="L53" i="1" s="1"/>
  <c r="I53" i="1" a="1"/>
  <c r="I53" i="1"/>
  <c r="J53" i="1" s="1"/>
  <c r="H54" i="1"/>
  <c r="L54" i="1" a="1"/>
  <c r="L54" i="1" s="1"/>
  <c r="I54" i="1" a="1"/>
  <c r="I54" i="1" s="1"/>
  <c r="H55" i="1"/>
  <c r="L55" i="1" a="1"/>
  <c r="L55" i="1" s="1"/>
  <c r="I55" i="1" a="1"/>
  <c r="I55" i="1" s="1"/>
  <c r="J55" i="1" s="1"/>
  <c r="H56" i="1"/>
  <c r="L56" i="1" a="1"/>
  <c r="L56" i="1" s="1"/>
  <c r="I56" i="1" a="1"/>
  <c r="I56" i="1"/>
  <c r="H57" i="1"/>
  <c r="L57" i="1" a="1"/>
  <c r="L57" i="1"/>
  <c r="I57" i="1" a="1"/>
  <c r="I57" i="1" s="1"/>
  <c r="H58" i="1"/>
  <c r="L58" i="1" a="1"/>
  <c r="L58" i="1" s="1"/>
  <c r="I58" i="1" a="1"/>
  <c r="I58" i="1" s="1"/>
  <c r="H59" i="1"/>
  <c r="L59" i="1" a="1"/>
  <c r="L59" i="1" s="1"/>
  <c r="I59" i="1" a="1"/>
  <c r="I59" i="1" s="1"/>
  <c r="J59" i="1" s="1"/>
  <c r="H60" i="1"/>
  <c r="L60" i="1" a="1"/>
  <c r="L60" i="1" s="1"/>
  <c r="I60" i="1" a="1"/>
  <c r="I60" i="1" s="1"/>
  <c r="H64" i="1"/>
  <c r="I64" i="1" a="1"/>
  <c r="I64" i="1" s="1"/>
  <c r="H66" i="1"/>
  <c r="L66" i="1" a="1"/>
  <c r="L66" i="1" s="1"/>
  <c r="I66" i="1" a="1"/>
  <c r="I66" i="1" s="1"/>
  <c r="J66" i="1" s="1"/>
  <c r="H67" i="1"/>
  <c r="L67" i="1" a="1"/>
  <c r="L67" i="1" s="1"/>
  <c r="I67" i="1" a="1"/>
  <c r="I67" i="1" s="1"/>
  <c r="H71" i="1"/>
  <c r="I71" i="1" a="1"/>
  <c r="I71" i="1" s="1"/>
  <c r="H73" i="1"/>
  <c r="L73" i="1" a="1"/>
  <c r="L73" i="1" s="1"/>
  <c r="I73" i="1" a="1"/>
  <c r="I73" i="1" s="1"/>
  <c r="H74" i="1"/>
  <c r="L74" i="1" a="1"/>
  <c r="L74" i="1" s="1"/>
  <c r="I74" i="1" a="1"/>
  <c r="I74" i="1" s="1"/>
  <c r="H76" i="1"/>
  <c r="J76" i="1" s="1"/>
  <c r="J75" i="1" s="1"/>
  <c r="I76" i="1" a="1"/>
  <c r="I76" i="1"/>
  <c r="H78" i="1"/>
  <c r="L78" i="1" a="1"/>
  <c r="L78" i="1" s="1"/>
  <c r="I78" i="1" a="1"/>
  <c r="I78" i="1" s="1"/>
  <c r="H79" i="1"/>
  <c r="L79" i="1" a="1"/>
  <c r="L79" i="1" s="1"/>
  <c r="I79" i="1" a="1"/>
  <c r="I79" i="1" s="1"/>
  <c r="J79" i="1" s="1"/>
  <c r="H80" i="1"/>
  <c r="L80" i="1" a="1"/>
  <c r="L80" i="1" s="1"/>
  <c r="I80" i="1" a="1"/>
  <c r="I80" i="1" s="1"/>
  <c r="J80" i="1" s="1"/>
  <c r="H81" i="1"/>
  <c r="L81" i="1" a="1"/>
  <c r="L81" i="1" s="1"/>
  <c r="I81" i="1" a="1"/>
  <c r="I81" i="1" s="1"/>
  <c r="J81" i="1" s="1"/>
  <c r="H82" i="1"/>
  <c r="L82" i="1" a="1"/>
  <c r="L82" i="1" s="1"/>
  <c r="I82" i="1" a="1"/>
  <c r="I82" i="1" s="1"/>
  <c r="H83" i="1"/>
  <c r="L83" i="1" a="1"/>
  <c r="L83" i="1" s="1"/>
  <c r="I83" i="1" a="1"/>
  <c r="I83" i="1" s="1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33" i="3" s="1"/>
  <c r="G14" i="3"/>
  <c r="G13" i="3"/>
  <c r="G12" i="3"/>
  <c r="G11" i="3"/>
  <c r="G10" i="3"/>
  <c r="G9" i="3"/>
  <c r="G8" i="3"/>
  <c r="G7" i="3"/>
  <c r="G6" i="3"/>
  <c r="G5" i="3"/>
  <c r="G4" i="3"/>
  <c r="E13" i="2"/>
  <c r="E12" i="2"/>
  <c r="E11" i="2"/>
  <c r="E10" i="2"/>
  <c r="E9" i="2"/>
  <c r="E8" i="2"/>
  <c r="E7" i="2"/>
  <c r="E6" i="2"/>
  <c r="E5" i="2"/>
  <c r="E14" i="2" s="1"/>
  <c r="E4" i="2"/>
  <c r="J83" i="1" l="1"/>
  <c r="J82" i="1"/>
  <c r="J57" i="1"/>
  <c r="J31" i="1"/>
  <c r="J34" i="1"/>
  <c r="J33" i="1" s="1"/>
  <c r="J56" i="1"/>
  <c r="J47" i="1"/>
  <c r="J58" i="1"/>
  <c r="J54" i="1"/>
  <c r="J67" i="1"/>
  <c r="J65" i="1" s="1"/>
  <c r="J62" i="1" s="1"/>
  <c r="J61" i="1" s="1"/>
  <c r="J78" i="1"/>
  <c r="J45" i="1"/>
  <c r="J39" i="1"/>
  <c r="J38" i="1"/>
  <c r="J74" i="1"/>
  <c r="J37" i="1"/>
  <c r="J35" i="1" s="1"/>
  <c r="J64" i="1"/>
  <c r="J63" i="1" s="1"/>
  <c r="J20" i="1"/>
  <c r="J29" i="1"/>
  <c r="J73" i="1"/>
  <c r="J43" i="1"/>
  <c r="J42" i="1" s="1"/>
  <c r="J19" i="1"/>
  <c r="J18" i="1" s="1"/>
  <c r="J71" i="1"/>
  <c r="J70" i="1" s="1"/>
  <c r="J85" i="1" s="1"/>
  <c r="J17" i="1"/>
  <c r="J16" i="1" s="1"/>
  <c r="J77" i="1"/>
  <c r="J44" i="1"/>
  <c r="J32" i="1"/>
  <c r="J25" i="1"/>
  <c r="J23" i="1" s="1"/>
  <c r="J15" i="1"/>
  <c r="J14" i="1" s="1"/>
  <c r="J60" i="1"/>
  <c r="J52" i="1" s="1"/>
  <c r="J49" i="1" s="1"/>
  <c r="J48" i="1" s="1"/>
  <c r="J72" i="1" l="1"/>
  <c r="J28" i="1"/>
  <c r="J11" i="1"/>
  <c r="J10" i="1" s="1"/>
  <c r="J86" i="1"/>
  <c r="J69" i="1"/>
  <c r="J68" i="1" s="1"/>
  <c r="J9" i="1" s="1"/>
  <c r="J84" i="1" s="1"/>
</calcChain>
</file>

<file path=xl/sharedStrings.xml><?xml version="1.0" encoding="utf-8"?>
<sst xmlns="http://schemas.openxmlformats.org/spreadsheetml/2006/main" count="497" uniqueCount="154">
  <si>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ГП-75» Секция 9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</si>
  <si>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</si>
  <si>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</si>
  <si>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</si>
  <si>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</si>
  <si>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</si>
  <si>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</si>
  <si>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9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</si>
  <si>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</si>
  <si>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</si>
  <si>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</si>
  <si>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</si>
  <si>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</si>
  <si>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05</t>
  </si>
  <si>
    <t>Фасад</t>
  </si>
  <si>
    <t>05.01</t>
  </si>
  <si>
    <t>Устройство декоративного "мокрого" фасада</t>
  </si>
  <si>
    <t>05.01.01</t>
  </si>
  <si>
    <t>Монтаж теплоизоляционной плиты</t>
  </si>
  <si>
    <t>05.01.01.00</t>
  </si>
  <si>
    <t>Работы:</t>
  </si>
  <si>
    <t>Грунтовка основания</t>
  </si>
  <si>
    <t>м2</t>
  </si>
  <si>
    <t>Материалы:</t>
  </si>
  <si>
    <t>1</t>
  </si>
  <si>
    <t>Грунтовка (л.)</t>
  </si>
  <si>
    <t>СТ17, Ceresit</t>
  </si>
  <si>
    <t>водно-дисперсионная глуб.проникновения</t>
  </si>
  <si>
    <t>л (дм3)</t>
  </si>
  <si>
    <t>CT17 CONCENTRATE</t>
  </si>
  <si>
    <t>Монтаж пенополистирола в 2 слоя</t>
  </si>
  <si>
    <t>утепление с отм -0,170 до отм +0,400 (где утепление фасада 100мм)</t>
  </si>
  <si>
    <t>Клей-пена</t>
  </si>
  <si>
    <t>Professional, Технониколь</t>
  </si>
  <si>
    <t>универсальный полиуретановый</t>
  </si>
  <si>
    <t>2</t>
  </si>
  <si>
    <t>Пенополистирол</t>
  </si>
  <si>
    <t>экструзионный 50мм 30 кг/м3</t>
  </si>
  <si>
    <t>м3</t>
  </si>
  <si>
    <t>Монтаж пенополистирола толщ.50мм</t>
  </si>
  <si>
    <t>утепление с отм -0,170 до отм +0,400 (где утепление фасада 50мм), а также с отм -0,770 до отм -0,170 (где утепление фасада 100мм)</t>
  </si>
  <si>
    <t>Мастика</t>
  </si>
  <si>
    <t>приклеивающая битумная холодная</t>
  </si>
  <si>
    <t>кг</t>
  </si>
  <si>
    <t>Монтаж теплоизоляционной плиты в 2 слоя</t>
  </si>
  <si>
    <t>Секция 1-8: потолок входной зоны, потолок тамбура.
Секция 9: зона въезда в паркинг</t>
  </si>
  <si>
    <t>Дюбель</t>
  </si>
  <si>
    <t>для теплоизоляции с термоголовкой 10х240</t>
  </si>
  <si>
    <t>шт</t>
  </si>
  <si>
    <t>для теплоизоляции с термоголовкой 10х400</t>
  </si>
  <si>
    <t>3</t>
  </si>
  <si>
    <t>Плита минераловатная</t>
  </si>
  <si>
    <t>150мм 110 кг/м3</t>
  </si>
  <si>
    <t>4</t>
  </si>
  <si>
    <t>Клей</t>
  </si>
  <si>
    <t>Thermo Universal, Ceresit</t>
  </si>
  <si>
    <t>для приклеивания и армирования теплоизоляции</t>
  </si>
  <si>
    <t>минеральной основе THERMO UNIVERSAL</t>
  </si>
  <si>
    <t>Монтаж теплоизоляционной плиты толщ.100мм</t>
  </si>
  <si>
    <t>Секция 1-8: стены технических помещений, потолок лестничной клетки в подвале, стены вентшахт на кровле.
Секция 9: мокрый фасад, внутренние помещения</t>
  </si>
  <si>
    <t>для теплоизоляции с термоголовкой 10х180</t>
  </si>
  <si>
    <t>100мм 110 кг/м3</t>
  </si>
  <si>
    <t>Пена монтажная</t>
  </si>
  <si>
    <t>профессиональная всесезонная</t>
  </si>
  <si>
    <t>баллон</t>
  </si>
  <si>
    <t>5</t>
  </si>
  <si>
    <t>6</t>
  </si>
  <si>
    <t>Пластификатор</t>
  </si>
  <si>
    <t>Хардасс 25, Хардасс</t>
  </si>
  <si>
    <t>противоморозный</t>
  </si>
  <si>
    <t>Хардасс 25</t>
  </si>
  <si>
    <t>Монтаж теплоизоляционной плиты толщ.50мм</t>
  </si>
  <si>
    <t>Секция 1-8: утепление стен лоджий, стены лестничной клетки, потолок технических помещений в подвале.
Секция 9: мокрый фасад паркинга</t>
  </si>
  <si>
    <t>для теплоизоляции с термоголовкой 10х120</t>
  </si>
  <si>
    <t>50мм 110 кг/м3</t>
  </si>
  <si>
    <t>05.01.02</t>
  </si>
  <si>
    <t>Устройство армирующего слоя</t>
  </si>
  <si>
    <t>05.01.02.00</t>
  </si>
  <si>
    <t>Профиль (пог.м.)</t>
  </si>
  <si>
    <t>капельник ПВХ с армирующей сеткой универсальный</t>
  </si>
  <si>
    <t>пог. м</t>
  </si>
  <si>
    <t>рустовочный ПВХ с армирующей сеткой 50х25</t>
  </si>
  <si>
    <t>угловой ПВХ с армирующей сеткой 100х150</t>
  </si>
  <si>
    <t>примыкающий оконный ПВХ с армирующей сеткой 6мм</t>
  </si>
  <si>
    <t>Сетка (м2)</t>
  </si>
  <si>
    <t>Isomax</t>
  </si>
  <si>
    <t>фасадная стеклотканевая 4х4 165 г/м2</t>
  </si>
  <si>
    <t>ISOMAX -165</t>
  </si>
  <si>
    <t>Праймер</t>
  </si>
  <si>
    <t>№01, Технониколь</t>
  </si>
  <si>
    <t>битумный</t>
  </si>
  <si>
    <t>ТехноНиколь№01</t>
  </si>
  <si>
    <t>7</t>
  </si>
  <si>
    <t>8</t>
  </si>
  <si>
    <t>Герметик (туб.)</t>
  </si>
  <si>
    <t>Soudaflex 40 FC, Soudal</t>
  </si>
  <si>
    <t>полиуретановый</t>
  </si>
  <si>
    <t>туб.</t>
  </si>
  <si>
    <t>Герметик Soudaflex 40 FC 600мл</t>
  </si>
  <si>
    <t>05.01.03</t>
  </si>
  <si>
    <t>Устройство антивандального слоя</t>
  </si>
  <si>
    <t>05.01.03.00</t>
  </si>
  <si>
    <t>штукатурная пластиковая щелочестойкая 15х15</t>
  </si>
  <si>
    <t>Сетка штукатурная стеклотканевая панцирная (усиленная)</t>
  </si>
  <si>
    <t>05.01.04</t>
  </si>
  <si>
    <t>Нанесение декоративной штукатурки</t>
  </si>
  <si>
    <t>05.01.04.00</t>
  </si>
  <si>
    <t>Нанесение декоративной мозаичной штукатурки на стену</t>
  </si>
  <si>
    <t>СТ 16, Ceresit</t>
  </si>
  <si>
    <t>для подготовки оснований СТ 16</t>
  </si>
  <si>
    <t>Штукатурка</t>
  </si>
  <si>
    <t>декор."мозаичная" 1,4-2,0мм Tibet5</t>
  </si>
  <si>
    <t>декор. "короед" 2,0мм RAL7044</t>
  </si>
  <si>
    <t>Силикатно - силиконовая штукатурка</t>
  </si>
  <si>
    <t>декор. "короед" 2,0мм RAL9010</t>
  </si>
  <si>
    <t>декор. "короед" 2,0мм RAL8019</t>
  </si>
  <si>
    <t>декор. "короед" 2,0мм RAL7022</t>
  </si>
  <si>
    <t>декор. "короед" 2,0мм RAL1011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</si>
  <si>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</si>
  <si>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</si>
  <si>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</si>
  <si>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</si>
  <si>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</si>
  <si>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</si>
  <si>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</si>
  <si>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</si>
  <si>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</si>
  <si>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</si>
  <si>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</si>
  <si>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ГП-75.09.05.01 Секция 9_Устройство декоративного "мокрого" фасада №1</t>
  </si>
  <si>
    <t>0178be43-7140-11f1-9618-db392af1e994</t>
  </si>
  <si>
    <t>Итог</t>
  </si>
  <si>
    <t xml:space="preserve">Ведомость объемов работ и расхода материалов по работе: Устройство декоративного "мокрого" фасада </t>
  </si>
  <si>
    <t>Примечания:</t>
  </si>
  <si>
    <t>-</t>
  </si>
  <si>
    <t>До начала работ необходимо предоставить ППР на согласование</t>
  </si>
  <si>
    <t>Работы по устройству Фасадов выполняются согласно СП 71.13330.2017, а также согласно ППР и технических регламентов ГК ЭНКО</t>
  </si>
  <si>
    <t>Комплекс работ должен включать мероприятия по О.Т при совмещении работ по одной вертикали (Защитные козырьки)</t>
  </si>
  <si>
    <t>В стоимости СМР "монтаж теплоизоляционной плиты", "монтаж пенополистирола" учитывать работу по устройству приклеивающего слоя</t>
  </si>
  <si>
    <t>В стоимости СМР "Нанесение декоративной штукатурки", "Нанесение декоративной мозаичной штукатурки на стену" и "Покраска" учитывать работу по огрунтовыванию поверхности перед оштукатуриванием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</si>
  <si>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</t>
  </si>
  <si>
    <t>Применяемая фасадная система - Ceresit</t>
  </si>
  <si>
    <t>Стоимость материалов учитывает стоимость доставки</t>
  </si>
  <si>
    <t>Объем противоморозного пластификатора закрывается по факту применения, но не более чем предусмотрено локальным сметным расчетом (ЛСР). Объем противоморозного пластификатора в ЛСР рассчитывается исходя из графика производства работ (ГПР). В случае, если фактический объем превышает объем, указанный в ЛСР, заказчик вправе закрыть только объем указанный в ЛСР (т.к. превышение означает, что подрядчик не уложился в сроки производства работ согласно ГПР и данные затраты берет на себя)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</si>
  <si>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</si>
  <si>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Стоимость СМР учитывает изменение налоговой нагрузки для Подрядчика</t>
  </si>
  <si>
    <t>В случае увеличения налоговой нагрузки подрядчика стоимость договора остается фиксированной и изменению не подлежит.</t>
  </si>
  <si>
    <t>в т.ч НДС</t>
  </si>
  <si>
    <t>ИТОГО по сметному расчету с НДС:</t>
  </si>
  <si>
    <t>указать НДС</t>
  </si>
  <si>
    <t>в т.ч  стоимость работ</t>
  </si>
  <si>
    <t>в т.ч стоимость материалов</t>
  </si>
  <si>
    <t>Локальный сметный расчет (ЛСР) №2</t>
  </si>
  <si>
    <t>В стоимости СМР "Нанесение декоративной штукатурки", "Нанесение декоративной мозаичной штукатурки на стену"  учитывать работу по огрунтовыванию поверхности перед оштукатуриванием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</si>
</sst>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"/>
    <numFmt numFmtId="166" formatCode="0.0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b/>
      <sz val="8"/>
      <color rgb="FFFF0000"/>
      <name val="Arial"/>
      <family val="2"/>
      <charset val="204"/>
    </font>
    <font>
      <b/>
      <u/>
      <sz val="8"/>
      <name val="Arial"/>
      <family val="2"/>
      <charset val="204"/>
    </font>
    <font>
      <sz val="8"/>
      <color rgb="FFFF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166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0" fillId="6" borderId="5" xfId="0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166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4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4" fontId="8" fillId="0" borderId="0" xfId="0" applyNumberFormat="1" applyFont="1"/>
    <xf numFmtId="0" fontId="5" fillId="0" borderId="0" xfId="1" applyFont="1"/>
    <xf numFmtId="0" fontId="5" fillId="0" borderId="0" xfId="1" applyFont="1" applyAlignment="1">
      <alignment vertical="top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top"/>
    </xf>
    <xf numFmtId="0" fontId="5" fillId="0" borderId="0" xfId="0" applyFont="1"/>
    <xf numFmtId="0" fontId="5" fillId="0" borderId="0" xfId="0" applyFont="1" applyAlignment="1">
      <alignment horizontal="left" vertical="center"/>
    </xf>
    <xf numFmtId="4" fontId="3" fillId="6" borderId="7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5" fillId="0" borderId="0" xfId="0" applyFont="1" applyAlignment="1">
      <alignment horizontal="left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4" fontId="0" fillId="0" borderId="5" xfId="0" applyNumberFormat="1" applyBorder="1" applyAlignment="1" applyProtection="1">
      <alignment horizontal="right" vertical="center"/>
      <protection locked="0"/>
    </xf>
    <xf numFmtId="4" fontId="0" fillId="0" borderId="2" xfId="0" applyNumberFormat="1" applyBorder="1" applyAlignment="1" applyProtection="1">
      <alignment horizontal="right" vertical="center"/>
      <protection locked="0"/>
    </xf>
  </cellXfs>
  <cellStyles count="2">
    <cellStyle name="Обычный" xfId="0" builtinId="0"/>
    <cellStyle name="Обычный 3 2 2 2" xfId="1" xr:uid="{8631B079-CC84-4537-906C-20B6C90F456B}"/>
  </cellStyles>
  <dxfs count="38"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89DE4F-AE59-4748-9716-49E05F8EF592}" name="Р" displayName="Р" ref="A3:F14" totalsRowCount="1" headerRowDxfId="37" headerRowBorderDxfId="36" tableBorderDxfId="35" totalsRowBorderDxfId="34">
  <autoFilter ref="A3:F13" xr:uid="{4F89DE4F-AE59-4748-9716-49E05F8EF592}"/>
  <tableColumns count="6">
    <tableColumn id="1" xr3:uid="{5C665351-0C1B-4902-BDCB-A7C570E5D793}" name="Наименование" totalsRowLabel="Итог" dataDxfId="33" totalsRowDxfId="32"/>
    <tableColumn id="2" xr3:uid="{11FD5053-5488-401C-8EF7-EF22004AA326}" name="Ед. изм." dataDxfId="31" totalsRowDxfId="30"/>
    <tableColumn id="3" xr3:uid="{950E51D3-B68B-4188-83B5-87792D6827B6}" name="Количество" dataDxfId="29" totalsRowDxfId="28"/>
    <tableColumn id="4" xr3:uid="{96921FCC-B9E7-42F9-A367-5E0619A8FAB8}" name="Цена за ед., руб" dataDxfId="1" totalsRowDxfId="27"/>
    <tableColumn id="5" xr3:uid="{22231BF4-83B2-4B34-BF5B-6902C9F3F792}" name="Сумма, руб" totalsRowFunction="sum" dataDxfId="26" totalsRowDxfId="25">
      <calculatedColumnFormula>ROUND(Р[[#This Row],[Количество]]*Р[[#This Row],[Цена за ед., руб]],2)</calculatedColumnFormula>
    </tableColumn>
    <tableColumn id="6" xr3:uid="{84AFCB84-B19E-4FAF-8460-7CFFE5F8DF4C}" name="Примечание" dataDxfId="24" totalsRowDxfId="2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C63C07-D4CB-4EDB-BD1F-DC8713A358D1}" name="М" displayName="М" ref="A3:I33" totalsRowCount="1" headerRowDxfId="22" headerRowBorderDxfId="21" tableBorderDxfId="20" totalsRowBorderDxfId="19">
  <autoFilter ref="A3:I32" xr:uid="{D2C63C07-D4CB-4EDB-BD1F-DC8713A358D1}"/>
  <tableColumns count="9">
    <tableColumn id="1" xr3:uid="{D6821766-AAE9-4CED-B604-0E5825E50DC1}" name="Наим." totalsRowLabel="Итог" dataDxfId="18" totalsRowDxfId="17"/>
    <tableColumn id="2" xr3:uid="{F64E77C4-E347-4C11-B494-13D45580AEC0}" name="Артикул, марка, произв." dataDxfId="16" totalsRowDxfId="15"/>
    <tableColumn id="3" xr3:uid="{9287D863-C7C2-4971-AC2A-509B7A006106}" name="Хар-ка" dataDxfId="14" totalsRowDxfId="13"/>
    <tableColumn id="4" xr3:uid="{145BDCE8-53BF-4BFA-865C-9AB3CEEAC1B0}" name="Ед. изм." dataDxfId="12" totalsRowDxfId="11"/>
    <tableColumn id="5" xr3:uid="{B8516AC2-31B8-4EAF-83E9-9655077A7DF6}" name="Количество" dataDxfId="10" totalsRowDxfId="9"/>
    <tableColumn id="6" xr3:uid="{A7D8A157-BAE6-40E1-B85C-31891BB1221B}" name="Цена за ед., руб" dataDxfId="0" totalsRowDxfId="8"/>
    <tableColumn id="7" xr3:uid="{EC1E1468-05D5-435F-98CF-0C845E67AE46}" name="Сумма, руб" totalsRowFunction="sum" dataDxfId="7" totalsRowDxfId="6">
      <calculatedColumnFormula>ROUND(М[[#This Row],[Количество]]*М[[#This Row],[Цена за ед., руб]],2)</calculatedColumnFormula>
    </tableColumn>
    <tableColumn id="8" xr3:uid="{217FF552-98BB-4A25-8F85-02A7EEC9AF13}" name="Прим." dataDxfId="5" totalsRowDxfId="4"/>
    <tableColumn id="9" xr3:uid="{05EED14E-C463-4DA9-852B-9F77729167E5}" name="Форма закупа" dataDxfId="3" totalsRow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T102"/>
  <sheetViews>
    <sheetView tabSelected="1" workbookViewId="0">
      <pane ySplit="7" topLeftCell="A53" activePane="bottomLeft" state="frozen"/>
      <selection pane="bottomLeft" activeCell="B96" sqref="B96:I96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88" t="s">
        <v>152</v>
      </c>
      <c r="C2" s="88"/>
      <c r="D2" s="88"/>
      <c r="E2" s="88"/>
      <c r="F2" s="88"/>
      <c r="G2" s="88"/>
      <c r="H2" s="88"/>
      <c r="I2" s="88"/>
      <c r="J2" s="88"/>
    </row>
    <row r="3" spans="1:12" ht="23.1" customHeight="1" x14ac:dyDescent="0.2">
      <c r="B3" s="89" t="s">
        <v>0</v>
      </c>
      <c r="C3" s="89"/>
      <c r="D3" s="89"/>
      <c r="E3" s="89"/>
      <c r="F3" s="89"/>
      <c r="G3" s="89"/>
      <c r="H3" s="89"/>
      <c r="I3" s="89"/>
      <c r="J3" s="89"/>
    </row>
    <row r="4" spans="1:12" ht="23.1" customHeight="1" x14ac:dyDescent="0.2">
      <c r="B4" s="90" t="s">
        <v>132</v>
      </c>
      <c r="C4" s="89"/>
      <c r="D4" s="89"/>
      <c r="E4" s="89"/>
      <c r="F4" s="89"/>
      <c r="G4" s="89"/>
      <c r="H4" s="89"/>
      <c r="I4" s="89"/>
      <c r="J4" s="89"/>
    </row>
    <row r="5" spans="1:12" ht="11.1" customHeight="1" x14ac:dyDescent="0.2"/>
    <row r="6" spans="1:12" ht="11.1" customHeight="1" x14ac:dyDescent="0.2">
      <c r="A6" s="82" t="s">
        <v>1</v>
      </c>
      <c r="B6" s="82" t="s">
        <v>2</v>
      </c>
      <c r="C6" s="93" t="s">
        <v>3</v>
      </c>
      <c r="D6" s="95" t="s">
        <v>4</v>
      </c>
      <c r="E6" s="82" t="s">
        <v>5</v>
      </c>
      <c r="F6" s="84" t="s">
        <v>6</v>
      </c>
      <c r="G6" s="91" t="s">
        <v>7</v>
      </c>
      <c r="H6" s="82" t="s">
        <v>8</v>
      </c>
      <c r="I6" s="84" t="s">
        <v>9</v>
      </c>
      <c r="J6" s="84" t="s">
        <v>10</v>
      </c>
      <c r="K6" s="82" t="s">
        <v>11</v>
      </c>
      <c r="L6" s="84" t="s">
        <v>12</v>
      </c>
    </row>
    <row r="7" spans="1:12" ht="11.1" customHeight="1" x14ac:dyDescent="0.2">
      <c r="A7" s="83"/>
      <c r="B7" s="83"/>
      <c r="C7" s="94"/>
      <c r="D7" s="96"/>
      <c r="E7" s="83"/>
      <c r="F7" s="85"/>
      <c r="G7" s="92"/>
      <c r="H7" s="83"/>
      <c r="I7" s="85"/>
      <c r="J7" s="85"/>
      <c r="K7" s="83"/>
      <c r="L7" s="85"/>
    </row>
    <row r="8" spans="1:12" ht="11.1" customHeight="1" x14ac:dyDescent="0.2">
      <c r="A8" s="3" t="s">
        <v>13</v>
      </c>
      <c r="B8" s="4" t="s">
        <v>14</v>
      </c>
      <c r="C8" s="5"/>
      <c r="D8" s="5"/>
      <c r="E8" s="6"/>
      <c r="F8" s="7"/>
      <c r="G8" s="7"/>
      <c r="H8" s="7"/>
      <c r="I8" s="61"/>
      <c r="J8" s="61"/>
      <c r="K8" s="5"/>
      <c r="L8" s="5"/>
    </row>
    <row r="9" spans="1:12" ht="23.1" customHeight="1" outlineLevel="1" x14ac:dyDescent="0.2">
      <c r="A9" s="8" t="s">
        <v>15</v>
      </c>
      <c r="B9" s="9" t="s">
        <v>16</v>
      </c>
      <c r="C9" s="10"/>
      <c r="D9" s="10"/>
      <c r="E9" s="11"/>
      <c r="F9" s="12"/>
      <c r="G9" s="12"/>
      <c r="H9" s="12"/>
      <c r="I9" s="62"/>
      <c r="J9" s="62">
        <f>SUM($J$68,$J$61,$J$48,$J$10)</f>
        <v>0</v>
      </c>
      <c r="K9" s="10"/>
      <c r="L9" s="10"/>
    </row>
    <row r="10" spans="1:12" ht="11.1" customHeight="1" outlineLevel="2" x14ac:dyDescent="0.2">
      <c r="A10" s="13" t="s">
        <v>17</v>
      </c>
      <c r="B10" s="14" t="s">
        <v>18</v>
      </c>
      <c r="C10" s="15"/>
      <c r="D10" s="15"/>
      <c r="E10" s="16"/>
      <c r="F10" s="17"/>
      <c r="G10" s="18"/>
      <c r="H10" s="18"/>
      <c r="I10" s="63"/>
      <c r="J10" s="63">
        <f>SUM($J$11)</f>
        <v>0</v>
      </c>
      <c r="K10" s="19"/>
      <c r="L10" s="19"/>
    </row>
    <row r="11" spans="1:12" ht="11.1" customHeight="1" outlineLevel="3" x14ac:dyDescent="0.2">
      <c r="A11" s="13" t="s">
        <v>19</v>
      </c>
      <c r="B11" s="14" t="s">
        <v>18</v>
      </c>
      <c r="C11" s="15"/>
      <c r="D11" s="15"/>
      <c r="E11" s="16"/>
      <c r="F11" s="17"/>
      <c r="G11" s="18"/>
      <c r="H11" s="18"/>
      <c r="I11" s="63"/>
      <c r="J11" s="63">
        <f>SUM($J$44,$J$42,$J$35,$J$33,$J$28,$J$26,$J$23,$J$21,$J$18,$J$16,$J$14,$J$12)</f>
        <v>0</v>
      </c>
      <c r="K11" s="19"/>
      <c r="L11" s="19"/>
    </row>
    <row r="12" spans="1:12" ht="11.1" customHeight="1" outlineLevel="4" x14ac:dyDescent="0.2">
      <c r="A12" s="20"/>
      <c r="B12" s="14" t="s">
        <v>20</v>
      </c>
      <c r="C12" s="21"/>
      <c r="D12" s="21"/>
      <c r="E12" s="21"/>
      <c r="F12" s="21"/>
      <c r="G12" s="21"/>
      <c r="H12" s="21"/>
      <c r="I12" s="64"/>
      <c r="J12" s="65">
        <f>SUM($J$13)</f>
        <v>0</v>
      </c>
      <c r="K12" s="18"/>
      <c r="L12" s="22"/>
    </row>
    <row r="13" spans="1:12" ht="11.1" customHeight="1" outlineLevel="4" x14ac:dyDescent="0.2">
      <c r="A13" s="23"/>
      <c r="B13" s="24" t="s">
        <v>21</v>
      </c>
      <c r="C13" s="25"/>
      <c r="D13" s="25"/>
      <c r="E13" s="26" t="s">
        <v>22</v>
      </c>
      <c r="F13" s="27"/>
      <c r="G13" s="28">
        <v>4994.17</v>
      </c>
      <c r="H13" s="28">
        <f>SUM($G$13:$G$13)</f>
        <v>4994.17</v>
      </c>
      <c r="I13" s="28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28">
        <f>ROUND($H$13*$I$13,2)</f>
        <v>0</v>
      </c>
      <c r="K13" s="25"/>
      <c r="L13" s="25"/>
    </row>
    <row r="14" spans="1:12" ht="11.1" customHeight="1" outlineLevel="4" x14ac:dyDescent="0.2">
      <c r="A14" s="20"/>
      <c r="B14" s="14" t="s">
        <v>23</v>
      </c>
      <c r="C14" s="21"/>
      <c r="D14" s="21"/>
      <c r="E14" s="21"/>
      <c r="F14" s="21"/>
      <c r="G14" s="21"/>
      <c r="H14" s="21"/>
      <c r="I14" s="64"/>
      <c r="J14" s="65">
        <f>SUM($J$15)</f>
        <v>0</v>
      </c>
      <c r="K14" s="18"/>
      <c r="L14" s="22"/>
    </row>
    <row r="15" spans="1:12" ht="47.1" customHeight="1" outlineLevel="4" x14ac:dyDescent="0.2">
      <c r="A15" s="23" t="s">
        <v>24</v>
      </c>
      <c r="B15" s="24" t="s">
        <v>25</v>
      </c>
      <c r="C15" s="25" t="s">
        <v>26</v>
      </c>
      <c r="D15" s="25" t="s">
        <v>27</v>
      </c>
      <c r="E15" s="26" t="s">
        <v>28</v>
      </c>
      <c r="F15" s="29">
        <v>0.02</v>
      </c>
      <c r="G15" s="30">
        <v>99.88</v>
      </c>
      <c r="H15" s="30">
        <f>SUM($G$15:$G$15)</f>
        <v>99.88</v>
      </c>
      <c r="I15" s="28">
        <f t="array" ref="I15">INDEX(М[Цена за ед., руб],MATCH(1,IF(($B15=М[Наим.])*($C15=М[Артикул,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  <c r="J15" s="28">
        <f>ROUND($H$15*$I$15,2)</f>
        <v>0</v>
      </c>
      <c r="K15" s="25" t="s">
        <v>29</v>
      </c>
      <c r="L15" s="25" t="str">
        <f t="array" ref="L15">INDEX(М[Форма закупа],MATCH(1,IF(($B15=М[Наим.])*($C15=М[Артикул, марка, произв.])*($D15=М[Хар-ка])*($K15=М[Прим.]),{1},($B15=М[Наим.])*($C15=М[Артикул, марка, произв.])*($D15=М[Хар-ка])*($K15=М[Прим.])),0))</f>
        <v>Закупка подрядчик</v>
      </c>
    </row>
    <row r="16" spans="1:12" ht="11.1" customHeight="1" outlineLevel="4" x14ac:dyDescent="0.2">
      <c r="A16" s="20"/>
      <c r="B16" s="14" t="s">
        <v>20</v>
      </c>
      <c r="C16" s="21"/>
      <c r="D16" s="21"/>
      <c r="E16" s="21"/>
      <c r="F16" s="21"/>
      <c r="G16" s="21"/>
      <c r="H16" s="21"/>
      <c r="I16" s="64"/>
      <c r="J16" s="65">
        <f>SUM($J$17)</f>
        <v>0</v>
      </c>
      <c r="K16" s="18"/>
      <c r="L16" s="22"/>
    </row>
    <row r="17" spans="1:12" ht="23.1" customHeight="1" outlineLevel="4" x14ac:dyDescent="0.2">
      <c r="A17" s="23"/>
      <c r="B17" s="24" t="s">
        <v>30</v>
      </c>
      <c r="C17" s="25"/>
      <c r="D17" s="25"/>
      <c r="E17" s="26" t="s">
        <v>22</v>
      </c>
      <c r="F17" s="27"/>
      <c r="G17" s="30">
        <v>32.96</v>
      </c>
      <c r="H17" s="30">
        <f>SUM($G$17:$G$17)</f>
        <v>32.96</v>
      </c>
      <c r="I17" s="28">
        <f t="array" ref="I17">INDEX(Р[Цена за ед., руб],MATCH(1,IF(($B17=Р[Наименование])*($K17=Р[Примечание]),{1},($B17=Р[Наименование])*($K17=Р[Примечание])),0))</f>
        <v>0</v>
      </c>
      <c r="J17" s="28">
        <f>ROUND($H$17*$I$17,2)</f>
        <v>0</v>
      </c>
      <c r="K17" s="25" t="s">
        <v>31</v>
      </c>
      <c r="L17" s="25"/>
    </row>
    <row r="18" spans="1:12" ht="11.1" customHeight="1" outlineLevel="4" x14ac:dyDescent="0.2">
      <c r="A18" s="20"/>
      <c r="B18" s="14" t="s">
        <v>23</v>
      </c>
      <c r="C18" s="21"/>
      <c r="D18" s="21"/>
      <c r="E18" s="21"/>
      <c r="F18" s="21"/>
      <c r="G18" s="21"/>
      <c r="H18" s="21"/>
      <c r="I18" s="64"/>
      <c r="J18" s="65">
        <f>SUM($J$19:$J$20)</f>
        <v>0</v>
      </c>
      <c r="K18" s="18"/>
      <c r="L18" s="22"/>
    </row>
    <row r="19" spans="1:12" ht="23.1" customHeight="1" outlineLevel="4" x14ac:dyDescent="0.2">
      <c r="A19" s="23" t="s">
        <v>24</v>
      </c>
      <c r="B19" s="24" t="s">
        <v>32</v>
      </c>
      <c r="C19" s="25" t="s">
        <v>33</v>
      </c>
      <c r="D19" s="25" t="s">
        <v>34</v>
      </c>
      <c r="E19" s="26" t="s">
        <v>28</v>
      </c>
      <c r="F19" s="29">
        <v>0.125</v>
      </c>
      <c r="G19" s="30">
        <v>4.12</v>
      </c>
      <c r="H19" s="30">
        <f>SUM($G$19:$G$19)</f>
        <v>4.12</v>
      </c>
      <c r="I19" s="28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28">
        <f>ROUND($H$19*$I$19,2)</f>
        <v>0</v>
      </c>
      <c r="K19" s="25"/>
      <c r="L19" s="25" t="str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Закупка подрядчик</v>
      </c>
    </row>
    <row r="20" spans="1:12" ht="23.1" customHeight="1" outlineLevel="4" x14ac:dyDescent="0.2">
      <c r="A20" s="23" t="s">
        <v>35</v>
      </c>
      <c r="B20" s="24" t="s">
        <v>36</v>
      </c>
      <c r="C20" s="25"/>
      <c r="D20" s="25" t="s">
        <v>37</v>
      </c>
      <c r="E20" s="26" t="s">
        <v>38</v>
      </c>
      <c r="F20" s="29">
        <v>1.05</v>
      </c>
      <c r="G20" s="30">
        <v>3.46</v>
      </c>
      <c r="H20" s="30">
        <f>SUM($G$20:$G$20)</f>
        <v>3.46</v>
      </c>
      <c r="I20" s="28">
        <f t="array" ref="I20">INDEX(М[Цена за ед., руб],MATCH(1,IF(($B20=М[Наим.])*($C20=М[Артикул, марка, произв.])*($D20=М[Хар-ка])*($K20=М[Прим.]),{1},($B20=М[Наим.])*($C20=М[Артикул, марка, произв.])*($D20=М[Хар-ка])*($K20=М[Прим.])),0))</f>
        <v>0</v>
      </c>
      <c r="J20" s="28">
        <f>ROUND($H$20*$I$20,2)</f>
        <v>0</v>
      </c>
      <c r="K20" s="25"/>
      <c r="L20" s="25" t="str">
        <f t="array" ref="L20">INDEX(М[Форма закупа],MATCH(1,IF(($B20=М[Наим.])*($C20=М[Артикул, марка, произв.])*($D20=М[Хар-ка])*($K20=М[Прим.]),{1},($B20=М[Наим.])*($C20=М[Артикул, марка, произв.])*($D20=М[Хар-ка])*($K20=М[Прим.])),0))</f>
        <v>Закупка подрядчик</v>
      </c>
    </row>
    <row r="21" spans="1:12" ht="11.1" customHeight="1" outlineLevel="4" x14ac:dyDescent="0.2">
      <c r="A21" s="20"/>
      <c r="B21" s="14" t="s">
        <v>20</v>
      </c>
      <c r="C21" s="21"/>
      <c r="D21" s="21"/>
      <c r="E21" s="21"/>
      <c r="F21" s="21"/>
      <c r="G21" s="21"/>
      <c r="H21" s="21"/>
      <c r="I21" s="64"/>
      <c r="J21" s="65">
        <f>SUM($J$22)</f>
        <v>0</v>
      </c>
      <c r="K21" s="18"/>
      <c r="L21" s="22"/>
    </row>
    <row r="22" spans="1:12" ht="47.1" customHeight="1" outlineLevel="4" x14ac:dyDescent="0.2">
      <c r="A22" s="23"/>
      <c r="B22" s="24" t="s">
        <v>39</v>
      </c>
      <c r="C22" s="25"/>
      <c r="D22" s="25"/>
      <c r="E22" s="26" t="s">
        <v>22</v>
      </c>
      <c r="F22" s="27"/>
      <c r="G22" s="30">
        <v>111.53</v>
      </c>
      <c r="H22" s="30">
        <f>SUM($G$22:$G$22)</f>
        <v>111.53</v>
      </c>
      <c r="I22" s="28">
        <f t="array" ref="I22">INDEX(Р[Цена за ед., руб],MATCH(1,IF(($B22=Р[Наименование])*($K22=Р[Примечание]),{1},($B22=Р[Наименование])*($K22=Р[Примечание])),0))</f>
        <v>0</v>
      </c>
      <c r="J22" s="28">
        <f>ROUND($H$22*$I$22,2)</f>
        <v>0</v>
      </c>
      <c r="K22" s="25" t="s">
        <v>40</v>
      </c>
      <c r="L22" s="25"/>
    </row>
    <row r="23" spans="1:12" ht="11.1" customHeight="1" outlineLevel="4" x14ac:dyDescent="0.2">
      <c r="A23" s="20"/>
      <c r="B23" s="14" t="s">
        <v>23</v>
      </c>
      <c r="C23" s="21"/>
      <c r="D23" s="21"/>
      <c r="E23" s="21"/>
      <c r="F23" s="21"/>
      <c r="G23" s="21"/>
      <c r="H23" s="21"/>
      <c r="I23" s="64"/>
      <c r="J23" s="65">
        <f>SUM($J$24:$J$25)</f>
        <v>0</v>
      </c>
      <c r="K23" s="18"/>
      <c r="L23" s="22"/>
    </row>
    <row r="24" spans="1:12" ht="23.1" customHeight="1" outlineLevel="4" x14ac:dyDescent="0.2">
      <c r="A24" s="23" t="s">
        <v>24</v>
      </c>
      <c r="B24" s="24" t="s">
        <v>36</v>
      </c>
      <c r="C24" s="25"/>
      <c r="D24" s="25" t="s">
        <v>37</v>
      </c>
      <c r="E24" s="26" t="s">
        <v>38</v>
      </c>
      <c r="F24" s="29">
        <v>1.05</v>
      </c>
      <c r="G24" s="30">
        <v>5.86</v>
      </c>
      <c r="H24" s="30">
        <f>SUM($G$24:$G$24)</f>
        <v>5.86</v>
      </c>
      <c r="I24" s="28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28">
        <f>ROUND($H$24*$I$24,2)</f>
        <v>0</v>
      </c>
      <c r="K24" s="25"/>
      <c r="L24" s="25" t="str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Закупка подрядчик</v>
      </c>
    </row>
    <row r="25" spans="1:12" ht="35.1" customHeight="1" outlineLevel="4" x14ac:dyDescent="0.2">
      <c r="A25" s="23" t="s">
        <v>35</v>
      </c>
      <c r="B25" s="24" t="s">
        <v>41</v>
      </c>
      <c r="C25" s="25"/>
      <c r="D25" s="25" t="s">
        <v>42</v>
      </c>
      <c r="E25" s="26" t="s">
        <v>43</v>
      </c>
      <c r="F25" s="29">
        <v>1</v>
      </c>
      <c r="G25" s="30">
        <v>111.53</v>
      </c>
      <c r="H25" s="30">
        <f>SUM($G$25:$G$25)</f>
        <v>111.53</v>
      </c>
      <c r="I25" s="28">
        <f t="array" ref="I25">INDEX(М[Цена за ед., руб],MATCH(1,IF(($B25=М[Наим.])*($C25=М[Артикул, марка, произв.])*($D25=М[Хар-ка])*($K25=М[Прим.]),{1},($B25=М[Наим.])*($C25=М[Артикул, марка, произв.])*($D25=М[Хар-ка])*($K25=М[Прим.])),0))</f>
        <v>0</v>
      </c>
      <c r="J25" s="28">
        <f>ROUND($H$25*$I$25,2)</f>
        <v>0</v>
      </c>
      <c r="K25" s="25"/>
      <c r="L25" s="25" t="str">
        <f t="array" ref="L25">INDEX(М[Форма закупа],MATCH(1,IF(($B25=М[Наим.])*($C25=М[Артикул, марка, произв.])*($D25=М[Хар-ка])*($K25=М[Прим.]),{1},($B25=М[Наим.])*($C25=М[Артикул, марка, произв.])*($D25=М[Хар-ка])*($K25=М[Прим.])),0))</f>
        <v>Закупка подрядчик</v>
      </c>
    </row>
    <row r="26" spans="1:12" ht="11.1" customHeight="1" outlineLevel="4" x14ac:dyDescent="0.2">
      <c r="A26" s="20"/>
      <c r="B26" s="14" t="s">
        <v>20</v>
      </c>
      <c r="C26" s="21"/>
      <c r="D26" s="21"/>
      <c r="E26" s="21"/>
      <c r="F26" s="21"/>
      <c r="G26" s="21"/>
      <c r="H26" s="21"/>
      <c r="I26" s="64"/>
      <c r="J26" s="65">
        <f>SUM($J$27)</f>
        <v>0</v>
      </c>
      <c r="K26" s="18"/>
      <c r="L26" s="22"/>
    </row>
    <row r="27" spans="1:12" ht="35.1" customHeight="1" outlineLevel="4" x14ac:dyDescent="0.2">
      <c r="A27" s="23"/>
      <c r="B27" s="24" t="s">
        <v>44</v>
      </c>
      <c r="C27" s="25"/>
      <c r="D27" s="25"/>
      <c r="E27" s="26" t="s">
        <v>22</v>
      </c>
      <c r="F27" s="27"/>
      <c r="G27" s="30">
        <v>55.19</v>
      </c>
      <c r="H27" s="30">
        <f>SUM($G$27:$G$27)</f>
        <v>55.19</v>
      </c>
      <c r="I27" s="28">
        <f t="array" ref="I27">INDEX(Р[Цена за ед., руб],MATCH(1,IF(($B27=Р[Наименование])*($K27=Р[Примечание]),{1},($B27=Р[Наименование])*($K27=Р[Примечание])),0))</f>
        <v>0</v>
      </c>
      <c r="J27" s="28">
        <f>ROUND($H$27*$I$27,2)</f>
        <v>0</v>
      </c>
      <c r="K27" s="25" t="s">
        <v>45</v>
      </c>
      <c r="L27" s="25"/>
    </row>
    <row r="28" spans="1:12" ht="11.1" customHeight="1" outlineLevel="4" x14ac:dyDescent="0.2">
      <c r="A28" s="20"/>
      <c r="B28" s="14" t="s">
        <v>23</v>
      </c>
      <c r="C28" s="21"/>
      <c r="D28" s="21"/>
      <c r="E28" s="21"/>
      <c r="F28" s="21"/>
      <c r="G28" s="21"/>
      <c r="H28" s="21"/>
      <c r="I28" s="64"/>
      <c r="J28" s="65">
        <f>SUM($J$29:$J$32)</f>
        <v>0</v>
      </c>
      <c r="K28" s="18"/>
      <c r="L28" s="22"/>
    </row>
    <row r="29" spans="1:12" ht="47.1" customHeight="1" outlineLevel="4" x14ac:dyDescent="0.2">
      <c r="A29" s="23" t="s">
        <v>24</v>
      </c>
      <c r="B29" s="24" t="s">
        <v>46</v>
      </c>
      <c r="C29" s="25"/>
      <c r="D29" s="25" t="s">
        <v>47</v>
      </c>
      <c r="E29" s="26" t="s">
        <v>48</v>
      </c>
      <c r="F29" s="29">
        <v>8</v>
      </c>
      <c r="G29" s="31">
        <v>442</v>
      </c>
      <c r="H29" s="31">
        <f>SUM($G$29:$G$29)</f>
        <v>442</v>
      </c>
      <c r="I29" s="28">
        <f t="array" ref="I29">INDEX(М[Цена за ед., руб],MATCH(1,IF(($B29=М[Наим.])*($C29=М[Артикул,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  <c r="J29" s="28">
        <f>ROUND($H$29*$I$29,2)</f>
        <v>0</v>
      </c>
      <c r="K29" s="25"/>
      <c r="L29" s="25" t="str">
        <f t="array" ref="L29">INDEX(М[Форма закупа],MATCH(1,IF(($B29=М[Наим.])*($C29=М[Артикул, марка, произв.])*($D29=М[Хар-ка])*($K29=М[Прим.]),{1},($B29=М[Наим.])*($C29=М[Артикул, марка, произв.])*($D29=М[Хар-ка])*($K29=М[Прим.])),0))</f>
        <v>Закупка подрядчик</v>
      </c>
    </row>
    <row r="30" spans="1:12" ht="47.1" customHeight="1" outlineLevel="4" x14ac:dyDescent="0.2">
      <c r="A30" s="23" t="s">
        <v>35</v>
      </c>
      <c r="B30" s="24" t="s">
        <v>46</v>
      </c>
      <c r="C30" s="25"/>
      <c r="D30" s="25" t="s">
        <v>49</v>
      </c>
      <c r="E30" s="26" t="s">
        <v>48</v>
      </c>
      <c r="F30" s="29">
        <v>8</v>
      </c>
      <c r="G30" s="31">
        <v>442</v>
      </c>
      <c r="H30" s="31">
        <f>SUM($G$30:$G$30)</f>
        <v>442</v>
      </c>
      <c r="I30" s="28">
        <f t="array" ref="I30">INDEX(М[Цена за ед., руб],MATCH(1,IF(($B30=М[Наим.])*($C30=М[Артикул, марка, произв.])*($D30=М[Хар-ка])*($K30=М[Прим.]),{1},($B30=М[Наим.])*($C30=М[Артикул, марка, произв.])*($D30=М[Хар-ка])*($K30=М[Прим.])),0))</f>
        <v>0</v>
      </c>
      <c r="J30" s="28">
        <f>ROUND($H$30*$I$30,2)</f>
        <v>0</v>
      </c>
      <c r="K30" s="25"/>
      <c r="L30" s="25" t="str">
        <f t="array" ref="L30">INDEX(М[Форма закупа],MATCH(1,IF(($B30=М[Наим.])*($C30=М[Артикул, марка, произв.])*($D30=М[Хар-ка])*($K30=М[Прим.]),{1},($B30=М[Наим.])*($C30=М[Артикул, марка, произв.])*($D30=М[Хар-ка])*($K30=М[Прим.])),0))</f>
        <v>Закупка подрядчик</v>
      </c>
    </row>
    <row r="31" spans="1:12" ht="11.1" customHeight="1" outlineLevel="4" x14ac:dyDescent="0.2">
      <c r="A31" s="23" t="s">
        <v>50</v>
      </c>
      <c r="B31" s="24" t="s">
        <v>51</v>
      </c>
      <c r="C31" s="25"/>
      <c r="D31" s="25" t="s">
        <v>52</v>
      </c>
      <c r="E31" s="26" t="s">
        <v>38</v>
      </c>
      <c r="F31" s="29">
        <v>1.07</v>
      </c>
      <c r="G31" s="30">
        <v>17.72</v>
      </c>
      <c r="H31" s="30">
        <f>SUM($G$31:$G$31)</f>
        <v>17.72</v>
      </c>
      <c r="I31" s="28">
        <f t="array" ref="I31">INDEX(М[Цена за ед., руб],MATCH(1,IF(($B31=М[Наим.])*($C31=М[Артикул, марка, произв.])*($D31=М[Хар-ка])*($K31=М[Прим.]),{1},($B31=М[Наим.])*($C31=М[Артикул, марка, произв.])*($D31=М[Хар-ка])*($K31=М[Прим.])),0))</f>
        <v>0</v>
      </c>
      <c r="J31" s="28">
        <f>ROUND($H$31*$I$31,2)</f>
        <v>0</v>
      </c>
      <c r="K31" s="25"/>
      <c r="L31" s="25" t="str">
        <f t="array" ref="L31">INDEX(М[Форма закупа],MATCH(1,IF(($B31=М[Наим.])*($C31=М[Артикул, марка, произв.])*($D31=М[Хар-ка])*($K31=М[Прим.]),{1},($B31=М[Наим.])*($C31=М[Артикул, марка, произв.])*($D31=М[Хар-ка])*($K31=М[Прим.])),0))</f>
        <v>Закупка подрядчик</v>
      </c>
    </row>
    <row r="32" spans="1:12" ht="35.1" customHeight="1" outlineLevel="4" x14ac:dyDescent="0.2">
      <c r="A32" s="23" t="s">
        <v>53</v>
      </c>
      <c r="B32" s="24" t="s">
        <v>54</v>
      </c>
      <c r="C32" s="25" t="s">
        <v>55</v>
      </c>
      <c r="D32" s="25" t="s">
        <v>56</v>
      </c>
      <c r="E32" s="26" t="s">
        <v>43</v>
      </c>
      <c r="F32" s="29">
        <v>6</v>
      </c>
      <c r="G32" s="30">
        <v>662.28</v>
      </c>
      <c r="H32" s="30">
        <f>SUM($G$32:$G$32)</f>
        <v>662.28</v>
      </c>
      <c r="I32" s="28">
        <f t="array" ref="I32">INDEX(М[Цена за ед., руб],MATCH(1,IF(($B32=М[Наим.])*($C32=М[Артикул,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  <c r="J32" s="28">
        <f>ROUND($H$32*$I$32,2)</f>
        <v>0</v>
      </c>
      <c r="K32" s="25" t="s">
        <v>57</v>
      </c>
      <c r="L32" s="25" t="str">
        <f t="array" ref="L32">INDEX(М[Форма закупа],MATCH(1,IF(($B32=М[Наим.])*($C32=М[Артикул, марка, произв.])*($D32=М[Хар-ка])*($K32=М[Прим.]),{1},($B32=М[Наим.])*($C32=М[Артикул, марка, произв.])*($D32=М[Хар-ка])*($K32=М[Прим.])),0))</f>
        <v>Закупка подрядчик</v>
      </c>
    </row>
    <row r="33" spans="1:12" ht="11.1" customHeight="1" outlineLevel="4" x14ac:dyDescent="0.2">
      <c r="A33" s="20"/>
      <c r="B33" s="14" t="s">
        <v>20</v>
      </c>
      <c r="C33" s="21"/>
      <c r="D33" s="21"/>
      <c r="E33" s="21"/>
      <c r="F33" s="21"/>
      <c r="G33" s="21"/>
      <c r="H33" s="21"/>
      <c r="I33" s="64"/>
      <c r="J33" s="65">
        <f>SUM($J$34)</f>
        <v>0</v>
      </c>
      <c r="K33" s="18"/>
      <c r="L33" s="22"/>
    </row>
    <row r="34" spans="1:12" ht="71.099999999999994" customHeight="1" outlineLevel="4" x14ac:dyDescent="0.2">
      <c r="A34" s="23"/>
      <c r="B34" s="24" t="s">
        <v>58</v>
      </c>
      <c r="C34" s="25"/>
      <c r="D34" s="25"/>
      <c r="E34" s="26" t="s">
        <v>22</v>
      </c>
      <c r="F34" s="27"/>
      <c r="G34" s="28">
        <v>1804.83</v>
      </c>
      <c r="H34" s="28">
        <f>SUM($G$34:$G$34)</f>
        <v>1804.83</v>
      </c>
      <c r="I34" s="28">
        <f t="array" ref="I34">INDEX(Р[Цена за ед., руб],MATCH(1,IF(($B34=Р[Наименование])*($K34=Р[Примечание]),{1},($B34=Р[Наименование])*($K34=Р[Примечание])),0))</f>
        <v>0</v>
      </c>
      <c r="J34" s="28">
        <f>ROUND($H$34*$I$34,2)</f>
        <v>0</v>
      </c>
      <c r="K34" s="25" t="s">
        <v>59</v>
      </c>
      <c r="L34" s="25"/>
    </row>
    <row r="35" spans="1:12" ht="11.1" customHeight="1" outlineLevel="4" x14ac:dyDescent="0.2">
      <c r="A35" s="20"/>
      <c r="B35" s="14" t="s">
        <v>23</v>
      </c>
      <c r="C35" s="21"/>
      <c r="D35" s="21"/>
      <c r="E35" s="21"/>
      <c r="F35" s="21"/>
      <c r="G35" s="21"/>
      <c r="H35" s="21"/>
      <c r="I35" s="64"/>
      <c r="J35" s="65">
        <f>SUM($J$36:$J$41)</f>
        <v>0</v>
      </c>
      <c r="K35" s="18"/>
      <c r="L35" s="22"/>
    </row>
    <row r="36" spans="1:12" ht="47.1" customHeight="1" outlineLevel="4" x14ac:dyDescent="0.2">
      <c r="A36" s="23" t="s">
        <v>24</v>
      </c>
      <c r="B36" s="24" t="s">
        <v>46</v>
      </c>
      <c r="C36" s="25"/>
      <c r="D36" s="25" t="s">
        <v>47</v>
      </c>
      <c r="E36" s="26" t="s">
        <v>48</v>
      </c>
      <c r="F36" s="29">
        <v>8</v>
      </c>
      <c r="G36" s="32">
        <v>5394</v>
      </c>
      <c r="H36" s="32">
        <f>SUM($G$36:$G$36)</f>
        <v>5394</v>
      </c>
      <c r="I36" s="28">
        <f t="array" ref="I36">INDEX(М[Цена за ед., руб],MATCH(1,IF(($B36=М[Наим.])*($C36=М[Артикул, марка, произв.])*($D36=М[Хар-ка])*($K36=М[Прим.]),{1},($B36=М[Наим.])*($C36=М[Артикул, марка, произв.])*($D36=М[Хар-ка])*($K36=М[Прим.])),0))</f>
        <v>0</v>
      </c>
      <c r="J36" s="28">
        <f>ROUND($H$36*$I$36,2)</f>
        <v>0</v>
      </c>
      <c r="K36" s="25"/>
      <c r="L36" s="25" t="str">
        <f t="array" ref="L36">INDEX(М[Форма закупа],MATCH(1,IF(($B36=М[Наим.])*($C36=М[Артикул, марка, произв.])*($D36=М[Хар-ка])*($K36=М[Прим.]),{1},($B36=М[Наим.])*($C36=М[Артикул, марка, произв.])*($D36=М[Хар-ка])*($K36=М[Прим.])),0))</f>
        <v>Закупка подрядчик</v>
      </c>
    </row>
    <row r="37" spans="1:12" ht="47.1" customHeight="1" outlineLevel="4" x14ac:dyDescent="0.2">
      <c r="A37" s="23" t="s">
        <v>35</v>
      </c>
      <c r="B37" s="24" t="s">
        <v>46</v>
      </c>
      <c r="C37" s="25"/>
      <c r="D37" s="25" t="s">
        <v>60</v>
      </c>
      <c r="E37" s="26" t="s">
        <v>48</v>
      </c>
      <c r="F37" s="29">
        <v>8</v>
      </c>
      <c r="G37" s="32">
        <v>9045</v>
      </c>
      <c r="H37" s="32">
        <f>SUM($G$37:$G$37)</f>
        <v>9045</v>
      </c>
      <c r="I37" s="28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28">
        <f>ROUND($H$37*$I$37,2)</f>
        <v>0</v>
      </c>
      <c r="K37" s="25"/>
      <c r="L37" s="25" t="str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Закупка подрядчик</v>
      </c>
    </row>
    <row r="38" spans="1:12" ht="11.1" customHeight="1" outlineLevel="4" x14ac:dyDescent="0.2">
      <c r="A38" s="23" t="s">
        <v>50</v>
      </c>
      <c r="B38" s="24" t="s">
        <v>51</v>
      </c>
      <c r="C38" s="25"/>
      <c r="D38" s="25" t="s">
        <v>61</v>
      </c>
      <c r="E38" s="26" t="s">
        <v>38</v>
      </c>
      <c r="F38" s="29">
        <v>1.07</v>
      </c>
      <c r="G38" s="30">
        <v>193.12</v>
      </c>
      <c r="H38" s="30">
        <f>SUM($G$38:$G$38)</f>
        <v>193.12</v>
      </c>
      <c r="I38" s="28">
        <f t="array" ref="I38">INDEX(М[Цена за ед., руб],MATCH(1,IF(($B38=М[Наим.])*($C38=М[Артикул,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  <c r="J38" s="28">
        <f>ROUND($H$38*$I$38,2)</f>
        <v>0</v>
      </c>
      <c r="K38" s="25"/>
      <c r="L38" s="25" t="str">
        <f t="array" ref="L38">INDEX(М[Форма закупа],MATCH(1,IF(($B38=М[Наим.])*($C38=М[Артикул, марка, произв.])*($D38=М[Хар-ка])*($K38=М[Прим.]),{1},($B38=М[Наим.])*($C38=М[Артикул, марка, произв.])*($D38=М[Хар-ка])*($K38=М[Прим.])),0))</f>
        <v>Закупка подрядчик</v>
      </c>
    </row>
    <row r="39" spans="1:12" ht="23.1" customHeight="1" outlineLevel="4" x14ac:dyDescent="0.2">
      <c r="A39" s="23" t="s">
        <v>53</v>
      </c>
      <c r="B39" s="24" t="s">
        <v>62</v>
      </c>
      <c r="C39" s="25"/>
      <c r="D39" s="25" t="s">
        <v>63</v>
      </c>
      <c r="E39" s="26" t="s">
        <v>64</v>
      </c>
      <c r="F39" s="29">
        <v>6.7000000000000004E-2</v>
      </c>
      <c r="G39" s="31">
        <v>76</v>
      </c>
      <c r="H39" s="31">
        <f>SUM($G$39:$G$39)</f>
        <v>76</v>
      </c>
      <c r="I39" s="28">
        <f t="array" ref="I39">INDEX(М[Цена за ед., руб],MATCH(1,IF(($B39=М[Наим.])*($C39=М[Артикул, марка, произв.])*($D39=М[Хар-ка])*($K39=М[Прим.]),{1},($B39=М[Наим.])*($C39=М[Артикул, марка, произв.])*($D39=М[Хар-ка])*($K39=М[Прим.])),0))</f>
        <v>0</v>
      </c>
      <c r="J39" s="28">
        <f>ROUND($H$39*$I$39,2)</f>
        <v>0</v>
      </c>
      <c r="K39" s="25"/>
      <c r="L39" s="25" t="str">
        <f t="array" ref="L39">INDEX(М[Форма закупа],MATCH(1,IF(($B39=М[Наим.])*($C39=М[Артикул, марка, произв.])*($D39=М[Хар-ка])*($K39=М[Прим.]),{1},($B39=М[Наим.])*($C39=М[Артикул, марка, произв.])*($D39=М[Хар-ка])*($K39=М[Прим.])),0))</f>
        <v>Закупка подрядчик</v>
      </c>
    </row>
    <row r="40" spans="1:12" ht="35.1" customHeight="1" outlineLevel="4" x14ac:dyDescent="0.2">
      <c r="A40" s="23" t="s">
        <v>65</v>
      </c>
      <c r="B40" s="24" t="s">
        <v>54</v>
      </c>
      <c r="C40" s="25" t="s">
        <v>55</v>
      </c>
      <c r="D40" s="25" t="s">
        <v>56</v>
      </c>
      <c r="E40" s="26" t="s">
        <v>43</v>
      </c>
      <c r="F40" s="29">
        <v>6</v>
      </c>
      <c r="G40" s="28">
        <v>10828.97</v>
      </c>
      <c r="H40" s="28">
        <f>SUM($G$40:$G$40)</f>
        <v>10828.97</v>
      </c>
      <c r="I40" s="28">
        <f t="array" ref="I40">INDEX(М[Цена за ед., руб],MATCH(1,IF(($B40=М[Наим.])*($C40=М[Артикул, марка, произв.])*($D40=М[Хар-ка])*($K40=М[Прим.]),{1},($B40=М[Наим.])*($C40=М[Артикул, марка, произв.])*($D40=М[Хар-ка])*($K40=М[Прим.])),0))</f>
        <v>0</v>
      </c>
      <c r="J40" s="28">
        <f>ROUND($H$40*$I$40,2)</f>
        <v>0</v>
      </c>
      <c r="K40" s="25" t="s">
        <v>57</v>
      </c>
      <c r="L40" s="25" t="str">
        <f t="array" ref="L40">INDEX(М[Форма закупа],MATCH(1,IF(($B40=М[Наим.])*($C40=М[Артикул, марка, произв.])*($D40=М[Хар-ка])*($K40=М[Прим.]),{1},($B40=М[Наим.])*($C40=М[Артикул, марка, произв.])*($D40=М[Хар-ка])*($K40=М[Прим.])),0))</f>
        <v>Закупка подрядчик</v>
      </c>
    </row>
    <row r="41" spans="1:12" ht="23.1" customHeight="1" outlineLevel="4" x14ac:dyDescent="0.2">
      <c r="A41" s="23" t="s">
        <v>66</v>
      </c>
      <c r="B41" s="24" t="s">
        <v>67</v>
      </c>
      <c r="C41" s="25" t="s">
        <v>68</v>
      </c>
      <c r="D41" s="25" t="s">
        <v>69</v>
      </c>
      <c r="E41" s="26" t="s">
        <v>28</v>
      </c>
      <c r="F41" s="27"/>
      <c r="G41" s="31">
        <v>10</v>
      </c>
      <c r="H41" s="31">
        <f>SUM($G$41:$G$41)</f>
        <v>10</v>
      </c>
      <c r="I41" s="28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28">
        <f>ROUND($H$41*$I$41,2)</f>
        <v>0</v>
      </c>
      <c r="K41" s="25" t="s">
        <v>70</v>
      </c>
      <c r="L41" s="25" t="str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Закупка подрядчик</v>
      </c>
    </row>
    <row r="42" spans="1:12" ht="11.1" customHeight="1" outlineLevel="4" x14ac:dyDescent="0.2">
      <c r="A42" s="20"/>
      <c r="B42" s="14" t="s">
        <v>20</v>
      </c>
      <c r="C42" s="21"/>
      <c r="D42" s="21"/>
      <c r="E42" s="21"/>
      <c r="F42" s="21"/>
      <c r="G42" s="21"/>
      <c r="H42" s="21"/>
      <c r="I42" s="64"/>
      <c r="J42" s="65">
        <f>SUM($J$43)</f>
        <v>0</v>
      </c>
      <c r="K42" s="18"/>
      <c r="L42" s="22"/>
    </row>
    <row r="43" spans="1:12" ht="47.1" customHeight="1" outlineLevel="4" x14ac:dyDescent="0.2">
      <c r="A43" s="23"/>
      <c r="B43" s="24" t="s">
        <v>71</v>
      </c>
      <c r="C43" s="25"/>
      <c r="D43" s="25"/>
      <c r="E43" s="26" t="s">
        <v>22</v>
      </c>
      <c r="F43" s="27"/>
      <c r="G43" s="28">
        <v>3134.15</v>
      </c>
      <c r="H43" s="28">
        <f>SUM($G$43:$G$43)</f>
        <v>3134.15</v>
      </c>
      <c r="I43" s="28">
        <f t="array" ref="I43">INDEX(Р[Цена за ед., руб],MATCH(1,IF(($B43=Р[Наименование])*($K43=Р[Примечание]),{1},($B43=Р[Наименование])*($K43=Р[Примечание])),0))</f>
        <v>0</v>
      </c>
      <c r="J43" s="28">
        <f>ROUND($H$43*$I$43,2)</f>
        <v>0</v>
      </c>
      <c r="K43" s="25" t="s">
        <v>72</v>
      </c>
      <c r="L43" s="25"/>
    </row>
    <row r="44" spans="1:12" ht="11.1" customHeight="1" outlineLevel="4" x14ac:dyDescent="0.2">
      <c r="A44" s="20"/>
      <c r="B44" s="14" t="s">
        <v>23</v>
      </c>
      <c r="C44" s="21"/>
      <c r="D44" s="21"/>
      <c r="E44" s="21"/>
      <c r="F44" s="21"/>
      <c r="G44" s="21"/>
      <c r="H44" s="21"/>
      <c r="I44" s="64"/>
      <c r="J44" s="65">
        <f>SUM($J$45:$J$47)</f>
        <v>0</v>
      </c>
      <c r="K44" s="18"/>
      <c r="L44" s="22"/>
    </row>
    <row r="45" spans="1:12" ht="47.1" customHeight="1" outlineLevel="4" x14ac:dyDescent="0.2">
      <c r="A45" s="23" t="s">
        <v>24</v>
      </c>
      <c r="B45" s="24" t="s">
        <v>46</v>
      </c>
      <c r="C45" s="25"/>
      <c r="D45" s="25" t="s">
        <v>73</v>
      </c>
      <c r="E45" s="26" t="s">
        <v>48</v>
      </c>
      <c r="F45" s="29">
        <v>8</v>
      </c>
      <c r="G45" s="32">
        <v>25073</v>
      </c>
      <c r="H45" s="32">
        <f>SUM($G$45:$G$45)</f>
        <v>25073</v>
      </c>
      <c r="I45" s="28">
        <f t="array" ref="I45">INDEX(М[Цена за ед., руб],MATCH(1,IF(($B45=М[Наим.])*($C45=М[Артикул, марка, произв.])*($D45=М[Хар-ка])*($K45=М[Прим.]),{1},($B45=М[Наим.])*($C45=М[Артикул, марка, произв.])*($D45=М[Хар-ка])*($K45=М[Прим.])),0))</f>
        <v>0</v>
      </c>
      <c r="J45" s="28">
        <f>ROUND($H$45*$I$45,2)</f>
        <v>0</v>
      </c>
      <c r="K45" s="25"/>
      <c r="L45" s="25" t="str">
        <f t="array" ref="L45">INDEX(М[Форма закупа],MATCH(1,IF(($B45=М[Наим.])*($C45=М[Артикул, марка, произв.])*($D45=М[Хар-ка])*($K45=М[Прим.]),{1},($B45=М[Наим.])*($C45=М[Артикул, марка, произв.])*($D45=М[Хар-ка])*($K45=М[Прим.])),0))</f>
        <v>Закупка подрядчик</v>
      </c>
    </row>
    <row r="46" spans="1:12" ht="11.1" customHeight="1" outlineLevel="4" x14ac:dyDescent="0.2">
      <c r="A46" s="23" t="s">
        <v>35</v>
      </c>
      <c r="B46" s="24" t="s">
        <v>51</v>
      </c>
      <c r="C46" s="25"/>
      <c r="D46" s="25" t="s">
        <v>74</v>
      </c>
      <c r="E46" s="26" t="s">
        <v>38</v>
      </c>
      <c r="F46" s="29">
        <v>1.07</v>
      </c>
      <c r="G46" s="30">
        <v>167.68</v>
      </c>
      <c r="H46" s="30">
        <f>SUM($G$46:$G$46)</f>
        <v>167.68</v>
      </c>
      <c r="I46" s="28">
        <f t="array" ref="I46">INDEX(М[Цена за ед., руб],MATCH(1,IF(($B46=М[Наим.])*($C46=М[Артикул,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  <c r="J46" s="28">
        <f>ROUND($H$46*$I$46,2)</f>
        <v>0</v>
      </c>
      <c r="K46" s="25"/>
      <c r="L46" s="25" t="str">
        <f t="array" ref="L46">INDEX(М[Форма закупа],MATCH(1,IF(($B46=М[Наим.])*($C46=М[Артикул, марка, произв.])*($D46=М[Хар-ка])*($K46=М[Прим.]),{1},($B46=М[Наим.])*($C46=М[Артикул, марка, произв.])*($D46=М[Хар-ка])*($K46=М[Прим.])),0))</f>
        <v>Закупка подрядчик</v>
      </c>
    </row>
    <row r="47" spans="1:12" ht="35.1" customHeight="1" outlineLevel="4" x14ac:dyDescent="0.2">
      <c r="A47" s="23" t="s">
        <v>50</v>
      </c>
      <c r="B47" s="24" t="s">
        <v>54</v>
      </c>
      <c r="C47" s="25" t="s">
        <v>55</v>
      </c>
      <c r="D47" s="25" t="s">
        <v>56</v>
      </c>
      <c r="E47" s="26" t="s">
        <v>43</v>
      </c>
      <c r="F47" s="29">
        <v>6</v>
      </c>
      <c r="G47" s="33">
        <v>18804.900000000001</v>
      </c>
      <c r="H47" s="33">
        <f>SUM($G$47:$G$47)</f>
        <v>18804.900000000001</v>
      </c>
      <c r="I47" s="28">
        <f t="array" ref="I47">INDEX(М[Цена за ед., руб],MATCH(1,IF(($B47=М[Наим.])*($C47=М[Артикул,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  <c r="J47" s="28">
        <f>ROUND($H$47*$I$47,2)</f>
        <v>0</v>
      </c>
      <c r="K47" s="25" t="s">
        <v>57</v>
      </c>
      <c r="L47" s="25" t="str">
        <f t="array" ref="L47">INDEX(М[Форма закупа],MATCH(1,IF(($B47=М[Наим.])*($C47=М[Артикул, марка, произв.])*($D47=М[Хар-ка])*($K47=М[Прим.]),{1},($B47=М[Наим.])*($C47=М[Артикул, марка, произв.])*($D47=М[Хар-ка])*($K47=М[Прим.])),0))</f>
        <v>Закупка подрядчик</v>
      </c>
    </row>
    <row r="48" spans="1:12" ht="11.1" customHeight="1" outlineLevel="2" x14ac:dyDescent="0.2">
      <c r="A48" s="13" t="s">
        <v>75</v>
      </c>
      <c r="B48" s="14" t="s">
        <v>76</v>
      </c>
      <c r="C48" s="15"/>
      <c r="D48" s="15"/>
      <c r="E48" s="16"/>
      <c r="F48" s="17"/>
      <c r="G48" s="18"/>
      <c r="H48" s="18"/>
      <c r="I48" s="63"/>
      <c r="J48" s="63">
        <f>SUM($J$49)</f>
        <v>0</v>
      </c>
      <c r="K48" s="19"/>
      <c r="L48" s="19"/>
    </row>
    <row r="49" spans="1:12" ht="11.1" customHeight="1" outlineLevel="3" x14ac:dyDescent="0.2">
      <c r="A49" s="13" t="s">
        <v>77</v>
      </c>
      <c r="B49" s="14" t="s">
        <v>76</v>
      </c>
      <c r="C49" s="15"/>
      <c r="D49" s="15"/>
      <c r="E49" s="16"/>
      <c r="F49" s="17"/>
      <c r="G49" s="18"/>
      <c r="H49" s="18"/>
      <c r="I49" s="63"/>
      <c r="J49" s="63">
        <f>SUM($J$52,$J$50)</f>
        <v>0</v>
      </c>
      <c r="K49" s="19"/>
      <c r="L49" s="19"/>
    </row>
    <row r="50" spans="1:12" ht="11.1" customHeight="1" outlineLevel="4" x14ac:dyDescent="0.2">
      <c r="A50" s="20"/>
      <c r="B50" s="14" t="s">
        <v>20</v>
      </c>
      <c r="C50" s="21"/>
      <c r="D50" s="21"/>
      <c r="E50" s="21"/>
      <c r="F50" s="21"/>
      <c r="G50" s="21"/>
      <c r="H50" s="21"/>
      <c r="I50" s="64"/>
      <c r="J50" s="65">
        <f>SUM($J$51)</f>
        <v>0</v>
      </c>
      <c r="K50" s="18"/>
      <c r="L50" s="22"/>
    </row>
    <row r="51" spans="1:12" ht="11.1" customHeight="1" outlineLevel="4" x14ac:dyDescent="0.2">
      <c r="A51" s="23"/>
      <c r="B51" s="24" t="s">
        <v>76</v>
      </c>
      <c r="C51" s="25"/>
      <c r="D51" s="25"/>
      <c r="E51" s="26" t="s">
        <v>22</v>
      </c>
      <c r="F51" s="27"/>
      <c r="G51" s="28">
        <v>4531.88</v>
      </c>
      <c r="H51" s="28">
        <f>SUM($G$51:$G$51)</f>
        <v>4531.88</v>
      </c>
      <c r="I51" s="28">
        <f t="array" ref="I51">INDEX(Р[Цена за ед., руб],MATCH(1,IF(($B51=Р[Наименование])*($K51=Р[Примечание]),{1},($B51=Р[Наименование])*($K51=Р[Примечание])),0))</f>
        <v>0</v>
      </c>
      <c r="J51" s="28">
        <f>ROUND($H$51*$I$51,2)</f>
        <v>0</v>
      </c>
      <c r="K51" s="25"/>
      <c r="L51" s="25"/>
    </row>
    <row r="52" spans="1:12" ht="11.1" customHeight="1" outlineLevel="4" x14ac:dyDescent="0.2">
      <c r="A52" s="20"/>
      <c r="B52" s="14" t="s">
        <v>23</v>
      </c>
      <c r="C52" s="21"/>
      <c r="D52" s="21"/>
      <c r="E52" s="21"/>
      <c r="F52" s="21"/>
      <c r="G52" s="21"/>
      <c r="H52" s="21"/>
      <c r="I52" s="64"/>
      <c r="J52" s="65">
        <f>SUM($J$53:$J$60)</f>
        <v>0</v>
      </c>
      <c r="K52" s="18"/>
      <c r="L52" s="22"/>
    </row>
    <row r="53" spans="1:12" ht="47.1" customHeight="1" outlineLevel="4" x14ac:dyDescent="0.2">
      <c r="A53" s="23" t="s">
        <v>24</v>
      </c>
      <c r="B53" s="24" t="s">
        <v>78</v>
      </c>
      <c r="C53" s="25"/>
      <c r="D53" s="25" t="s">
        <v>79</v>
      </c>
      <c r="E53" s="26" t="s">
        <v>80</v>
      </c>
      <c r="F53" s="29">
        <v>1.1000000000000001</v>
      </c>
      <c r="G53" s="30">
        <v>86.09</v>
      </c>
      <c r="H53" s="30">
        <f>SUM($G$53:$G$53)</f>
        <v>86.09</v>
      </c>
      <c r="I53" s="28">
        <f t="array" ref="I53">INDEX(М[Цена за ед., руб],MATCH(1,IF(($B53=М[Наим.])*($C53=М[Артикул,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  <c r="J53" s="28">
        <f>ROUND($H$53*$I$53,2)</f>
        <v>0</v>
      </c>
      <c r="K53" s="25"/>
      <c r="L53" s="25" t="str">
        <f t="array" ref="L53">INDEX(М[Форма закупа],MATCH(1,IF(($B53=М[Наим.])*($C53=М[Артикул, марка, произв.])*($D53=М[Хар-ка])*($K53=М[Прим.]),{1},($B53=М[Наим.])*($C53=М[Артикул, марка, произв.])*($D53=М[Хар-ка])*($K53=М[Прим.])),0))</f>
        <v>Закупка подрядчик</v>
      </c>
    </row>
    <row r="54" spans="1:12" ht="35.1" customHeight="1" outlineLevel="4" x14ac:dyDescent="0.2">
      <c r="A54" s="23" t="s">
        <v>35</v>
      </c>
      <c r="B54" s="24" t="s">
        <v>78</v>
      </c>
      <c r="C54" s="25"/>
      <c r="D54" s="25" t="s">
        <v>81</v>
      </c>
      <c r="E54" s="26" t="s">
        <v>80</v>
      </c>
      <c r="F54" s="29">
        <v>1.1000000000000001</v>
      </c>
      <c r="G54" s="28">
        <v>1566.09</v>
      </c>
      <c r="H54" s="28">
        <f>SUM($G$54:$G$54)</f>
        <v>1566.09</v>
      </c>
      <c r="I54" s="28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28">
        <f>ROUND($H$54*$I$54,2)</f>
        <v>0</v>
      </c>
      <c r="K54" s="25"/>
      <c r="L54" s="25" t="str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Закупка подрядчик</v>
      </c>
    </row>
    <row r="55" spans="1:12" ht="35.1" customHeight="1" outlineLevel="4" x14ac:dyDescent="0.2">
      <c r="A55" s="23" t="s">
        <v>50</v>
      </c>
      <c r="B55" s="24" t="s">
        <v>78</v>
      </c>
      <c r="C55" s="25"/>
      <c r="D55" s="25" t="s">
        <v>82</v>
      </c>
      <c r="E55" s="26" t="s">
        <v>80</v>
      </c>
      <c r="F55" s="29">
        <v>1.1000000000000001</v>
      </c>
      <c r="G55" s="34">
        <v>980.6</v>
      </c>
      <c r="H55" s="34">
        <f>SUM($G$55:$G$55)</f>
        <v>980.6</v>
      </c>
      <c r="I55" s="28">
        <f t="array" ref="I55">INDEX(М[Цена за ед., руб],MATCH(1,IF(($B55=М[Наим.])*($C55=М[Артикул, марка, произв.])*($D55=М[Хар-ка])*($K55=М[Прим.]),{1},($B55=М[Наим.])*($C55=М[Артикул, марка, произв.])*($D55=М[Хар-ка])*($K55=М[Прим.])),0))</f>
        <v>0</v>
      </c>
      <c r="J55" s="28">
        <f>ROUND($H$55*$I$55,2)</f>
        <v>0</v>
      </c>
      <c r="K55" s="25"/>
      <c r="L55" s="25" t="str">
        <f t="array" ref="L55">INDEX(М[Форма закупа],MATCH(1,IF(($B55=М[Наим.])*($C55=М[Артикул, марка, произв.])*($D55=М[Хар-ка])*($K55=М[Прим.]),{1},($B55=М[Наим.])*($C55=М[Артикул, марка, произв.])*($D55=М[Хар-ка])*($K55=М[Прим.])),0))</f>
        <v>Закупка подрядчик</v>
      </c>
    </row>
    <row r="56" spans="1:12" ht="47.1" customHeight="1" outlineLevel="4" x14ac:dyDescent="0.2">
      <c r="A56" s="23" t="s">
        <v>53</v>
      </c>
      <c r="B56" s="24" t="s">
        <v>78</v>
      </c>
      <c r="C56" s="25"/>
      <c r="D56" s="25" t="s">
        <v>83</v>
      </c>
      <c r="E56" s="26" t="s">
        <v>80</v>
      </c>
      <c r="F56" s="29">
        <v>1.1000000000000001</v>
      </c>
      <c r="G56" s="31">
        <v>583</v>
      </c>
      <c r="H56" s="31">
        <f>SUM($G$56:$G$56)</f>
        <v>583</v>
      </c>
      <c r="I56" s="28">
        <f t="array" ref="I56">INDEX(М[Цена за ед., руб],MATCH(1,IF(($B56=М[Наим.])*($C56=М[Артикул,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  <c r="J56" s="28">
        <f>ROUND($H$56*$I$56,2)</f>
        <v>0</v>
      </c>
      <c r="K56" s="25"/>
      <c r="L56" s="25" t="str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Закупка подрядчик</v>
      </c>
    </row>
    <row r="57" spans="1:12" ht="35.1" customHeight="1" outlineLevel="4" x14ac:dyDescent="0.2">
      <c r="A57" s="23" t="s">
        <v>65</v>
      </c>
      <c r="B57" s="24" t="s">
        <v>84</v>
      </c>
      <c r="C57" s="25" t="s">
        <v>85</v>
      </c>
      <c r="D57" s="25" t="s">
        <v>86</v>
      </c>
      <c r="E57" s="26" t="s">
        <v>22</v>
      </c>
      <c r="F57" s="29">
        <v>1.2</v>
      </c>
      <c r="G57" s="28">
        <v>5485.78</v>
      </c>
      <c r="H57" s="28">
        <f>SUM($G$57:$G$57)</f>
        <v>5485.78</v>
      </c>
      <c r="I57" s="28">
        <f t="array" ref="I57">INDEX(М[Цена за ед., руб],MATCH(1,IF(($B57=М[Наим.])*($C57=М[Артикул,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  <c r="J57" s="28">
        <f>ROUND($H$57*$I$57,2)</f>
        <v>0</v>
      </c>
      <c r="K57" s="25" t="s">
        <v>87</v>
      </c>
      <c r="L57" s="25" t="str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Закупка подрядчик</v>
      </c>
    </row>
    <row r="58" spans="1:12" ht="23.1" customHeight="1" outlineLevel="4" x14ac:dyDescent="0.2">
      <c r="A58" s="23" t="s">
        <v>66</v>
      </c>
      <c r="B58" s="24" t="s">
        <v>88</v>
      </c>
      <c r="C58" s="25" t="s">
        <v>89</v>
      </c>
      <c r="D58" s="25" t="s">
        <v>90</v>
      </c>
      <c r="E58" s="26" t="s">
        <v>28</v>
      </c>
      <c r="F58" s="29">
        <v>0.45</v>
      </c>
      <c r="G58" s="30">
        <v>34.67</v>
      </c>
      <c r="H58" s="30">
        <f>SUM($G$58:$G$58)</f>
        <v>34.67</v>
      </c>
      <c r="I58" s="28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28">
        <f>ROUND($H$58*$I$58,2)</f>
        <v>0</v>
      </c>
      <c r="K58" s="25" t="s">
        <v>91</v>
      </c>
      <c r="L58" s="25" t="str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Закупка подрядчик</v>
      </c>
    </row>
    <row r="59" spans="1:12" ht="35.1" customHeight="1" outlineLevel="4" x14ac:dyDescent="0.2">
      <c r="A59" s="23" t="s">
        <v>92</v>
      </c>
      <c r="B59" s="24" t="s">
        <v>54</v>
      </c>
      <c r="C59" s="25" t="s">
        <v>55</v>
      </c>
      <c r="D59" s="25" t="s">
        <v>56</v>
      </c>
      <c r="E59" s="26" t="s">
        <v>43</v>
      </c>
      <c r="F59" s="29">
        <v>6</v>
      </c>
      <c r="G59" s="33">
        <v>27191.3</v>
      </c>
      <c r="H59" s="33">
        <f>SUM($G$59:$G$59)</f>
        <v>27191.3</v>
      </c>
      <c r="I59" s="28">
        <f t="array" ref="I59">INDEX(М[Цена за ед., руб],MATCH(1,IF(($B59=М[Наим.])*($C59=М[Артикул, марка, произв.])*($D59=М[Хар-ка])*($K59=М[Прим.]),{1},($B59=М[Наим.])*($C59=М[Артикул, марка, произв.])*($D59=М[Хар-ка])*($K59=М[Прим.])),0))</f>
        <v>0</v>
      </c>
      <c r="J59" s="28">
        <f>ROUND($H$59*$I$59,2)</f>
        <v>0</v>
      </c>
      <c r="K59" s="25" t="s">
        <v>57</v>
      </c>
      <c r="L59" s="25" t="str">
        <f t="array" ref="L59">INDEX(М[Форма закупа],MATCH(1,IF(($B59=М[Наим.])*($C59=М[Артикул, марка, произв.])*($D59=М[Хар-ка])*($K59=М[Прим.]),{1},($B59=М[Наим.])*($C59=М[Артикул, марка, произв.])*($D59=М[Хар-ка])*($K59=М[Прим.])),0))</f>
        <v>Закупка подрядчик</v>
      </c>
    </row>
    <row r="60" spans="1:12" ht="23.1" customHeight="1" outlineLevel="4" x14ac:dyDescent="0.2">
      <c r="A60" s="23" t="s">
        <v>93</v>
      </c>
      <c r="B60" s="24" t="s">
        <v>94</v>
      </c>
      <c r="C60" s="25" t="s">
        <v>95</v>
      </c>
      <c r="D60" s="25" t="s">
        <v>96</v>
      </c>
      <c r="E60" s="26" t="s">
        <v>97</v>
      </c>
      <c r="F60" s="29">
        <v>0.21</v>
      </c>
      <c r="G60" s="31">
        <v>328</v>
      </c>
      <c r="H60" s="31">
        <f>SUM($G$60:$G$60)</f>
        <v>328</v>
      </c>
      <c r="I60" s="28">
        <f t="array" ref="I60">INDEX(М[Цена за ед., руб],MATCH(1,IF(($B60=М[Наим.])*($C60=М[Артикул, марка, произв.])*($D60=М[Хар-ка])*($K60=М[Прим.]),{1},($B60=М[Наим.])*($C60=М[Артикул, марка, произв.])*($D60=М[Хар-ка])*($K60=М[Прим.])),0))</f>
        <v>0</v>
      </c>
      <c r="J60" s="28">
        <f>ROUND($H$60*$I$60,2)</f>
        <v>0</v>
      </c>
      <c r="K60" s="25" t="s">
        <v>98</v>
      </c>
      <c r="L60" s="25" t="str">
        <f t="array" ref="L60">INDEX(М[Форма закупа],MATCH(1,IF(($B60=М[Наим.])*($C60=М[Артикул, марка, произв.])*($D60=М[Хар-ка])*($K60=М[Прим.]),{1},($B60=М[Наим.])*($C60=М[Артикул, марка, произв.])*($D60=М[Хар-ка])*($K60=М[Прим.])),0))</f>
        <v>Закупка подрядчик</v>
      </c>
    </row>
    <row r="61" spans="1:12" ht="11.1" customHeight="1" outlineLevel="2" x14ac:dyDescent="0.2">
      <c r="A61" s="13" t="s">
        <v>99</v>
      </c>
      <c r="B61" s="14" t="s">
        <v>100</v>
      </c>
      <c r="C61" s="15"/>
      <c r="D61" s="15"/>
      <c r="E61" s="16"/>
      <c r="F61" s="17"/>
      <c r="G61" s="18"/>
      <c r="H61" s="18"/>
      <c r="I61" s="63"/>
      <c r="J61" s="63">
        <f>SUM($J$62)</f>
        <v>0</v>
      </c>
      <c r="K61" s="19"/>
      <c r="L61" s="19"/>
    </row>
    <row r="62" spans="1:12" ht="11.1" customHeight="1" outlineLevel="3" x14ac:dyDescent="0.2">
      <c r="A62" s="13" t="s">
        <v>101</v>
      </c>
      <c r="B62" s="14" t="s">
        <v>100</v>
      </c>
      <c r="C62" s="15"/>
      <c r="D62" s="15"/>
      <c r="E62" s="16"/>
      <c r="F62" s="17"/>
      <c r="G62" s="18"/>
      <c r="H62" s="18"/>
      <c r="I62" s="63"/>
      <c r="J62" s="63">
        <f>SUM($J$65,$J$63)</f>
        <v>0</v>
      </c>
      <c r="K62" s="19"/>
      <c r="L62" s="19"/>
    </row>
    <row r="63" spans="1:12" ht="11.1" customHeight="1" outlineLevel="4" x14ac:dyDescent="0.2">
      <c r="A63" s="20"/>
      <c r="B63" s="14" t="s">
        <v>20</v>
      </c>
      <c r="C63" s="21"/>
      <c r="D63" s="21"/>
      <c r="E63" s="21"/>
      <c r="F63" s="21"/>
      <c r="G63" s="21"/>
      <c r="H63" s="21"/>
      <c r="I63" s="64"/>
      <c r="J63" s="65">
        <f>SUM($J$64)</f>
        <v>0</v>
      </c>
      <c r="K63" s="18"/>
      <c r="L63" s="22"/>
    </row>
    <row r="64" spans="1:12" ht="11.1" customHeight="1" outlineLevel="4" x14ac:dyDescent="0.2">
      <c r="A64" s="23"/>
      <c r="B64" s="24" t="s">
        <v>100</v>
      </c>
      <c r="C64" s="25"/>
      <c r="D64" s="25"/>
      <c r="E64" s="26" t="s">
        <v>22</v>
      </c>
      <c r="F64" s="27"/>
      <c r="G64" s="30">
        <v>718.75</v>
      </c>
      <c r="H64" s="30">
        <f>SUM($G$64:$G$64)</f>
        <v>718.75</v>
      </c>
      <c r="I64" s="28">
        <f t="array" ref="I64">INDEX(Р[Цена за ед., руб],MATCH(1,IF(($B64=Р[Наименование])*($K64=Р[Примечание]),{1},($B64=Р[Наименование])*($K64=Р[Примечание])),0))</f>
        <v>0</v>
      </c>
      <c r="J64" s="28">
        <f>ROUND($H$64*$I$64,2)</f>
        <v>0</v>
      </c>
      <c r="K64" s="25"/>
      <c r="L64" s="25"/>
    </row>
    <row r="65" spans="1:12" ht="11.1" customHeight="1" outlineLevel="4" x14ac:dyDescent="0.2">
      <c r="A65" s="20"/>
      <c r="B65" s="14" t="s">
        <v>23</v>
      </c>
      <c r="C65" s="21"/>
      <c r="D65" s="21"/>
      <c r="E65" s="21"/>
      <c r="F65" s="21"/>
      <c r="G65" s="21"/>
      <c r="H65" s="21"/>
      <c r="I65" s="64"/>
      <c r="J65" s="65">
        <f>SUM($J$66:$J$67)</f>
        <v>0</v>
      </c>
      <c r="K65" s="18"/>
      <c r="L65" s="22"/>
    </row>
    <row r="66" spans="1:12" ht="47.1" customHeight="1" outlineLevel="4" x14ac:dyDescent="0.2">
      <c r="A66" s="23" t="s">
        <v>24</v>
      </c>
      <c r="B66" s="24" t="s">
        <v>84</v>
      </c>
      <c r="C66" s="25"/>
      <c r="D66" s="25" t="s">
        <v>102</v>
      </c>
      <c r="E66" s="26" t="s">
        <v>22</v>
      </c>
      <c r="F66" s="29">
        <v>1.1000000000000001</v>
      </c>
      <c r="G66" s="30">
        <v>804.49</v>
      </c>
      <c r="H66" s="30">
        <f>SUM($G$66:$G$66)</f>
        <v>804.49</v>
      </c>
      <c r="I66" s="28">
        <f t="array" ref="I66">INDEX(М[Цена за ед., руб],MATCH(1,IF(($B66=М[Наим.])*($C66=М[Артикул, марка, произв.])*($D66=М[Хар-ка])*($K66=М[Прим.]),{1},($B66=М[Наим.])*($C66=М[Артикул, марка, произв.])*($D66=М[Хар-ка])*($K66=М[Прим.])),0))</f>
        <v>0</v>
      </c>
      <c r="J66" s="28">
        <f>ROUND($H$66*$I$66,2)</f>
        <v>0</v>
      </c>
      <c r="K66" s="25" t="s">
        <v>103</v>
      </c>
      <c r="L66" s="25" t="str">
        <f t="array" ref="L66">INDEX(М[Форма закупа],MATCH(1,IF(($B66=М[Наим.])*($C66=М[Артикул, марка, произв.])*($D66=М[Хар-ка])*($K66=М[Прим.]),{1},($B66=М[Наим.])*($C66=М[Артикул, марка, произв.])*($D66=М[Хар-ка])*($K66=М[Прим.])),0))</f>
        <v>Закупка подрядчик</v>
      </c>
    </row>
    <row r="67" spans="1:12" ht="35.1" customHeight="1" outlineLevel="4" x14ac:dyDescent="0.2">
      <c r="A67" s="23" t="s">
        <v>35</v>
      </c>
      <c r="B67" s="24" t="s">
        <v>54</v>
      </c>
      <c r="C67" s="25" t="s">
        <v>55</v>
      </c>
      <c r="D67" s="25" t="s">
        <v>56</v>
      </c>
      <c r="E67" s="26" t="s">
        <v>43</v>
      </c>
      <c r="F67" s="29">
        <v>11</v>
      </c>
      <c r="G67" s="28">
        <v>7906.29</v>
      </c>
      <c r="H67" s="28">
        <f>SUM($G$67:$G$67)</f>
        <v>7906.29</v>
      </c>
      <c r="I67" s="28">
        <f t="array" ref="I67">INDEX(М[Цена за ед., руб],MATCH(1,IF(($B67=М[Наим.])*($C67=М[Артикул,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  <c r="J67" s="28">
        <f>ROUND($H$67*$I$67,2)</f>
        <v>0</v>
      </c>
      <c r="K67" s="25" t="s">
        <v>57</v>
      </c>
      <c r="L67" s="25" t="str">
        <f t="array" ref="L67">INDEX(М[Форма закупа],MATCH(1,IF(($B67=М[Наим.])*($C67=М[Артикул, марка, произв.])*($D67=М[Хар-ка])*($K67=М[Прим.]),{1},($B67=М[Наим.])*($C67=М[Артикул, марка, произв.])*($D67=М[Хар-ка])*($K67=М[Прим.])),0))</f>
        <v>Закупка подрядчик</v>
      </c>
    </row>
    <row r="68" spans="1:12" ht="11.1" customHeight="1" outlineLevel="2" x14ac:dyDescent="0.2">
      <c r="A68" s="13" t="s">
        <v>104</v>
      </c>
      <c r="B68" s="14" t="s">
        <v>105</v>
      </c>
      <c r="C68" s="15"/>
      <c r="D68" s="15"/>
      <c r="E68" s="16"/>
      <c r="F68" s="17"/>
      <c r="G68" s="18"/>
      <c r="H68" s="18"/>
      <c r="I68" s="63"/>
      <c r="J68" s="63">
        <f>SUM($J$69)</f>
        <v>0</v>
      </c>
      <c r="K68" s="19"/>
      <c r="L68" s="19"/>
    </row>
    <row r="69" spans="1:12" ht="11.1" customHeight="1" outlineLevel="3" x14ac:dyDescent="0.2">
      <c r="A69" s="13" t="s">
        <v>106</v>
      </c>
      <c r="B69" s="14" t="s">
        <v>105</v>
      </c>
      <c r="C69" s="15"/>
      <c r="D69" s="15"/>
      <c r="E69" s="16"/>
      <c r="F69" s="17"/>
      <c r="G69" s="18"/>
      <c r="H69" s="18"/>
      <c r="I69" s="63"/>
      <c r="J69" s="63">
        <f>SUM($J$77,$J$75,$J$72,$J$70)</f>
        <v>0</v>
      </c>
      <c r="K69" s="19"/>
      <c r="L69" s="19"/>
    </row>
    <row r="70" spans="1:12" ht="11.1" customHeight="1" outlineLevel="4" x14ac:dyDescent="0.2">
      <c r="A70" s="20"/>
      <c r="B70" s="14" t="s">
        <v>20</v>
      </c>
      <c r="C70" s="21"/>
      <c r="D70" s="21"/>
      <c r="E70" s="21"/>
      <c r="F70" s="21"/>
      <c r="G70" s="21"/>
      <c r="H70" s="21"/>
      <c r="I70" s="64"/>
      <c r="J70" s="65">
        <f>SUM($J$71)</f>
        <v>0</v>
      </c>
      <c r="K70" s="18"/>
      <c r="L70" s="22"/>
    </row>
    <row r="71" spans="1:12" ht="23.1" customHeight="1" outlineLevel="4" x14ac:dyDescent="0.2">
      <c r="A71" s="23"/>
      <c r="B71" s="24" t="s">
        <v>107</v>
      </c>
      <c r="C71" s="25"/>
      <c r="D71" s="25"/>
      <c r="E71" s="26" t="s">
        <v>22</v>
      </c>
      <c r="F71" s="27"/>
      <c r="G71" s="30">
        <v>77.05</v>
      </c>
      <c r="H71" s="30">
        <f>SUM($G$71:$G$71)</f>
        <v>77.05</v>
      </c>
      <c r="I71" s="28">
        <f t="array" ref="I71">INDEX(Р[Цена за ед., руб],MATCH(1,IF(($B71=Р[Наименование])*($K71=Р[Примечание]),{1},($B71=Р[Наименование])*($K71=Р[Примечание])),0))</f>
        <v>0</v>
      </c>
      <c r="J71" s="28">
        <f>ROUND($H$71*$I$71,2)</f>
        <v>0</v>
      </c>
      <c r="K71" s="25"/>
      <c r="L71" s="25"/>
    </row>
    <row r="72" spans="1:12" ht="11.1" customHeight="1" outlineLevel="4" x14ac:dyDescent="0.2">
      <c r="A72" s="20"/>
      <c r="B72" s="14" t="s">
        <v>23</v>
      </c>
      <c r="C72" s="21"/>
      <c r="D72" s="21"/>
      <c r="E72" s="21"/>
      <c r="F72" s="21"/>
      <c r="G72" s="21"/>
      <c r="H72" s="21"/>
      <c r="I72" s="64"/>
      <c r="J72" s="65">
        <f>SUM($J$73:$J$74)</f>
        <v>0</v>
      </c>
      <c r="K72" s="18"/>
      <c r="L72" s="22"/>
    </row>
    <row r="73" spans="1:12" ht="47.1" customHeight="1" outlineLevel="4" x14ac:dyDescent="0.2">
      <c r="A73" s="23" t="s">
        <v>24</v>
      </c>
      <c r="B73" s="24" t="s">
        <v>25</v>
      </c>
      <c r="C73" s="25" t="s">
        <v>108</v>
      </c>
      <c r="D73" s="25" t="s">
        <v>27</v>
      </c>
      <c r="E73" s="26" t="s">
        <v>28</v>
      </c>
      <c r="F73" s="29">
        <v>0.25</v>
      </c>
      <c r="G73" s="30">
        <v>19.260000000000002</v>
      </c>
      <c r="H73" s="30">
        <f>SUM($G$73:$G$73)</f>
        <v>19.260000000000002</v>
      </c>
      <c r="I73" s="28">
        <f t="array" ref="I73">INDEX(М[Цена за ед., руб],MATCH(1,IF(($B73=М[Наим.])*($C73=М[Артикул,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  <c r="J73" s="28">
        <f>ROUND($H$73*$I$73,2)</f>
        <v>0</v>
      </c>
      <c r="K73" s="25" t="s">
        <v>109</v>
      </c>
      <c r="L73" s="25" t="str">
        <f t="array" ref="L73">INDEX(М[Форма закупа],MATCH(1,IF(($B73=М[Наим.])*($C73=М[Артикул, марка, произв.])*($D73=М[Хар-ка])*($K73=М[Прим.]),{1},($B73=М[Наим.])*($C73=М[Артикул, марка, произв.])*($D73=М[Хар-ка])*($K73=М[Прим.])),0))</f>
        <v>Закупка подрядчик</v>
      </c>
    </row>
    <row r="74" spans="1:12" ht="23.1" customHeight="1" outlineLevel="4" x14ac:dyDescent="0.2">
      <c r="A74" s="23" t="s">
        <v>35</v>
      </c>
      <c r="B74" s="24" t="s">
        <v>110</v>
      </c>
      <c r="C74" s="25"/>
      <c r="D74" s="25" t="s">
        <v>111</v>
      </c>
      <c r="E74" s="26" t="s">
        <v>43</v>
      </c>
      <c r="F74" s="29">
        <v>5</v>
      </c>
      <c r="G74" s="30">
        <v>385.24</v>
      </c>
      <c r="H74" s="30">
        <f>SUM($G$74:$G$74)</f>
        <v>385.24</v>
      </c>
      <c r="I74" s="28">
        <f t="array" ref="I74">INDEX(М[Цена за ед., руб],MATCH(1,IF(($B74=М[Наим.])*($C74=М[Артикул, марка, произв.])*($D74=М[Хар-ка])*($K74=М[Прим.]),{1},($B74=М[Наим.])*($C74=М[Артикул, марка, произв.])*($D74=М[Хар-ка])*($K74=М[Прим.])),0))</f>
        <v>0</v>
      </c>
      <c r="J74" s="28">
        <f>ROUND($H$74*$I$74,2)</f>
        <v>0</v>
      </c>
      <c r="K74" s="25"/>
      <c r="L74" s="25" t="str">
        <f t="array" ref="L74">INDEX(М[Форма закупа],MATCH(1,IF(($B74=М[Наим.])*($C74=М[Артикул, марка, произв.])*($D74=М[Хар-ка])*($K74=М[Прим.]),{1},($B74=М[Наим.])*($C74=М[Артикул, марка, произв.])*($D74=М[Хар-ка])*($K74=М[Прим.])),0))</f>
        <v>Закупка подрядчик</v>
      </c>
    </row>
    <row r="75" spans="1:12" ht="11.1" customHeight="1" outlineLevel="4" x14ac:dyDescent="0.2">
      <c r="A75" s="20"/>
      <c r="B75" s="14" t="s">
        <v>20</v>
      </c>
      <c r="C75" s="21"/>
      <c r="D75" s="21"/>
      <c r="E75" s="21"/>
      <c r="F75" s="21"/>
      <c r="G75" s="21"/>
      <c r="H75" s="21"/>
      <c r="I75" s="64"/>
      <c r="J75" s="65">
        <f>SUM($J$76)</f>
        <v>0</v>
      </c>
      <c r="K75" s="18"/>
      <c r="L75" s="22"/>
    </row>
    <row r="76" spans="1:12" ht="11.1" customHeight="1" outlineLevel="4" x14ac:dyDescent="0.2">
      <c r="A76" s="23"/>
      <c r="B76" s="24" t="s">
        <v>105</v>
      </c>
      <c r="C76" s="25"/>
      <c r="D76" s="25"/>
      <c r="E76" s="26" t="s">
        <v>22</v>
      </c>
      <c r="F76" s="27"/>
      <c r="G76" s="28">
        <v>4413.96</v>
      </c>
      <c r="H76" s="28">
        <f>SUM($G$76:$G$76)</f>
        <v>4413.96</v>
      </c>
      <c r="I76" s="28">
        <f t="array" ref="I76">INDEX(Р[Цена за ед., руб],MATCH(1,IF(($B76=Р[Наименование])*($K76=Р[Примечание]),{1},($B76=Р[Наименование])*($K76=Р[Примечание])),0))</f>
        <v>0</v>
      </c>
      <c r="J76" s="28">
        <f>ROUND($H$76*$I$76,2)</f>
        <v>0</v>
      </c>
      <c r="K76" s="25"/>
      <c r="L76" s="25"/>
    </row>
    <row r="77" spans="1:12" ht="11.1" customHeight="1" outlineLevel="4" x14ac:dyDescent="0.2">
      <c r="A77" s="20"/>
      <c r="B77" s="14" t="s">
        <v>23</v>
      </c>
      <c r="C77" s="21"/>
      <c r="D77" s="21"/>
      <c r="E77" s="21"/>
      <c r="F77" s="21"/>
      <c r="G77" s="21"/>
      <c r="H77" s="21"/>
      <c r="I77" s="64"/>
      <c r="J77" s="65">
        <f>SUM($J$78:$J$83)</f>
        <v>0</v>
      </c>
      <c r="K77" s="18"/>
      <c r="L77" s="22"/>
    </row>
    <row r="78" spans="1:12" ht="47.1" customHeight="1" outlineLevel="4" x14ac:dyDescent="0.2">
      <c r="A78" s="23" t="s">
        <v>24</v>
      </c>
      <c r="B78" s="24" t="s">
        <v>25</v>
      </c>
      <c r="C78" s="25" t="s">
        <v>108</v>
      </c>
      <c r="D78" s="25" t="s">
        <v>27</v>
      </c>
      <c r="E78" s="26" t="s">
        <v>28</v>
      </c>
      <c r="F78" s="29">
        <v>0.25</v>
      </c>
      <c r="G78" s="28">
        <v>1103.49</v>
      </c>
      <c r="H78" s="28">
        <f>SUM($G$78:$G$78)</f>
        <v>1103.49</v>
      </c>
      <c r="I78" s="28">
        <f t="array" ref="I78">INDEX(М[Цена за ед., руб],MATCH(1,IF(($B78=М[Наим.])*($C78=М[Артикул,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  <c r="J78" s="28">
        <f>ROUND($H$78*$I$78,2)</f>
        <v>0</v>
      </c>
      <c r="K78" s="25" t="s">
        <v>109</v>
      </c>
      <c r="L78" s="25" t="str">
        <f t="array" ref="L78">INDEX(М[Форма закупа],MATCH(1,IF(($B78=М[Наим.])*($C78=М[Артикул, марка, произв.])*($D78=М[Хар-ка])*($K78=М[Прим.]),{1},($B78=М[Наим.])*($C78=М[Артикул, марка, произв.])*($D78=М[Хар-ка])*($K78=М[Прим.])),0))</f>
        <v>Закупка подрядчик</v>
      </c>
    </row>
    <row r="79" spans="1:12" ht="23.1" customHeight="1" outlineLevel="4" x14ac:dyDescent="0.2">
      <c r="A79" s="23" t="s">
        <v>35</v>
      </c>
      <c r="B79" s="24" t="s">
        <v>110</v>
      </c>
      <c r="C79" s="25"/>
      <c r="D79" s="25" t="s">
        <v>112</v>
      </c>
      <c r="E79" s="26" t="s">
        <v>43</v>
      </c>
      <c r="F79" s="29">
        <v>2.7</v>
      </c>
      <c r="G79" s="33">
        <v>1923.4</v>
      </c>
      <c r="H79" s="33">
        <f>SUM($G$79:$G$79)</f>
        <v>1923.4</v>
      </c>
      <c r="I79" s="28">
        <f t="array" ref="I79">INDEX(М[Цена за ед., руб],MATCH(1,IF(($B79=М[Наим.])*($C79=М[Артикул, марка, произв.])*($D79=М[Хар-ка])*($K79=М[Прим.]),{1},($B79=М[Наим.])*($C79=М[Артикул, марка, произв.])*($D79=М[Хар-ка])*($K79=М[Прим.])),0))</f>
        <v>0</v>
      </c>
      <c r="J79" s="28">
        <f>ROUND($H$79*$I$79,2)</f>
        <v>0</v>
      </c>
      <c r="K79" s="25" t="s">
        <v>113</v>
      </c>
      <c r="L79" s="25" t="str">
        <f t="array" ref="L79">INDEX(М[Форма закупа],MATCH(1,IF(($B79=М[Наим.])*($C79=М[Артикул, марка, произв.])*($D79=М[Хар-ка])*($K79=М[Прим.]),{1},($B79=М[Наим.])*($C79=М[Артикул, марка, произв.])*($D79=М[Хар-ка])*($K79=М[Прим.])),0))</f>
        <v>Закупка подрядчик</v>
      </c>
    </row>
    <row r="80" spans="1:12" ht="23.1" customHeight="1" outlineLevel="4" x14ac:dyDescent="0.2">
      <c r="A80" s="23" t="s">
        <v>50</v>
      </c>
      <c r="B80" s="24" t="s">
        <v>110</v>
      </c>
      <c r="C80" s="25"/>
      <c r="D80" s="25" t="s">
        <v>114</v>
      </c>
      <c r="E80" s="26" t="s">
        <v>43</v>
      </c>
      <c r="F80" s="29">
        <v>2.7</v>
      </c>
      <c r="G80" s="28">
        <v>7640.51</v>
      </c>
      <c r="H80" s="28">
        <f>SUM($G$80:$G$80)</f>
        <v>7640.51</v>
      </c>
      <c r="I80" s="28">
        <f t="array" ref="I80">INDEX(М[Цена за ед., руб],MATCH(1,IF(($B80=М[Наим.])*($C80=М[Артикул, марка, произв.])*($D80=М[Хар-ка])*($K80=М[Прим.]),{1},($B80=М[Наим.])*($C80=М[Артикул, марка, произв.])*($D80=М[Хар-ка])*($K80=М[Прим.])),0))</f>
        <v>0</v>
      </c>
      <c r="J80" s="28">
        <f>ROUND($H$80*$I$80,2)</f>
        <v>0</v>
      </c>
      <c r="K80" s="25" t="s">
        <v>113</v>
      </c>
      <c r="L80" s="25" t="str">
        <f t="array" ref="L80">INDEX(М[Форма закупа],MATCH(1,IF(($B80=М[Наим.])*($C80=М[Артикул, марка, произв.])*($D80=М[Хар-ка])*($K80=М[Прим.]),{1},($B80=М[Наим.])*($C80=М[Артикул, марка, произв.])*($D80=М[Хар-ка])*($K80=М[Прим.])),0))</f>
        <v>Закупка подрядчик</v>
      </c>
    </row>
    <row r="81" spans="1:20" ht="23.1" customHeight="1" outlineLevel="4" x14ac:dyDescent="0.2">
      <c r="A81" s="23" t="s">
        <v>53</v>
      </c>
      <c r="B81" s="24" t="s">
        <v>110</v>
      </c>
      <c r="C81" s="25"/>
      <c r="D81" s="25" t="s">
        <v>115</v>
      </c>
      <c r="E81" s="26" t="s">
        <v>43</v>
      </c>
      <c r="F81" s="29">
        <v>2.7</v>
      </c>
      <c r="G81" s="30">
        <v>86.72</v>
      </c>
      <c r="H81" s="30">
        <f>SUM($G$81:$G$81)</f>
        <v>86.72</v>
      </c>
      <c r="I81" s="28">
        <f t="array" ref="I81">INDEX(М[Цена за ед., руб],MATCH(1,IF(($B81=М[Наим.])*($C81=М[Артикул, марка, произв.])*($D81=М[Хар-ка])*($K81=М[Прим.]),{1},($B81=М[Наим.])*($C81=М[Артикул, марка, произв.])*($D81=М[Хар-ка])*($K81=М[Прим.])),0))</f>
        <v>0</v>
      </c>
      <c r="J81" s="28">
        <f>ROUND($H$81*$I$81,2)</f>
        <v>0</v>
      </c>
      <c r="K81" s="25" t="s">
        <v>113</v>
      </c>
      <c r="L81" s="25" t="str">
        <f t="array" ref="L81">INDEX(М[Форма закупа],MATCH(1,IF(($B81=М[Наим.])*($C81=М[Артикул, марка, произв.])*($D81=М[Хар-ка])*($K81=М[Прим.]),{1},($B81=М[Наим.])*($C81=М[Артикул, марка, произв.])*($D81=М[Хар-ка])*($K81=М[Прим.])),0))</f>
        <v>Закупка подрядчик</v>
      </c>
    </row>
    <row r="82" spans="1:20" ht="23.1" customHeight="1" outlineLevel="4" x14ac:dyDescent="0.2">
      <c r="A82" s="23" t="s">
        <v>65</v>
      </c>
      <c r="B82" s="24" t="s">
        <v>110</v>
      </c>
      <c r="C82" s="25"/>
      <c r="D82" s="25" t="s">
        <v>116</v>
      </c>
      <c r="E82" s="26" t="s">
        <v>43</v>
      </c>
      <c r="F82" s="29">
        <v>2.7</v>
      </c>
      <c r="G82" s="28">
        <v>2174.67</v>
      </c>
      <c r="H82" s="28">
        <f>SUM($G$82:$G$82)</f>
        <v>2174.67</v>
      </c>
      <c r="I82" s="28">
        <f t="array" ref="I82">INDEX(М[Цена за ед., руб],MATCH(1,IF(($B82=М[Наим.])*($C82=М[Артикул, марка, произв.])*($D82=М[Хар-ка])*($K82=М[Прим.]),{1},($B82=М[Наим.])*($C82=М[Артикул, марка, произв.])*($D82=М[Хар-ка])*($K82=М[Прим.])),0))</f>
        <v>0</v>
      </c>
      <c r="J82" s="28">
        <f>ROUND($H$82*$I$82,2)</f>
        <v>0</v>
      </c>
      <c r="K82" s="25" t="s">
        <v>113</v>
      </c>
      <c r="L82" s="25" t="str">
        <f t="array" ref="L82">INDEX(М[Форма закупа],MATCH(1,IF(($B82=М[Наим.])*($C82=М[Артикул, марка, произв.])*($D82=М[Хар-ка])*($K82=М[Прим.]),{1},($B82=М[Наим.])*($C82=М[Артикул, марка, произв.])*($D82=М[Хар-ка])*($K82=М[Прим.])),0))</f>
        <v>Закупка подрядчик</v>
      </c>
    </row>
    <row r="83" spans="1:20" ht="23.1" customHeight="1" outlineLevel="4" x14ac:dyDescent="0.2">
      <c r="A83" s="23" t="s">
        <v>66</v>
      </c>
      <c r="B83" s="24" t="s">
        <v>110</v>
      </c>
      <c r="C83" s="25"/>
      <c r="D83" s="25" t="s">
        <v>117</v>
      </c>
      <c r="E83" s="26" t="s">
        <v>43</v>
      </c>
      <c r="F83" s="29">
        <v>2.7</v>
      </c>
      <c r="G83" s="30">
        <v>92.39</v>
      </c>
      <c r="H83" s="30">
        <f>SUM($G$83:$G$83)</f>
        <v>92.39</v>
      </c>
      <c r="I83" s="28">
        <f t="array" ref="I83">INDEX(М[Цена за ед., руб],MATCH(1,IF(($B83=М[Наим.])*($C83=М[Артикул,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  <c r="J83" s="28">
        <f>ROUND($H$83*$I$83,2)</f>
        <v>0</v>
      </c>
      <c r="K83" s="25" t="s">
        <v>113</v>
      </c>
      <c r="L83" s="25" t="str">
        <f t="array" ref="L83">INDEX(М[Форма закупа],MATCH(1,IF(($B83=М[Наим.])*($C83=М[Артикул, марка, произв.])*($D83=М[Хар-ка])*($K83=М[Прим.]),{1},($B83=М[Наим.])*($C83=М[Артикул, марка, произв.])*($D83=М[Хар-ка])*($K83=М[Прим.])),0))</f>
        <v>Закупка подрядчик</v>
      </c>
    </row>
    <row r="84" spans="1:20" ht="11.1" customHeight="1" x14ac:dyDescent="0.2">
      <c r="A84" s="35"/>
      <c r="B84" s="36"/>
      <c r="C84" s="36"/>
      <c r="D84" s="36"/>
      <c r="E84" s="36"/>
      <c r="F84" s="36"/>
      <c r="G84" s="99" t="s">
        <v>148</v>
      </c>
      <c r="H84" s="99"/>
      <c r="I84" s="100"/>
      <c r="J84" s="66">
        <f>$J$9</f>
        <v>0</v>
      </c>
      <c r="K84" s="37"/>
      <c r="L84" s="37"/>
    </row>
    <row r="85" spans="1:20" ht="11.1" customHeight="1" x14ac:dyDescent="0.2">
      <c r="A85" s="35"/>
      <c r="B85" s="36"/>
      <c r="C85" s="36"/>
      <c r="D85" s="36"/>
      <c r="E85" s="36"/>
      <c r="F85" s="36"/>
      <c r="G85" s="38"/>
      <c r="H85" s="86" t="s">
        <v>150</v>
      </c>
      <c r="I85" s="87"/>
      <c r="J85" s="66">
        <f>SUM($J$75,$J$70,$J$63,$J$50,$J$42,$J$33,$J$26,$J$21,$J$16,$J$12)</f>
        <v>0</v>
      </c>
      <c r="K85" s="37"/>
      <c r="L85" s="37"/>
    </row>
    <row r="86" spans="1:20" ht="11.1" customHeight="1" x14ac:dyDescent="0.2">
      <c r="A86" s="35"/>
      <c r="B86" s="36"/>
      <c r="C86" s="36"/>
      <c r="D86" s="36"/>
      <c r="E86" s="36"/>
      <c r="F86" s="36"/>
      <c r="G86" s="38"/>
      <c r="H86" s="86" t="s">
        <v>151</v>
      </c>
      <c r="I86" s="87"/>
      <c r="J86" s="66">
        <f>SUM($J$77,$J$72,$J$65,$J$52,$J$44,$J$35,$J$28,$J$23,$J$18,$J$14)</f>
        <v>0</v>
      </c>
      <c r="K86" s="37"/>
      <c r="L86" s="37"/>
    </row>
    <row r="87" spans="1:20" ht="11.1" customHeight="1" x14ac:dyDescent="0.2">
      <c r="A87" s="35"/>
      <c r="B87" s="36"/>
      <c r="C87" s="36"/>
      <c r="D87" s="36"/>
      <c r="E87" s="36"/>
      <c r="F87" s="36"/>
      <c r="G87" s="38"/>
      <c r="H87" s="86" t="s">
        <v>147</v>
      </c>
      <c r="I87" s="87"/>
      <c r="J87" s="80"/>
      <c r="K87" s="81" t="s">
        <v>149</v>
      </c>
      <c r="L87" s="37"/>
    </row>
    <row r="88" spans="1:20" ht="11.1" customHeight="1" x14ac:dyDescent="0.2">
      <c r="A88" s="39"/>
      <c r="B88" s="102" t="s">
        <v>118</v>
      </c>
      <c r="C88" s="102"/>
      <c r="D88" s="102"/>
      <c r="E88" s="102"/>
      <c r="F88" s="102"/>
      <c r="G88" s="102"/>
      <c r="H88" s="102"/>
      <c r="I88" s="103"/>
      <c r="J88" s="103"/>
      <c r="K88" s="102"/>
      <c r="L88" s="39"/>
    </row>
    <row r="89" spans="1:20" ht="9.75" customHeight="1" x14ac:dyDescent="0.2">
      <c r="B89" s="104"/>
      <c r="C89" s="104"/>
      <c r="D89" s="104"/>
      <c r="E89" s="104"/>
      <c r="F89" s="104"/>
      <c r="G89" s="104"/>
      <c r="H89" s="104"/>
      <c r="I89" s="105"/>
      <c r="J89" s="105"/>
      <c r="K89" s="104"/>
    </row>
    <row r="90" spans="1:20" ht="11.45" customHeight="1" x14ac:dyDescent="0.2">
      <c r="A90" s="67"/>
      <c r="B90" s="68" t="s">
        <v>133</v>
      </c>
      <c r="C90" s="69"/>
      <c r="D90" s="69"/>
      <c r="E90" s="69"/>
      <c r="F90" s="69"/>
      <c r="G90" s="70"/>
      <c r="H90" s="71"/>
      <c r="I90" s="72"/>
      <c r="J90" s="73"/>
      <c r="M90" s="1"/>
      <c r="N90" s="1"/>
      <c r="O90" s="1"/>
      <c r="P90" s="1"/>
      <c r="Q90" s="1"/>
      <c r="R90" s="1"/>
      <c r="S90" s="1"/>
      <c r="T90" s="1"/>
    </row>
    <row r="91" spans="1:20" ht="15" customHeight="1" x14ac:dyDescent="0.2">
      <c r="A91" s="71" t="s">
        <v>134</v>
      </c>
      <c r="B91" s="101" t="s">
        <v>135</v>
      </c>
      <c r="C91" s="101"/>
      <c r="D91" s="101"/>
      <c r="E91" s="101"/>
      <c r="F91" s="101"/>
      <c r="G91" s="101"/>
      <c r="H91" s="101"/>
      <c r="I91" s="101"/>
      <c r="J91" s="101"/>
      <c r="M91" s="1"/>
      <c r="N91" s="1"/>
      <c r="O91" s="1"/>
      <c r="P91" s="1"/>
      <c r="Q91" s="1"/>
      <c r="R91" s="1"/>
      <c r="S91" s="1"/>
      <c r="T91" s="1"/>
    </row>
    <row r="92" spans="1:20" ht="13.5" customHeight="1" x14ac:dyDescent="0.2">
      <c r="A92" s="71" t="s">
        <v>134</v>
      </c>
      <c r="B92" s="101" t="s">
        <v>136</v>
      </c>
      <c r="C92" s="101"/>
      <c r="D92" s="101"/>
      <c r="E92" s="101"/>
      <c r="F92" s="101"/>
      <c r="G92" s="101"/>
      <c r="H92" s="101"/>
      <c r="I92" s="101"/>
      <c r="J92" s="101"/>
      <c r="M92" s="1"/>
      <c r="N92" s="1"/>
      <c r="O92" s="1"/>
      <c r="P92" s="1"/>
      <c r="Q92" s="1"/>
      <c r="R92" s="1"/>
      <c r="S92" s="1"/>
      <c r="T92" s="1"/>
    </row>
    <row r="93" spans="1:20" ht="15" customHeight="1" x14ac:dyDescent="0.2">
      <c r="A93" s="71" t="s">
        <v>134</v>
      </c>
      <c r="B93" s="101" t="s">
        <v>137</v>
      </c>
      <c r="C93" s="101"/>
      <c r="D93" s="101"/>
      <c r="E93" s="101"/>
      <c r="F93" s="101"/>
      <c r="G93" s="101"/>
      <c r="H93" s="101"/>
      <c r="I93" s="101"/>
      <c r="J93" s="101"/>
      <c r="M93" s="1"/>
      <c r="N93" s="1"/>
      <c r="O93" s="1"/>
      <c r="P93" s="1"/>
      <c r="Q93" s="1"/>
      <c r="R93" s="1"/>
      <c r="S93" s="1"/>
      <c r="T93" s="1"/>
    </row>
    <row r="94" spans="1:20" ht="14.25" customHeight="1" x14ac:dyDescent="0.2">
      <c r="A94" s="71" t="s">
        <v>134</v>
      </c>
      <c r="B94" s="74" t="s">
        <v>138</v>
      </c>
      <c r="C94" s="74"/>
      <c r="D94" s="74"/>
      <c r="E94" s="74"/>
      <c r="F94" s="74"/>
      <c r="G94" s="74"/>
      <c r="H94" s="74"/>
      <c r="I94" s="74"/>
      <c r="J94" s="74"/>
      <c r="M94" s="1"/>
      <c r="N94" s="1"/>
      <c r="O94" s="1"/>
      <c r="P94" s="1"/>
      <c r="Q94" s="1"/>
      <c r="R94" s="1"/>
      <c r="S94" s="1"/>
      <c r="T94" s="1"/>
    </row>
    <row r="95" spans="1:20" ht="30.75" customHeight="1" x14ac:dyDescent="0.2">
      <c r="A95" s="71" t="s">
        <v>134</v>
      </c>
      <c r="B95" s="98" t="s">
        <v>153</v>
      </c>
      <c r="C95" s="98"/>
      <c r="D95" s="98"/>
      <c r="E95" s="98"/>
      <c r="F95" s="98"/>
      <c r="G95" s="98"/>
      <c r="H95" s="98"/>
      <c r="I95" s="98"/>
      <c r="J95" s="74"/>
      <c r="M95" s="1"/>
      <c r="N95" s="1"/>
      <c r="O95" s="1"/>
      <c r="P95" s="1"/>
      <c r="Q95" s="1"/>
      <c r="R95" s="1"/>
      <c r="S95" s="1"/>
      <c r="T95" s="1"/>
    </row>
    <row r="96" spans="1:20" ht="60.75" customHeight="1" x14ac:dyDescent="0.2">
      <c r="A96" s="71" t="s">
        <v>134</v>
      </c>
      <c r="B96" s="98" t="s">
        <v>140</v>
      </c>
      <c r="C96" s="98"/>
      <c r="D96" s="98"/>
      <c r="E96" s="98"/>
      <c r="F96" s="98"/>
      <c r="G96" s="98"/>
      <c r="H96" s="98"/>
      <c r="I96" s="98"/>
      <c r="J96" s="75"/>
      <c r="M96" s="1"/>
      <c r="N96" s="1"/>
      <c r="O96" s="1"/>
      <c r="P96" s="1"/>
      <c r="Q96" s="1"/>
      <c r="R96" s="1"/>
      <c r="S96" s="1"/>
      <c r="T96" s="1"/>
    </row>
    <row r="97" spans="1:20" ht="13.5" customHeight="1" x14ac:dyDescent="0.2">
      <c r="A97" s="71" t="s">
        <v>134</v>
      </c>
      <c r="B97" s="76" t="s">
        <v>141</v>
      </c>
      <c r="C97" s="76"/>
      <c r="D97" s="76"/>
      <c r="E97" s="76"/>
      <c r="F97" s="76"/>
      <c r="G97" s="76"/>
      <c r="H97" s="76"/>
      <c r="I97" s="76"/>
      <c r="J97" s="74"/>
      <c r="M97" s="1"/>
      <c r="N97" s="1"/>
      <c r="O97" s="1"/>
      <c r="P97" s="1"/>
      <c r="Q97" s="1"/>
      <c r="R97" s="1"/>
      <c r="S97" s="1"/>
      <c r="T97" s="1"/>
    </row>
    <row r="98" spans="1:20" ht="15" customHeight="1" x14ac:dyDescent="0.2">
      <c r="A98" s="71" t="s">
        <v>134</v>
      </c>
      <c r="B98" s="70" t="s">
        <v>142</v>
      </c>
      <c r="C98" s="70"/>
      <c r="D98" s="70"/>
      <c r="E98" s="70"/>
      <c r="F98" s="70"/>
      <c r="G98" s="70"/>
      <c r="H98" s="70"/>
      <c r="I98" s="70"/>
      <c r="J98" s="77"/>
      <c r="M98" s="1"/>
      <c r="N98" s="1"/>
      <c r="O98" s="1"/>
      <c r="P98" s="1"/>
      <c r="Q98" s="1"/>
      <c r="R98" s="1"/>
      <c r="S98" s="1"/>
      <c r="T98" s="1"/>
    </row>
    <row r="99" spans="1:20" ht="52.5" customHeight="1" x14ac:dyDescent="0.2">
      <c r="A99" s="71" t="s">
        <v>134</v>
      </c>
      <c r="B99" s="97" t="s">
        <v>143</v>
      </c>
      <c r="C99" s="97"/>
      <c r="D99" s="97"/>
      <c r="E99" s="97"/>
      <c r="F99" s="97"/>
      <c r="G99" s="97"/>
      <c r="H99" s="97"/>
      <c r="I99" s="97"/>
      <c r="J99" s="70"/>
      <c r="M99" s="1"/>
      <c r="N99" s="1"/>
      <c r="O99" s="1"/>
      <c r="P99" s="1"/>
      <c r="Q99" s="1"/>
      <c r="R99" s="1"/>
      <c r="S99" s="1"/>
      <c r="T99" s="1"/>
    </row>
    <row r="100" spans="1:20" ht="36" customHeight="1" x14ac:dyDescent="0.2">
      <c r="A100" s="71" t="s">
        <v>134</v>
      </c>
      <c r="B100" s="98" t="s">
        <v>144</v>
      </c>
      <c r="C100" s="98"/>
      <c r="D100" s="98"/>
      <c r="E100" s="98"/>
      <c r="F100" s="98"/>
      <c r="G100" s="98"/>
      <c r="H100" s="98"/>
      <c r="I100" s="98"/>
      <c r="J100" s="76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">
      <c r="A101" s="71" t="s">
        <v>134</v>
      </c>
      <c r="B101" s="70" t="s">
        <v>145</v>
      </c>
      <c r="C101" s="70"/>
      <c r="D101" s="70"/>
      <c r="E101" s="70"/>
      <c r="F101" s="70"/>
      <c r="G101" s="70"/>
      <c r="H101" s="70"/>
      <c r="I101" s="70"/>
      <c r="J101" s="78"/>
      <c r="M101" s="1"/>
      <c r="N101" s="1"/>
      <c r="O101" s="1"/>
      <c r="P101" s="1"/>
      <c r="Q101" s="1"/>
      <c r="R101" s="1"/>
      <c r="S101" s="1"/>
      <c r="T101" s="1"/>
    </row>
    <row r="102" spans="1:20" ht="16.5" customHeight="1" x14ac:dyDescent="0.2">
      <c r="A102" s="71" t="s">
        <v>134</v>
      </c>
      <c r="B102" s="79" t="s">
        <v>146</v>
      </c>
      <c r="C102" s="79"/>
      <c r="D102" s="79"/>
      <c r="E102" s="79"/>
      <c r="F102" s="79"/>
      <c r="G102" s="79"/>
      <c r="H102" s="79"/>
      <c r="I102" s="79"/>
      <c r="J102"/>
      <c r="M102" s="1"/>
      <c r="N102" s="1"/>
      <c r="O102" s="1"/>
      <c r="P102" s="1"/>
      <c r="Q102" s="1"/>
      <c r="R102" s="1"/>
      <c r="S102" s="1"/>
      <c r="T102" s="1"/>
    </row>
  </sheetData>
  <sheetProtection algorithmName="SHA-512" hashValue="GoeYnbwX8Zc8xBhsO3VxABlwXfj184zXnusU8Gr+NomXU2L2yv4v6ollcFn6Zgr73vCufWck56eLI3ynHQFKLw==" saltValue="YISJogOpv/Y/EVkbmBgE7g==" spinCount="100000" sheet="1" objects="1" scenarios="1" selectLockedCells="1" selectUnlockedCells="1"/>
  <mergeCells count="28">
    <mergeCell ref="B99:I99"/>
    <mergeCell ref="B100:I100"/>
    <mergeCell ref="H87:I87"/>
    <mergeCell ref="G84:I84"/>
    <mergeCell ref="B91:J91"/>
    <mergeCell ref="B92:J92"/>
    <mergeCell ref="B93:J93"/>
    <mergeCell ref="B95:I95"/>
    <mergeCell ref="B96:I96"/>
    <mergeCell ref="B88:K88"/>
    <mergeCell ref="B89:K89"/>
    <mergeCell ref="A6:A7"/>
    <mergeCell ref="B6:B7"/>
    <mergeCell ref="C6:C7"/>
    <mergeCell ref="D6:D7"/>
    <mergeCell ref="E6:E7"/>
    <mergeCell ref="K6:K7"/>
    <mergeCell ref="L6:L7"/>
    <mergeCell ref="H85:I85"/>
    <mergeCell ref="H86:I86"/>
    <mergeCell ref="B2:J2"/>
    <mergeCell ref="B3:J3"/>
    <mergeCell ref="B4:J4"/>
    <mergeCell ref="F6:F7"/>
    <mergeCell ref="G6:G7"/>
    <mergeCell ref="H6:H7"/>
    <mergeCell ref="I6:I7"/>
    <mergeCell ref="J6:J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I28"/>
  <sheetViews>
    <sheetView workbookViewId="0">
      <pane ySplit="3" topLeftCell="A4" activePane="bottomLeft" state="frozen"/>
      <selection pane="bottomLeft" activeCell="D4" sqref="D4:D13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9" ht="11.1" customHeight="1" x14ac:dyDescent="0.2">
      <c r="A1" s="106" t="s">
        <v>119</v>
      </c>
      <c r="B1" s="106"/>
      <c r="C1" s="106"/>
      <c r="D1" s="106"/>
      <c r="E1" s="106"/>
      <c r="F1" s="106"/>
    </row>
    <row r="3" spans="1:9" ht="11.1" customHeight="1" x14ac:dyDescent="0.2">
      <c r="A3" s="50" t="s">
        <v>2</v>
      </c>
      <c r="B3" s="2" t="s">
        <v>5</v>
      </c>
      <c r="C3" s="2" t="s">
        <v>8</v>
      </c>
      <c r="D3" s="57" t="s">
        <v>9</v>
      </c>
      <c r="E3" s="57" t="s">
        <v>10</v>
      </c>
      <c r="F3" s="51" t="s">
        <v>11</v>
      </c>
    </row>
    <row r="4" spans="1:9" ht="11.1" customHeight="1" x14ac:dyDescent="0.2">
      <c r="A4" s="48" t="s">
        <v>21</v>
      </c>
      <c r="B4" s="40" t="s">
        <v>22</v>
      </c>
      <c r="C4" s="41">
        <v>4994.17</v>
      </c>
      <c r="D4" s="107"/>
      <c r="E4" s="41">
        <f>ROUND(Р[[#This Row],[Количество]]*Р[[#This Row],[Цена за ед., руб]],2)</f>
        <v>0</v>
      </c>
      <c r="F4" s="49"/>
    </row>
    <row r="5" spans="1:9" ht="23.1" customHeight="1" x14ac:dyDescent="0.2">
      <c r="A5" s="48" t="s">
        <v>30</v>
      </c>
      <c r="B5" s="40" t="s">
        <v>22</v>
      </c>
      <c r="C5" s="43">
        <v>32.96</v>
      </c>
      <c r="D5" s="107"/>
      <c r="E5" s="41">
        <f>ROUND(Р[[#This Row],[Количество]]*Р[[#This Row],[Цена за ед., руб]],2)</f>
        <v>0</v>
      </c>
      <c r="F5" s="49" t="s">
        <v>31</v>
      </c>
    </row>
    <row r="6" spans="1:9" ht="47.1" customHeight="1" x14ac:dyDescent="0.2">
      <c r="A6" s="48" t="s">
        <v>39</v>
      </c>
      <c r="B6" s="40" t="s">
        <v>22</v>
      </c>
      <c r="C6" s="43">
        <v>111.53</v>
      </c>
      <c r="D6" s="107"/>
      <c r="E6" s="41">
        <f>ROUND(Р[[#This Row],[Количество]]*Р[[#This Row],[Цена за ед., руб]],2)</f>
        <v>0</v>
      </c>
      <c r="F6" s="49" t="s">
        <v>40</v>
      </c>
    </row>
    <row r="7" spans="1:9" ht="35.1" customHeight="1" x14ac:dyDescent="0.2">
      <c r="A7" s="48" t="s">
        <v>44</v>
      </c>
      <c r="B7" s="40" t="s">
        <v>22</v>
      </c>
      <c r="C7" s="43">
        <v>55.19</v>
      </c>
      <c r="D7" s="107"/>
      <c r="E7" s="41">
        <f>ROUND(Р[[#This Row],[Количество]]*Р[[#This Row],[Цена за ед., руб]],2)</f>
        <v>0</v>
      </c>
      <c r="F7" s="49" t="s">
        <v>45</v>
      </c>
    </row>
    <row r="8" spans="1:9" ht="59.1" customHeight="1" x14ac:dyDescent="0.2">
      <c r="A8" s="48" t="s">
        <v>58</v>
      </c>
      <c r="B8" s="40" t="s">
        <v>22</v>
      </c>
      <c r="C8" s="41">
        <v>1804.83</v>
      </c>
      <c r="D8" s="107"/>
      <c r="E8" s="41">
        <f>ROUND(Р[[#This Row],[Количество]]*Р[[#This Row],[Цена за ед., руб]],2)</f>
        <v>0</v>
      </c>
      <c r="F8" s="49" t="s">
        <v>59</v>
      </c>
    </row>
    <row r="9" spans="1:9" ht="47.1" customHeight="1" x14ac:dyDescent="0.2">
      <c r="A9" s="48" t="s">
        <v>71</v>
      </c>
      <c r="B9" s="40" t="s">
        <v>22</v>
      </c>
      <c r="C9" s="41">
        <v>3134.15</v>
      </c>
      <c r="D9" s="107"/>
      <c r="E9" s="41">
        <f>ROUND(Р[[#This Row],[Количество]]*Р[[#This Row],[Цена за ед., руб]],2)</f>
        <v>0</v>
      </c>
      <c r="F9" s="49" t="s">
        <v>72</v>
      </c>
    </row>
    <row r="10" spans="1:9" ht="11.1" customHeight="1" x14ac:dyDescent="0.2">
      <c r="A10" s="48" t="s">
        <v>76</v>
      </c>
      <c r="B10" s="40" t="s">
        <v>22</v>
      </c>
      <c r="C10" s="41">
        <v>4531.88</v>
      </c>
      <c r="D10" s="107"/>
      <c r="E10" s="41">
        <f>ROUND(Р[[#This Row],[Количество]]*Р[[#This Row],[Цена за ед., руб]],2)</f>
        <v>0</v>
      </c>
      <c r="F10" s="49"/>
    </row>
    <row r="11" spans="1:9" ht="11.1" customHeight="1" x14ac:dyDescent="0.2">
      <c r="A11" s="48" t="s">
        <v>100</v>
      </c>
      <c r="B11" s="40" t="s">
        <v>22</v>
      </c>
      <c r="C11" s="43">
        <v>718.75</v>
      </c>
      <c r="D11" s="107"/>
      <c r="E11" s="41">
        <f>ROUND(Р[[#This Row],[Количество]]*Р[[#This Row],[Цена за ед., руб]],2)</f>
        <v>0</v>
      </c>
      <c r="F11" s="49"/>
    </row>
    <row r="12" spans="1:9" ht="11.1" customHeight="1" x14ac:dyDescent="0.2">
      <c r="A12" s="48" t="s">
        <v>107</v>
      </c>
      <c r="B12" s="40" t="s">
        <v>22</v>
      </c>
      <c r="C12" s="43">
        <v>77.05</v>
      </c>
      <c r="D12" s="107"/>
      <c r="E12" s="41">
        <f>ROUND(Р[[#This Row],[Количество]]*Р[[#This Row],[Цена за ед., руб]],2)</f>
        <v>0</v>
      </c>
      <c r="F12" s="49"/>
    </row>
    <row r="13" spans="1:9" ht="11.1" customHeight="1" x14ac:dyDescent="0.2">
      <c r="A13" s="52" t="s">
        <v>105</v>
      </c>
      <c r="B13" s="53" t="s">
        <v>22</v>
      </c>
      <c r="C13" s="54">
        <v>4413.96</v>
      </c>
      <c r="D13" s="108"/>
      <c r="E13" s="54">
        <f>ROUND(Р[[#This Row],[Количество]]*Р[[#This Row],[Цена за ед., руб]],2)</f>
        <v>0</v>
      </c>
      <c r="F13" s="56"/>
    </row>
    <row r="14" spans="1:9" ht="11.45" customHeight="1" x14ac:dyDescent="0.2">
      <c r="A14" s="52" t="s">
        <v>131</v>
      </c>
      <c r="B14" s="53"/>
      <c r="C14" s="55"/>
      <c r="D14" s="54"/>
      <c r="E14" s="54">
        <f>SUBTOTAL(109,Р[Сумма, руб])</f>
        <v>0</v>
      </c>
      <c r="F14" s="56"/>
    </row>
    <row r="16" spans="1:9" ht="11.45" customHeight="1" x14ac:dyDescent="0.2">
      <c r="A16" s="68" t="s">
        <v>133</v>
      </c>
      <c r="B16" s="69"/>
      <c r="C16" s="69"/>
      <c r="D16" s="69"/>
      <c r="E16" s="69"/>
      <c r="F16" s="70"/>
      <c r="G16" s="71"/>
      <c r="H16" s="72"/>
      <c r="I16" s="73"/>
    </row>
    <row r="17" spans="1:9" ht="11.45" customHeight="1" x14ac:dyDescent="0.2">
      <c r="A17" s="101" t="s">
        <v>135</v>
      </c>
      <c r="B17" s="101"/>
      <c r="C17" s="101"/>
      <c r="D17" s="101"/>
      <c r="E17" s="101"/>
      <c r="F17" s="101"/>
      <c r="G17" s="101"/>
      <c r="H17" s="101"/>
      <c r="I17" s="101"/>
    </row>
    <row r="18" spans="1:9" ht="11.45" customHeight="1" x14ac:dyDescent="0.2">
      <c r="A18" s="101" t="s">
        <v>136</v>
      </c>
      <c r="B18" s="101"/>
      <c r="C18" s="101"/>
      <c r="D18" s="101"/>
      <c r="E18" s="101"/>
      <c r="F18" s="101"/>
      <c r="G18" s="101"/>
      <c r="H18" s="101"/>
      <c r="I18" s="101"/>
    </row>
    <row r="19" spans="1:9" ht="11.45" customHeight="1" x14ac:dyDescent="0.2">
      <c r="A19" s="101" t="s">
        <v>137</v>
      </c>
      <c r="B19" s="101"/>
      <c r="C19" s="101"/>
      <c r="D19" s="101"/>
      <c r="E19" s="101"/>
      <c r="F19" s="101"/>
      <c r="G19" s="101"/>
      <c r="H19" s="101"/>
      <c r="I19" s="101"/>
    </row>
    <row r="20" spans="1:9" ht="11.45" customHeight="1" x14ac:dyDescent="0.2">
      <c r="A20" s="74" t="s">
        <v>138</v>
      </c>
      <c r="B20" s="74"/>
      <c r="C20" s="74"/>
      <c r="D20" s="74"/>
      <c r="E20" s="74"/>
      <c r="F20" s="74"/>
      <c r="G20" s="74"/>
      <c r="H20" s="74"/>
      <c r="I20" s="74"/>
    </row>
    <row r="21" spans="1:9" ht="11.45" customHeight="1" x14ac:dyDescent="0.2">
      <c r="A21" s="98" t="s">
        <v>139</v>
      </c>
      <c r="B21" s="98"/>
      <c r="C21" s="98"/>
      <c r="D21" s="98"/>
      <c r="E21" s="98"/>
      <c r="F21" s="98"/>
      <c r="G21" s="98"/>
      <c r="H21" s="98"/>
      <c r="I21" s="74"/>
    </row>
    <row r="22" spans="1:9" ht="11.45" customHeight="1" x14ac:dyDescent="0.2">
      <c r="A22" s="98" t="s">
        <v>140</v>
      </c>
      <c r="B22" s="98"/>
      <c r="C22" s="98"/>
      <c r="D22" s="98"/>
      <c r="E22" s="98"/>
      <c r="F22" s="98"/>
      <c r="G22" s="98"/>
      <c r="H22" s="98"/>
      <c r="I22" s="75"/>
    </row>
    <row r="23" spans="1:9" ht="11.45" customHeight="1" x14ac:dyDescent="0.2">
      <c r="A23" s="76" t="s">
        <v>141</v>
      </c>
      <c r="B23" s="76"/>
      <c r="C23" s="76"/>
      <c r="D23" s="76"/>
      <c r="E23" s="76"/>
      <c r="F23" s="76"/>
      <c r="G23" s="76"/>
      <c r="H23" s="76"/>
      <c r="I23" s="74"/>
    </row>
    <row r="24" spans="1:9" ht="11.45" customHeight="1" x14ac:dyDescent="0.2">
      <c r="A24" s="70" t="s">
        <v>142</v>
      </c>
      <c r="B24" s="70"/>
      <c r="C24" s="70"/>
      <c r="D24" s="70"/>
      <c r="E24" s="70"/>
      <c r="F24" s="70"/>
      <c r="G24" s="70"/>
      <c r="H24" s="70"/>
      <c r="I24" s="77"/>
    </row>
    <row r="25" spans="1:9" ht="11.45" customHeight="1" x14ac:dyDescent="0.2">
      <c r="A25" s="97" t="s">
        <v>143</v>
      </c>
      <c r="B25" s="97"/>
      <c r="C25" s="97"/>
      <c r="D25" s="97"/>
      <c r="E25" s="97"/>
      <c r="F25" s="97"/>
      <c r="G25" s="97"/>
      <c r="H25" s="97"/>
      <c r="I25" s="70"/>
    </row>
    <row r="26" spans="1:9" ht="11.45" customHeight="1" x14ac:dyDescent="0.2">
      <c r="A26" s="98" t="s">
        <v>144</v>
      </c>
      <c r="B26" s="98"/>
      <c r="C26" s="98"/>
      <c r="D26" s="98"/>
      <c r="E26" s="98"/>
      <c r="F26" s="98"/>
      <c r="G26" s="98"/>
      <c r="H26" s="98"/>
      <c r="I26" s="76"/>
    </row>
    <row r="27" spans="1:9" ht="11.45" customHeight="1" x14ac:dyDescent="0.2">
      <c r="A27" s="70" t="s">
        <v>145</v>
      </c>
      <c r="B27" s="70"/>
      <c r="C27" s="70"/>
      <c r="D27" s="70"/>
      <c r="E27" s="70"/>
      <c r="F27" s="70"/>
      <c r="G27" s="70"/>
      <c r="H27" s="70"/>
      <c r="I27" s="78"/>
    </row>
    <row r="28" spans="1:9" ht="11.45" customHeight="1" x14ac:dyDescent="0.2">
      <c r="A28" s="79" t="s">
        <v>146</v>
      </c>
      <c r="B28" s="79"/>
      <c r="C28" s="79"/>
      <c r="D28" s="79"/>
      <c r="E28" s="79"/>
      <c r="F28" s="79"/>
      <c r="G28" s="79"/>
      <c r="H28" s="79"/>
    </row>
  </sheetData>
  <sheetProtection algorithmName="SHA-512" hashValue="jGHdxZyns/5ibmSH9p/E1i6YffdsjksoLeIcTRMlSiFEFeDejG6A+zQURUqJkc+XGP4l5yIryts3qXuHlO+hPQ==" saltValue="UJ1dkD1dFMLX2e3dKwU74A==" spinCount="100000" sheet="1" objects="1" scenarios="1" selectLockedCells="1"/>
  <mergeCells count="8">
    <mergeCell ref="A22:H22"/>
    <mergeCell ref="A25:H25"/>
    <mergeCell ref="A26:H26"/>
    <mergeCell ref="A1:F1"/>
    <mergeCell ref="A17:I17"/>
    <mergeCell ref="A18:I18"/>
    <mergeCell ref="A19:I19"/>
    <mergeCell ref="A21:H2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47"/>
  <sheetViews>
    <sheetView workbookViewId="0">
      <pane ySplit="3" topLeftCell="A7" activePane="bottomLeft" state="frozen"/>
      <selection pane="bottomLeft" activeCell="F4" sqref="F4:F32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06" t="s">
        <v>120</v>
      </c>
      <c r="B1" s="106"/>
      <c r="C1" s="106"/>
      <c r="D1" s="106"/>
      <c r="E1" s="106"/>
      <c r="F1" s="106"/>
      <c r="G1" s="106"/>
      <c r="H1" s="106"/>
    </row>
    <row r="2" spans="1:9" ht="11.1" customHeight="1" x14ac:dyDescent="0.2"/>
    <row r="3" spans="1:9" ht="23.1" customHeight="1" x14ac:dyDescent="0.2">
      <c r="A3" s="50" t="s">
        <v>121</v>
      </c>
      <c r="B3" s="58" t="s">
        <v>122</v>
      </c>
      <c r="C3" s="51" t="s">
        <v>123</v>
      </c>
      <c r="D3" s="2" t="s">
        <v>5</v>
      </c>
      <c r="E3" s="2" t="s">
        <v>8</v>
      </c>
      <c r="F3" s="57" t="s">
        <v>9</v>
      </c>
      <c r="G3" s="57" t="s">
        <v>10</v>
      </c>
      <c r="H3" s="2" t="s">
        <v>124</v>
      </c>
      <c r="I3" s="51" t="s">
        <v>125</v>
      </c>
    </row>
    <row r="4" spans="1:9" ht="23.1" customHeight="1" x14ac:dyDescent="0.2">
      <c r="A4" s="48" t="s">
        <v>25</v>
      </c>
      <c r="B4" s="42" t="s">
        <v>108</v>
      </c>
      <c r="C4" s="42" t="s">
        <v>27</v>
      </c>
      <c r="D4" s="40" t="s">
        <v>28</v>
      </c>
      <c r="E4" s="41">
        <v>1122.75</v>
      </c>
      <c r="F4" s="107"/>
      <c r="G4" s="41">
        <f>ROUND(М[[#This Row],[Количество]]*М[[#This Row],[Цена за ед., руб]],2)</f>
        <v>0</v>
      </c>
      <c r="H4" s="42" t="s">
        <v>109</v>
      </c>
      <c r="I4" s="49" t="s">
        <v>126</v>
      </c>
    </row>
    <row r="5" spans="1:9" ht="23.1" customHeight="1" x14ac:dyDescent="0.2">
      <c r="A5" s="48" t="s">
        <v>25</v>
      </c>
      <c r="B5" s="42" t="s">
        <v>26</v>
      </c>
      <c r="C5" s="42" t="s">
        <v>27</v>
      </c>
      <c r="D5" s="40" t="s">
        <v>28</v>
      </c>
      <c r="E5" s="43">
        <v>99.88</v>
      </c>
      <c r="F5" s="107"/>
      <c r="G5" s="41">
        <f>ROUND(М[[#This Row],[Количество]]*М[[#This Row],[Цена за ед., руб]],2)</f>
        <v>0</v>
      </c>
      <c r="H5" s="42" t="s">
        <v>29</v>
      </c>
      <c r="I5" s="49" t="s">
        <v>126</v>
      </c>
    </row>
    <row r="6" spans="1:9" ht="23.1" customHeight="1" x14ac:dyDescent="0.2">
      <c r="A6" s="48" t="s">
        <v>32</v>
      </c>
      <c r="B6" s="42" t="s">
        <v>33</v>
      </c>
      <c r="C6" s="42" t="s">
        <v>34</v>
      </c>
      <c r="D6" s="40" t="s">
        <v>28</v>
      </c>
      <c r="E6" s="43">
        <v>4.12</v>
      </c>
      <c r="F6" s="107"/>
      <c r="G6" s="41">
        <f>ROUND(М[[#This Row],[Количество]]*М[[#This Row],[Цена за ед., руб]],2)</f>
        <v>0</v>
      </c>
      <c r="H6" s="42"/>
      <c r="I6" s="49" t="s">
        <v>126</v>
      </c>
    </row>
    <row r="7" spans="1:9" ht="11.1" customHeight="1" x14ac:dyDescent="0.2">
      <c r="A7" s="48" t="s">
        <v>36</v>
      </c>
      <c r="B7" s="42"/>
      <c r="C7" s="42" t="s">
        <v>37</v>
      </c>
      <c r="D7" s="40" t="s">
        <v>38</v>
      </c>
      <c r="E7" s="43">
        <v>9.32</v>
      </c>
      <c r="F7" s="107"/>
      <c r="G7" s="41">
        <f>ROUND(М[[#This Row],[Количество]]*М[[#This Row],[Цена за ед., руб]],2)</f>
        <v>0</v>
      </c>
      <c r="H7" s="42"/>
      <c r="I7" s="49" t="s">
        <v>126</v>
      </c>
    </row>
    <row r="8" spans="1:9" ht="23.1" customHeight="1" x14ac:dyDescent="0.2">
      <c r="A8" s="48" t="s">
        <v>46</v>
      </c>
      <c r="B8" s="42"/>
      <c r="C8" s="42" t="s">
        <v>47</v>
      </c>
      <c r="D8" s="40" t="s">
        <v>48</v>
      </c>
      <c r="E8" s="44">
        <v>5836</v>
      </c>
      <c r="F8" s="107"/>
      <c r="G8" s="41">
        <f>ROUND(М[[#This Row],[Количество]]*М[[#This Row],[Цена за ед., руб]],2)</f>
        <v>0</v>
      </c>
      <c r="H8" s="42"/>
      <c r="I8" s="49" t="s">
        <v>126</v>
      </c>
    </row>
    <row r="9" spans="1:9" ht="23.1" customHeight="1" x14ac:dyDescent="0.2">
      <c r="A9" s="48" t="s">
        <v>46</v>
      </c>
      <c r="B9" s="42"/>
      <c r="C9" s="42" t="s">
        <v>73</v>
      </c>
      <c r="D9" s="40" t="s">
        <v>48</v>
      </c>
      <c r="E9" s="44">
        <v>25073</v>
      </c>
      <c r="F9" s="107"/>
      <c r="G9" s="41">
        <f>ROUND(М[[#This Row],[Количество]]*М[[#This Row],[Цена за ед., руб]],2)</f>
        <v>0</v>
      </c>
      <c r="H9" s="42"/>
      <c r="I9" s="49" t="s">
        <v>126</v>
      </c>
    </row>
    <row r="10" spans="1:9" ht="23.1" customHeight="1" x14ac:dyDescent="0.2">
      <c r="A10" s="48" t="s">
        <v>46</v>
      </c>
      <c r="B10" s="42"/>
      <c r="C10" s="42" t="s">
        <v>49</v>
      </c>
      <c r="D10" s="40" t="s">
        <v>48</v>
      </c>
      <c r="E10" s="45">
        <v>442</v>
      </c>
      <c r="F10" s="107"/>
      <c r="G10" s="41">
        <f>ROUND(М[[#This Row],[Количество]]*М[[#This Row],[Цена за ед., руб]],2)</f>
        <v>0</v>
      </c>
      <c r="H10" s="42"/>
      <c r="I10" s="49" t="s">
        <v>126</v>
      </c>
    </row>
    <row r="11" spans="1:9" ht="23.1" customHeight="1" x14ac:dyDescent="0.2">
      <c r="A11" s="48" t="s">
        <v>46</v>
      </c>
      <c r="B11" s="42"/>
      <c r="C11" s="42" t="s">
        <v>60</v>
      </c>
      <c r="D11" s="40" t="s">
        <v>48</v>
      </c>
      <c r="E11" s="44">
        <v>9045</v>
      </c>
      <c r="F11" s="107"/>
      <c r="G11" s="41">
        <f>ROUND(М[[#This Row],[Количество]]*М[[#This Row],[Цена за ед., руб]],2)</f>
        <v>0</v>
      </c>
      <c r="H11" s="42"/>
      <c r="I11" s="49" t="s">
        <v>126</v>
      </c>
    </row>
    <row r="12" spans="1:9" ht="23.1" customHeight="1" x14ac:dyDescent="0.2">
      <c r="A12" s="48" t="s">
        <v>78</v>
      </c>
      <c r="B12" s="42"/>
      <c r="C12" s="42" t="s">
        <v>79</v>
      </c>
      <c r="D12" s="40" t="s">
        <v>80</v>
      </c>
      <c r="E12" s="43">
        <v>86.09</v>
      </c>
      <c r="F12" s="107"/>
      <c r="G12" s="41">
        <f>ROUND(М[[#This Row],[Количество]]*М[[#This Row],[Цена за ед., руб]],2)</f>
        <v>0</v>
      </c>
      <c r="H12" s="42"/>
      <c r="I12" s="49" t="s">
        <v>126</v>
      </c>
    </row>
    <row r="13" spans="1:9" ht="23.1" customHeight="1" x14ac:dyDescent="0.2">
      <c r="A13" s="48" t="s">
        <v>78</v>
      </c>
      <c r="B13" s="42"/>
      <c r="C13" s="42" t="s">
        <v>81</v>
      </c>
      <c r="D13" s="40" t="s">
        <v>80</v>
      </c>
      <c r="E13" s="41">
        <v>1566.09</v>
      </c>
      <c r="F13" s="107"/>
      <c r="G13" s="41">
        <f>ROUND(М[[#This Row],[Количество]]*М[[#This Row],[Цена за ед., руб]],2)</f>
        <v>0</v>
      </c>
      <c r="H13" s="42"/>
      <c r="I13" s="49" t="s">
        <v>126</v>
      </c>
    </row>
    <row r="14" spans="1:9" ht="23.1" customHeight="1" x14ac:dyDescent="0.2">
      <c r="A14" s="48" t="s">
        <v>78</v>
      </c>
      <c r="B14" s="42"/>
      <c r="C14" s="42" t="s">
        <v>82</v>
      </c>
      <c r="D14" s="40" t="s">
        <v>80</v>
      </c>
      <c r="E14" s="46">
        <v>980.6</v>
      </c>
      <c r="F14" s="107"/>
      <c r="G14" s="41">
        <f>ROUND(М[[#This Row],[Количество]]*М[[#This Row],[Цена за ед., руб]],2)</f>
        <v>0</v>
      </c>
      <c r="H14" s="42"/>
      <c r="I14" s="49" t="s">
        <v>126</v>
      </c>
    </row>
    <row r="15" spans="1:9" ht="23.1" customHeight="1" x14ac:dyDescent="0.2">
      <c r="A15" s="48" t="s">
        <v>78</v>
      </c>
      <c r="B15" s="42"/>
      <c r="C15" s="42" t="s">
        <v>83</v>
      </c>
      <c r="D15" s="40" t="s">
        <v>80</v>
      </c>
      <c r="E15" s="45">
        <v>583</v>
      </c>
      <c r="F15" s="107"/>
      <c r="G15" s="41">
        <f>ROUND(М[[#This Row],[Количество]]*М[[#This Row],[Цена за ед., руб]],2)</f>
        <v>0</v>
      </c>
      <c r="H15" s="42"/>
      <c r="I15" s="49" t="s">
        <v>126</v>
      </c>
    </row>
    <row r="16" spans="1:9" ht="23.1" customHeight="1" x14ac:dyDescent="0.2">
      <c r="A16" s="48" t="s">
        <v>41</v>
      </c>
      <c r="B16" s="42"/>
      <c r="C16" s="42" t="s">
        <v>42</v>
      </c>
      <c r="D16" s="40" t="s">
        <v>43</v>
      </c>
      <c r="E16" s="43">
        <v>111.53</v>
      </c>
      <c r="F16" s="107"/>
      <c r="G16" s="41">
        <f>ROUND(М[[#This Row],[Количество]]*М[[#This Row],[Цена за ед., руб]],2)</f>
        <v>0</v>
      </c>
      <c r="H16" s="42"/>
      <c r="I16" s="49" t="s">
        <v>126</v>
      </c>
    </row>
    <row r="17" spans="1:9" ht="23.1" customHeight="1" x14ac:dyDescent="0.2">
      <c r="A17" s="48" t="s">
        <v>84</v>
      </c>
      <c r="B17" s="42" t="s">
        <v>85</v>
      </c>
      <c r="C17" s="42" t="s">
        <v>86</v>
      </c>
      <c r="D17" s="40" t="s">
        <v>22</v>
      </c>
      <c r="E17" s="41">
        <v>5485.78</v>
      </c>
      <c r="F17" s="107"/>
      <c r="G17" s="41">
        <f>ROUND(М[[#This Row],[Количество]]*М[[#This Row],[Цена за ед., руб]],2)</f>
        <v>0</v>
      </c>
      <c r="H17" s="42" t="s">
        <v>87</v>
      </c>
      <c r="I17" s="49" t="s">
        <v>126</v>
      </c>
    </row>
    <row r="18" spans="1:9" ht="23.1" customHeight="1" x14ac:dyDescent="0.2">
      <c r="A18" s="48" t="s">
        <v>84</v>
      </c>
      <c r="B18" s="42"/>
      <c r="C18" s="42" t="s">
        <v>102</v>
      </c>
      <c r="D18" s="40" t="s">
        <v>22</v>
      </c>
      <c r="E18" s="43">
        <v>804.49</v>
      </c>
      <c r="F18" s="107"/>
      <c r="G18" s="41">
        <f>ROUND(М[[#This Row],[Количество]]*М[[#This Row],[Цена за ед., руб]],2)</f>
        <v>0</v>
      </c>
      <c r="H18" s="42" t="s">
        <v>103</v>
      </c>
      <c r="I18" s="49" t="s">
        <v>126</v>
      </c>
    </row>
    <row r="19" spans="1:9" ht="11.1" customHeight="1" x14ac:dyDescent="0.2">
      <c r="A19" s="48" t="s">
        <v>51</v>
      </c>
      <c r="B19" s="42"/>
      <c r="C19" s="42" t="s">
        <v>61</v>
      </c>
      <c r="D19" s="40" t="s">
        <v>38</v>
      </c>
      <c r="E19" s="43">
        <v>193.12</v>
      </c>
      <c r="F19" s="107"/>
      <c r="G19" s="41">
        <f>ROUND(М[[#This Row],[Количество]]*М[[#This Row],[Цена за ед., руб]],2)</f>
        <v>0</v>
      </c>
      <c r="H19" s="42"/>
      <c r="I19" s="49" t="s">
        <v>126</v>
      </c>
    </row>
    <row r="20" spans="1:9" ht="11.1" customHeight="1" x14ac:dyDescent="0.2">
      <c r="A20" s="48" t="s">
        <v>51</v>
      </c>
      <c r="B20" s="42"/>
      <c r="C20" s="42" t="s">
        <v>52</v>
      </c>
      <c r="D20" s="40" t="s">
        <v>38</v>
      </c>
      <c r="E20" s="43">
        <v>17.72</v>
      </c>
      <c r="F20" s="107"/>
      <c r="G20" s="41">
        <f>ROUND(М[[#This Row],[Количество]]*М[[#This Row],[Цена за ед., руб]],2)</f>
        <v>0</v>
      </c>
      <c r="H20" s="42"/>
      <c r="I20" s="49" t="s">
        <v>126</v>
      </c>
    </row>
    <row r="21" spans="1:9" ht="11.1" customHeight="1" x14ac:dyDescent="0.2">
      <c r="A21" s="48" t="s">
        <v>51</v>
      </c>
      <c r="B21" s="42"/>
      <c r="C21" s="42" t="s">
        <v>74</v>
      </c>
      <c r="D21" s="40" t="s">
        <v>38</v>
      </c>
      <c r="E21" s="43">
        <v>167.68</v>
      </c>
      <c r="F21" s="107"/>
      <c r="G21" s="41">
        <f>ROUND(М[[#This Row],[Количество]]*М[[#This Row],[Цена за ед., руб]],2)</f>
        <v>0</v>
      </c>
      <c r="H21" s="42"/>
      <c r="I21" s="49" t="s">
        <v>126</v>
      </c>
    </row>
    <row r="22" spans="1:9" ht="11.1" customHeight="1" x14ac:dyDescent="0.2">
      <c r="A22" s="48" t="s">
        <v>88</v>
      </c>
      <c r="B22" s="42" t="s">
        <v>89</v>
      </c>
      <c r="C22" s="42" t="s">
        <v>90</v>
      </c>
      <c r="D22" s="40" t="s">
        <v>28</v>
      </c>
      <c r="E22" s="43">
        <v>34.67</v>
      </c>
      <c r="F22" s="107"/>
      <c r="G22" s="41">
        <f>ROUND(М[[#This Row],[Количество]]*М[[#This Row],[Цена за ед., руб]],2)</f>
        <v>0</v>
      </c>
      <c r="H22" s="42" t="s">
        <v>91</v>
      </c>
      <c r="I22" s="49" t="s">
        <v>126</v>
      </c>
    </row>
    <row r="23" spans="1:9" ht="11.1" customHeight="1" x14ac:dyDescent="0.2">
      <c r="A23" s="48" t="s">
        <v>110</v>
      </c>
      <c r="B23" s="42"/>
      <c r="C23" s="42" t="s">
        <v>112</v>
      </c>
      <c r="D23" s="40" t="s">
        <v>43</v>
      </c>
      <c r="E23" s="47">
        <v>1923.4</v>
      </c>
      <c r="F23" s="107"/>
      <c r="G23" s="41">
        <f>ROUND(М[[#This Row],[Количество]]*М[[#This Row],[Цена за ед., руб]],2)</f>
        <v>0</v>
      </c>
      <c r="H23" s="42" t="s">
        <v>113</v>
      </c>
      <c r="I23" s="49" t="s">
        <v>126</v>
      </c>
    </row>
    <row r="24" spans="1:9" ht="11.1" customHeight="1" x14ac:dyDescent="0.2">
      <c r="A24" s="48" t="s">
        <v>110</v>
      </c>
      <c r="B24" s="42"/>
      <c r="C24" s="42" t="s">
        <v>114</v>
      </c>
      <c r="D24" s="40" t="s">
        <v>43</v>
      </c>
      <c r="E24" s="41">
        <v>7640.51</v>
      </c>
      <c r="F24" s="107"/>
      <c r="G24" s="41">
        <f>ROUND(М[[#This Row],[Количество]]*М[[#This Row],[Цена за ед., руб]],2)</f>
        <v>0</v>
      </c>
      <c r="H24" s="42" t="s">
        <v>113</v>
      </c>
      <c r="I24" s="49" t="s">
        <v>126</v>
      </c>
    </row>
    <row r="25" spans="1:9" ht="23.1" customHeight="1" x14ac:dyDescent="0.2">
      <c r="A25" s="48" t="s">
        <v>110</v>
      </c>
      <c r="B25" s="42"/>
      <c r="C25" s="42" t="s">
        <v>111</v>
      </c>
      <c r="D25" s="40" t="s">
        <v>43</v>
      </c>
      <c r="E25" s="43">
        <v>385.24</v>
      </c>
      <c r="F25" s="107"/>
      <c r="G25" s="41">
        <f>ROUND(М[[#This Row],[Количество]]*М[[#This Row],[Цена за ед., руб]],2)</f>
        <v>0</v>
      </c>
      <c r="H25" s="42"/>
      <c r="I25" s="49" t="s">
        <v>126</v>
      </c>
    </row>
    <row r="26" spans="1:9" ht="11.1" customHeight="1" x14ac:dyDescent="0.2">
      <c r="A26" s="48" t="s">
        <v>110</v>
      </c>
      <c r="B26" s="42"/>
      <c r="C26" s="42" t="s">
        <v>115</v>
      </c>
      <c r="D26" s="40" t="s">
        <v>43</v>
      </c>
      <c r="E26" s="43">
        <v>86.72</v>
      </c>
      <c r="F26" s="107"/>
      <c r="G26" s="41">
        <f>ROUND(М[[#This Row],[Количество]]*М[[#This Row],[Цена за ед., руб]],2)</f>
        <v>0</v>
      </c>
      <c r="H26" s="42" t="s">
        <v>113</v>
      </c>
      <c r="I26" s="49" t="s">
        <v>126</v>
      </c>
    </row>
    <row r="27" spans="1:9" ht="11.1" customHeight="1" x14ac:dyDescent="0.2">
      <c r="A27" s="48" t="s">
        <v>110</v>
      </c>
      <c r="B27" s="42"/>
      <c r="C27" s="42" t="s">
        <v>116</v>
      </c>
      <c r="D27" s="40" t="s">
        <v>43</v>
      </c>
      <c r="E27" s="41">
        <v>2174.67</v>
      </c>
      <c r="F27" s="107"/>
      <c r="G27" s="41">
        <f>ROUND(М[[#This Row],[Количество]]*М[[#This Row],[Цена за ед., руб]],2)</f>
        <v>0</v>
      </c>
      <c r="H27" s="42" t="s">
        <v>113</v>
      </c>
      <c r="I27" s="49" t="s">
        <v>126</v>
      </c>
    </row>
    <row r="28" spans="1:9" ht="11.1" customHeight="1" x14ac:dyDescent="0.2">
      <c r="A28" s="48" t="s">
        <v>110</v>
      </c>
      <c r="B28" s="42"/>
      <c r="C28" s="42" t="s">
        <v>117</v>
      </c>
      <c r="D28" s="40" t="s">
        <v>43</v>
      </c>
      <c r="E28" s="43">
        <v>92.39</v>
      </c>
      <c r="F28" s="107"/>
      <c r="G28" s="41">
        <f>ROUND(М[[#This Row],[Количество]]*М[[#This Row],[Цена за ед., руб]],2)</f>
        <v>0</v>
      </c>
      <c r="H28" s="42" t="s">
        <v>113</v>
      </c>
      <c r="I28" s="49" t="s">
        <v>126</v>
      </c>
    </row>
    <row r="29" spans="1:9" ht="23.1" customHeight="1" x14ac:dyDescent="0.2">
      <c r="A29" s="48" t="s">
        <v>62</v>
      </c>
      <c r="B29" s="42"/>
      <c r="C29" s="42" t="s">
        <v>63</v>
      </c>
      <c r="D29" s="40" t="s">
        <v>64</v>
      </c>
      <c r="E29" s="45">
        <v>76</v>
      </c>
      <c r="F29" s="107"/>
      <c r="G29" s="41">
        <f>ROUND(М[[#This Row],[Количество]]*М[[#This Row],[Цена за ед., руб]],2)</f>
        <v>0</v>
      </c>
      <c r="H29" s="42"/>
      <c r="I29" s="49" t="s">
        <v>126</v>
      </c>
    </row>
    <row r="30" spans="1:9" ht="23.1" customHeight="1" x14ac:dyDescent="0.2">
      <c r="A30" s="48" t="s">
        <v>54</v>
      </c>
      <c r="B30" s="42" t="s">
        <v>55</v>
      </c>
      <c r="C30" s="42" t="s">
        <v>56</v>
      </c>
      <c r="D30" s="40" t="s">
        <v>43</v>
      </c>
      <c r="E30" s="41">
        <v>65393.74</v>
      </c>
      <c r="F30" s="107"/>
      <c r="G30" s="41">
        <f>ROUND(М[[#This Row],[Количество]]*М[[#This Row],[Цена за ед., руб]],2)</f>
        <v>0</v>
      </c>
      <c r="H30" s="42" t="s">
        <v>57</v>
      </c>
      <c r="I30" s="49" t="s">
        <v>126</v>
      </c>
    </row>
    <row r="31" spans="1:9" ht="23.1" customHeight="1" x14ac:dyDescent="0.2">
      <c r="A31" s="48" t="s">
        <v>94</v>
      </c>
      <c r="B31" s="42" t="s">
        <v>95</v>
      </c>
      <c r="C31" s="42" t="s">
        <v>96</v>
      </c>
      <c r="D31" s="40" t="s">
        <v>97</v>
      </c>
      <c r="E31" s="45">
        <v>328</v>
      </c>
      <c r="F31" s="107"/>
      <c r="G31" s="41">
        <f>ROUND(М[[#This Row],[Количество]]*М[[#This Row],[Цена за ед., руб]],2)</f>
        <v>0</v>
      </c>
      <c r="H31" s="42" t="s">
        <v>98</v>
      </c>
      <c r="I31" s="49" t="s">
        <v>126</v>
      </c>
    </row>
    <row r="32" spans="1:9" ht="11.1" customHeight="1" x14ac:dyDescent="0.2">
      <c r="A32" s="52" t="s">
        <v>67</v>
      </c>
      <c r="B32" s="59" t="s">
        <v>68</v>
      </c>
      <c r="C32" s="59" t="s">
        <v>69</v>
      </c>
      <c r="D32" s="53" t="s">
        <v>28</v>
      </c>
      <c r="E32" s="60">
        <v>10</v>
      </c>
      <c r="F32" s="108"/>
      <c r="G32" s="54">
        <f>ROUND(М[[#This Row],[Количество]]*М[[#This Row],[Цена за ед., руб]],2)</f>
        <v>0</v>
      </c>
      <c r="H32" s="59" t="s">
        <v>70</v>
      </c>
      <c r="I32" s="56" t="s">
        <v>126</v>
      </c>
    </row>
    <row r="33" spans="1:9" ht="11.45" customHeight="1" x14ac:dyDescent="0.2">
      <c r="A33" s="52" t="s">
        <v>131</v>
      </c>
      <c r="B33" s="59"/>
      <c r="C33" s="59"/>
      <c r="D33" s="53"/>
      <c r="E33" s="55"/>
      <c r="F33" s="54"/>
      <c r="G33" s="54">
        <f>SUBTOTAL(109,М[Сумма, руб])</f>
        <v>0</v>
      </c>
      <c r="H33" s="59"/>
      <c r="I33" s="56"/>
    </row>
    <row r="35" spans="1:9" ht="11.45" customHeight="1" x14ac:dyDescent="0.2">
      <c r="A35" s="68" t="s">
        <v>133</v>
      </c>
      <c r="B35" s="69"/>
      <c r="C35" s="69"/>
      <c r="D35" s="69"/>
      <c r="E35" s="69"/>
      <c r="F35" s="70"/>
      <c r="G35" s="71"/>
      <c r="H35" s="72"/>
      <c r="I35" s="73"/>
    </row>
    <row r="36" spans="1:9" ht="11.45" customHeight="1" x14ac:dyDescent="0.2">
      <c r="A36" s="101" t="s">
        <v>135</v>
      </c>
      <c r="B36" s="101"/>
      <c r="C36" s="101"/>
      <c r="D36" s="101"/>
      <c r="E36" s="101"/>
      <c r="F36" s="101"/>
      <c r="G36" s="101"/>
      <c r="H36" s="101"/>
      <c r="I36" s="101"/>
    </row>
    <row r="37" spans="1:9" ht="11.45" customHeight="1" x14ac:dyDescent="0.2">
      <c r="A37" s="101" t="s">
        <v>136</v>
      </c>
      <c r="B37" s="101"/>
      <c r="C37" s="101"/>
      <c r="D37" s="101"/>
      <c r="E37" s="101"/>
      <c r="F37" s="101"/>
      <c r="G37" s="101"/>
      <c r="H37" s="101"/>
      <c r="I37" s="101"/>
    </row>
    <row r="38" spans="1:9" ht="11.45" customHeight="1" x14ac:dyDescent="0.2">
      <c r="A38" s="101" t="s">
        <v>137</v>
      </c>
      <c r="B38" s="101"/>
      <c r="C38" s="101"/>
      <c r="D38" s="101"/>
      <c r="E38" s="101"/>
      <c r="F38" s="101"/>
      <c r="G38" s="101"/>
      <c r="H38" s="101"/>
      <c r="I38" s="101"/>
    </row>
    <row r="39" spans="1:9" ht="11.45" customHeight="1" x14ac:dyDescent="0.2">
      <c r="A39" s="74" t="s">
        <v>138</v>
      </c>
      <c r="B39" s="74"/>
      <c r="C39" s="74"/>
      <c r="D39" s="74"/>
      <c r="E39" s="74"/>
      <c r="F39" s="74"/>
      <c r="G39" s="74"/>
      <c r="H39" s="74"/>
      <c r="I39" s="74"/>
    </row>
    <row r="40" spans="1:9" ht="11.45" customHeight="1" x14ac:dyDescent="0.2">
      <c r="A40" s="98" t="s">
        <v>139</v>
      </c>
      <c r="B40" s="98"/>
      <c r="C40" s="98"/>
      <c r="D40" s="98"/>
      <c r="E40" s="98"/>
      <c r="F40" s="98"/>
      <c r="G40" s="98"/>
      <c r="H40" s="98"/>
      <c r="I40" s="74"/>
    </row>
    <row r="41" spans="1:9" ht="11.45" customHeight="1" x14ac:dyDescent="0.2">
      <c r="A41" s="98" t="s">
        <v>140</v>
      </c>
      <c r="B41" s="98"/>
      <c r="C41" s="98"/>
      <c r="D41" s="98"/>
      <c r="E41" s="98"/>
      <c r="F41" s="98"/>
      <c r="G41" s="98"/>
      <c r="H41" s="98"/>
      <c r="I41" s="75"/>
    </row>
    <row r="42" spans="1:9" ht="11.45" customHeight="1" x14ac:dyDescent="0.2">
      <c r="A42" s="76" t="s">
        <v>141</v>
      </c>
      <c r="B42" s="76"/>
      <c r="C42" s="76"/>
      <c r="D42" s="76"/>
      <c r="E42" s="76"/>
      <c r="F42" s="76"/>
      <c r="G42" s="76"/>
      <c r="H42" s="76"/>
      <c r="I42" s="74"/>
    </row>
    <row r="43" spans="1:9" ht="11.45" customHeight="1" x14ac:dyDescent="0.2">
      <c r="A43" s="70" t="s">
        <v>142</v>
      </c>
      <c r="B43" s="70"/>
      <c r="C43" s="70"/>
      <c r="D43" s="70"/>
      <c r="E43" s="70"/>
      <c r="F43" s="70"/>
      <c r="G43" s="70"/>
      <c r="H43" s="70"/>
      <c r="I43" s="77"/>
    </row>
    <row r="44" spans="1:9" ht="11.45" customHeight="1" x14ac:dyDescent="0.2">
      <c r="A44" s="97" t="s">
        <v>143</v>
      </c>
      <c r="B44" s="97"/>
      <c r="C44" s="97"/>
      <c r="D44" s="97"/>
      <c r="E44" s="97"/>
      <c r="F44" s="97"/>
      <c r="G44" s="97"/>
      <c r="H44" s="97"/>
      <c r="I44" s="70"/>
    </row>
    <row r="45" spans="1:9" ht="11.45" customHeight="1" x14ac:dyDescent="0.2">
      <c r="A45" s="98" t="s">
        <v>144</v>
      </c>
      <c r="B45" s="98"/>
      <c r="C45" s="98"/>
      <c r="D45" s="98"/>
      <c r="E45" s="98"/>
      <c r="F45" s="98"/>
      <c r="G45" s="98"/>
      <c r="H45" s="98"/>
      <c r="I45" s="76"/>
    </row>
    <row r="46" spans="1:9" ht="11.45" customHeight="1" x14ac:dyDescent="0.2">
      <c r="A46" s="70" t="s">
        <v>145</v>
      </c>
      <c r="B46" s="70"/>
      <c r="C46" s="70"/>
      <c r="D46" s="70"/>
      <c r="E46" s="70"/>
      <c r="F46" s="70"/>
      <c r="G46" s="70"/>
      <c r="H46" s="70"/>
      <c r="I46" s="78"/>
    </row>
    <row r="47" spans="1:9" ht="11.45" customHeight="1" x14ac:dyDescent="0.2">
      <c r="A47" s="79" t="s">
        <v>146</v>
      </c>
      <c r="B47" s="79"/>
      <c r="C47" s="79"/>
      <c r="D47" s="79"/>
      <c r="E47" s="79"/>
      <c r="F47" s="79"/>
      <c r="G47" s="79"/>
      <c r="H47" s="79"/>
      <c r="I47"/>
    </row>
  </sheetData>
  <sheetProtection algorithmName="SHA-512" hashValue="68Fx0Pl4//SbPq0nIiatjzCKOxeMI4czKgxWMVHWk/AuMb9U0Qc5FBBSZ0FTbipFMLjEQAP+H8leA/L3abIYug==" saltValue="QhRQqw8gP6WypOe+LUH8oQ==" spinCount="100000" sheet="1" objects="1" scenarios="1" selectLockedCells="1"/>
  <mergeCells count="8">
    <mergeCell ref="A41:H41"/>
    <mergeCell ref="A44:H44"/>
    <mergeCell ref="A45:H45"/>
    <mergeCell ref="A1:H1"/>
    <mergeCell ref="A36:I36"/>
    <mergeCell ref="A37:I37"/>
    <mergeCell ref="A38:I38"/>
    <mergeCell ref="A40:H40"/>
  </mergeCells>
  <dataValidations count="1">
    <dataValidation type="list" errorStyle="information" allowBlank="1" showInputMessage="1" showErrorMessage="1" sqref="I3:I32" xr:uid="{D08D3F22-A236-4CA8-B29F-BE9C1B3E6942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127</v>
      </c>
      <c r="B1" s="1" t="s">
        <v>128</v>
      </c>
    </row>
    <row r="2" spans="1:2" ht="11.1" customHeight="1" x14ac:dyDescent="0.2">
      <c r="A2" s="1" t="s">
        <v>129</v>
      </c>
      <c r="B2" s="1" t="s">
        <v>130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Калистратов Евгений Александрович</cp:lastModifiedBy>
  <dcterms:modified xsi:type="dcterms:W3CDTF">2026-06-30T08:07:44Z</dcterms:modified>
</cp:coreProperties>
</file>