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5,76\СФТК\ГП-76\ЛСР\"/>
    </mc:Choice>
  </mc:AlternateContent>
  <xr:revisionPtr revIDLastSave="0" documentId="13_ncr:1_{92DBAD91-DB62-4DF1-8FB7-DFD2FE56A4BC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L13" i="1" a="1"/>
  <c r="L13" i="1" s="1"/>
  <c r="M13" i="1" s="1"/>
  <c r="M12" i="1" s="1"/>
  <c r="K15" i="1"/>
  <c r="O15" i="1" a="1"/>
  <c r="O15" i="1" s="1"/>
  <c r="L15" i="1" a="1"/>
  <c r="L15" i="1" s="1"/>
  <c r="K17" i="1"/>
  <c r="L17" i="1" a="1"/>
  <c r="L17" i="1" s="1"/>
  <c r="K19" i="1"/>
  <c r="O19" i="1" a="1"/>
  <c r="O19" i="1" s="1"/>
  <c r="L19" i="1" a="1"/>
  <c r="L19" i="1" s="1"/>
  <c r="K20" i="1"/>
  <c r="O20" i="1" a="1"/>
  <c r="O20" i="1" s="1"/>
  <c r="L20" i="1" a="1"/>
  <c r="L20" i="1" s="1"/>
  <c r="K22" i="1"/>
  <c r="L22" i="1" a="1"/>
  <c r="L22" i="1" s="1"/>
  <c r="M22" i="1" s="1"/>
  <c r="M21" i="1" s="1"/>
  <c r="K24" i="1"/>
  <c r="O24" i="1" a="1"/>
  <c r="O24" i="1" s="1"/>
  <c r="L24" i="1" a="1"/>
  <c r="L24" i="1" s="1"/>
  <c r="M24" i="1" s="1"/>
  <c r="K25" i="1"/>
  <c r="O25" i="1" a="1"/>
  <c r="O25" i="1" s="1"/>
  <c r="L25" i="1" a="1"/>
  <c r="L25" i="1" s="1"/>
  <c r="M25" i="1" s="1"/>
  <c r="K26" i="1"/>
  <c r="O26" i="1" a="1"/>
  <c r="O26" i="1" s="1"/>
  <c r="L26" i="1" a="1"/>
  <c r="L26" i="1" s="1"/>
  <c r="K28" i="1"/>
  <c r="L28" i="1" a="1"/>
  <c r="L28" i="1" s="1"/>
  <c r="K30" i="1"/>
  <c r="O30" i="1" a="1"/>
  <c r="O30" i="1" s="1"/>
  <c r="L30" i="1" a="1"/>
  <c r="L30" i="1" s="1"/>
  <c r="K31" i="1"/>
  <c r="O31" i="1" a="1"/>
  <c r="O31" i="1" s="1"/>
  <c r="L31" i="1" a="1"/>
  <c r="L31" i="1"/>
  <c r="M31" i="1" s="1"/>
  <c r="K33" i="1"/>
  <c r="L33" i="1" a="1"/>
  <c r="L33" i="1" s="1"/>
  <c r="K35" i="1"/>
  <c r="O35" i="1" a="1"/>
  <c r="O35" i="1" s="1"/>
  <c r="L35" i="1" a="1"/>
  <c r="L35" i="1" s="1"/>
  <c r="M35" i="1" s="1"/>
  <c r="K36" i="1"/>
  <c r="O36" i="1" a="1"/>
  <c r="O36" i="1" s="1"/>
  <c r="L36" i="1" a="1"/>
  <c r="L36" i="1" s="1"/>
  <c r="M36" i="1" s="1"/>
  <c r="K37" i="1"/>
  <c r="O37" i="1" a="1"/>
  <c r="O37" i="1" s="1"/>
  <c r="L37" i="1" a="1"/>
  <c r="L37" i="1"/>
  <c r="M37" i="1" s="1"/>
  <c r="K38" i="1"/>
  <c r="O38" i="1" a="1"/>
  <c r="O38" i="1" s="1"/>
  <c r="L38" i="1" a="1"/>
  <c r="L38" i="1"/>
  <c r="K39" i="1"/>
  <c r="O39" i="1" a="1"/>
  <c r="O39" i="1" s="1"/>
  <c r="L39" i="1" a="1"/>
  <c r="L39" i="1" s="1"/>
  <c r="K41" i="1"/>
  <c r="L41" i="1" a="1"/>
  <c r="L41" i="1" s="1"/>
  <c r="M41" i="1" s="1"/>
  <c r="M40" i="1" s="1"/>
  <c r="K43" i="1"/>
  <c r="O43" i="1" a="1"/>
  <c r="O43" i="1" s="1"/>
  <c r="L43" i="1" a="1"/>
  <c r="L43" i="1" s="1"/>
  <c r="M43" i="1" s="1"/>
  <c r="K44" i="1"/>
  <c r="O44" i="1" a="1"/>
  <c r="O44" i="1" s="1"/>
  <c r="L44" i="1" a="1"/>
  <c r="L44" i="1" s="1"/>
  <c r="K45" i="1"/>
  <c r="O45" i="1" a="1"/>
  <c r="O45" i="1" s="1"/>
  <c r="L45" i="1" a="1"/>
  <c r="L45" i="1" s="1"/>
  <c r="M45" i="1" s="1"/>
  <c r="K46" i="1"/>
  <c r="O46" i="1" a="1"/>
  <c r="O46" i="1" s="1"/>
  <c r="L46" i="1" a="1"/>
  <c r="L46" i="1" s="1"/>
  <c r="M46" i="1" s="1"/>
  <c r="K47" i="1"/>
  <c r="O47" i="1" a="1"/>
  <c r="O47" i="1" s="1"/>
  <c r="L47" i="1" a="1"/>
  <c r="L47" i="1" s="1"/>
  <c r="K48" i="1"/>
  <c r="O48" i="1" a="1"/>
  <c r="O48" i="1" s="1"/>
  <c r="L48" i="1" a="1"/>
  <c r="L48" i="1"/>
  <c r="M48" i="1" s="1"/>
  <c r="K50" i="1"/>
  <c r="L50" i="1" a="1"/>
  <c r="L50" i="1" s="1"/>
  <c r="K52" i="1"/>
  <c r="M52" i="1" s="1"/>
  <c r="O52" i="1" a="1"/>
  <c r="O52" i="1" s="1"/>
  <c r="L52" i="1" a="1"/>
  <c r="L52" i="1" s="1"/>
  <c r="K53" i="1"/>
  <c r="O53" i="1" a="1"/>
  <c r="O53" i="1" s="1"/>
  <c r="L53" i="1" a="1"/>
  <c r="L53" i="1" s="1"/>
  <c r="K54" i="1"/>
  <c r="O54" i="1" a="1"/>
  <c r="O54" i="1" s="1"/>
  <c r="L54" i="1" a="1"/>
  <c r="L54" i="1"/>
  <c r="M54" i="1" s="1"/>
  <c r="K55" i="1"/>
  <c r="O55" i="1" a="1"/>
  <c r="O55" i="1" s="1"/>
  <c r="L55" i="1" a="1"/>
  <c r="L55" i="1" s="1"/>
  <c r="M55" i="1" s="1"/>
  <c r="K56" i="1"/>
  <c r="O56" i="1" a="1"/>
  <c r="O56" i="1"/>
  <c r="L56" i="1" a="1"/>
  <c r="L56" i="1" s="1"/>
  <c r="M56" i="1" s="1"/>
  <c r="K58" i="1"/>
  <c r="L58" i="1" a="1"/>
  <c r="L58" i="1" s="1"/>
  <c r="K60" i="1"/>
  <c r="O60" i="1" a="1"/>
  <c r="O60" i="1"/>
  <c r="L60" i="1" a="1"/>
  <c r="L60" i="1" s="1"/>
  <c r="M60" i="1" s="1"/>
  <c r="K61" i="1"/>
  <c r="O61" i="1" a="1"/>
  <c r="O61" i="1" s="1"/>
  <c r="L61" i="1" a="1"/>
  <c r="L61" i="1" s="1"/>
  <c r="K62" i="1"/>
  <c r="O62" i="1" a="1"/>
  <c r="O62" i="1" s="1"/>
  <c r="L62" i="1" a="1"/>
  <c r="L62" i="1" s="1"/>
  <c r="K66" i="1"/>
  <c r="M66" i="1" s="1"/>
  <c r="M65" i="1" s="1"/>
  <c r="L66" i="1" a="1"/>
  <c r="L66" i="1"/>
  <c r="K68" i="1"/>
  <c r="O68" i="1" a="1"/>
  <c r="O68" i="1" s="1"/>
  <c r="L68" i="1" a="1"/>
  <c r="L68" i="1" s="1"/>
  <c r="M68" i="1" s="1"/>
  <c r="K69" i="1"/>
  <c r="O69" i="1" a="1"/>
  <c r="O69" i="1"/>
  <c r="L69" i="1" a="1"/>
  <c r="L69" i="1"/>
  <c r="M69" i="1" s="1"/>
  <c r="K70" i="1"/>
  <c r="O70" i="1" a="1"/>
  <c r="O70" i="1" s="1"/>
  <c r="L70" i="1" a="1"/>
  <c r="L70" i="1" s="1"/>
  <c r="M70" i="1" s="1"/>
  <c r="K71" i="1"/>
  <c r="M71" i="1" s="1"/>
  <c r="O71" i="1" a="1"/>
  <c r="O71" i="1" s="1"/>
  <c r="L71" i="1" a="1"/>
  <c r="L71" i="1" s="1"/>
  <c r="K72" i="1"/>
  <c r="O72" i="1" a="1"/>
  <c r="O72" i="1" s="1"/>
  <c r="L72" i="1" a="1"/>
  <c r="L72" i="1" s="1"/>
  <c r="K73" i="1"/>
  <c r="O73" i="1" a="1"/>
  <c r="O73" i="1" s="1"/>
  <c r="L73" i="1" a="1"/>
  <c r="L73" i="1" s="1"/>
  <c r="K74" i="1"/>
  <c r="O74" i="1" a="1"/>
  <c r="O74" i="1" s="1"/>
  <c r="L74" i="1" a="1"/>
  <c r="L74" i="1" s="1"/>
  <c r="M74" i="1" s="1"/>
  <c r="K75" i="1"/>
  <c r="O75" i="1" a="1"/>
  <c r="O75" i="1" s="1"/>
  <c r="L75" i="1" a="1"/>
  <c r="L75" i="1" s="1"/>
  <c r="K79" i="1"/>
  <c r="L79" i="1" a="1"/>
  <c r="L79" i="1"/>
  <c r="K81" i="1"/>
  <c r="O81" i="1" a="1"/>
  <c r="O81" i="1" s="1"/>
  <c r="L81" i="1" a="1"/>
  <c r="L81" i="1" s="1"/>
  <c r="M81" i="1" s="1"/>
  <c r="K82" i="1"/>
  <c r="O82" i="1" a="1"/>
  <c r="O82" i="1" s="1"/>
  <c r="L82" i="1" a="1"/>
  <c r="L82" i="1" s="1"/>
  <c r="K86" i="1"/>
  <c r="L86" i="1" a="1"/>
  <c r="L86" i="1" s="1"/>
  <c r="M86" i="1" s="1"/>
  <c r="M85" i="1" s="1"/>
  <c r="K88" i="1"/>
  <c r="O88" i="1" a="1"/>
  <c r="O88" i="1" s="1"/>
  <c r="L88" i="1" a="1"/>
  <c r="L88" i="1"/>
  <c r="M88" i="1" s="1"/>
  <c r="K89" i="1"/>
  <c r="O89" i="1" a="1"/>
  <c r="O89" i="1" s="1"/>
  <c r="L89" i="1" a="1"/>
  <c r="L89" i="1"/>
  <c r="M89" i="1" s="1"/>
  <c r="K91" i="1"/>
  <c r="M91" i="1" s="1"/>
  <c r="M90" i="1" s="1"/>
  <c r="L91" i="1" a="1"/>
  <c r="L91" i="1"/>
  <c r="K93" i="1"/>
  <c r="O93" i="1" a="1"/>
  <c r="O93" i="1" s="1"/>
  <c r="L93" i="1" a="1"/>
  <c r="L93" i="1" s="1"/>
  <c r="M93" i="1" s="1"/>
  <c r="K94" i="1"/>
  <c r="O94" i="1" a="1"/>
  <c r="O94" i="1"/>
  <c r="L94" i="1" a="1"/>
  <c r="L94" i="1" s="1"/>
  <c r="K95" i="1"/>
  <c r="O95" i="1" a="1"/>
  <c r="O95" i="1" s="1"/>
  <c r="L95" i="1" a="1"/>
  <c r="L95" i="1" s="1"/>
  <c r="M95" i="1" s="1"/>
  <c r="K96" i="1"/>
  <c r="O96" i="1" a="1"/>
  <c r="O96" i="1" s="1"/>
  <c r="L96" i="1" a="1"/>
  <c r="L96" i="1" s="1"/>
  <c r="M96" i="1" s="1"/>
  <c r="K97" i="1"/>
  <c r="O97" i="1" a="1"/>
  <c r="O97" i="1" s="1"/>
  <c r="L97" i="1" a="1"/>
  <c r="L97" i="1" s="1"/>
  <c r="M97" i="1" s="1"/>
  <c r="K98" i="1"/>
  <c r="O98" i="1" a="1"/>
  <c r="O98" i="1" s="1"/>
  <c r="L98" i="1" a="1"/>
  <c r="L98" i="1" s="1"/>
  <c r="M98" i="1" s="1"/>
  <c r="K99" i="1"/>
  <c r="O99" i="1" a="1"/>
  <c r="O99" i="1" s="1"/>
  <c r="L99" i="1" a="1"/>
  <c r="L99" i="1" s="1"/>
  <c r="M99" i="1" s="1"/>
  <c r="K100" i="1"/>
  <c r="O100" i="1" a="1"/>
  <c r="O100" i="1" s="1"/>
  <c r="L100" i="1" a="1"/>
  <c r="L100" i="1" s="1"/>
  <c r="K101" i="1"/>
  <c r="O101" i="1" a="1"/>
  <c r="O101" i="1"/>
  <c r="L101" i="1" a="1"/>
  <c r="L101" i="1" s="1"/>
  <c r="K102" i="1"/>
  <c r="O102" i="1" a="1"/>
  <c r="O102" i="1" s="1"/>
  <c r="L102" i="1" a="1"/>
  <c r="L102" i="1" s="1"/>
  <c r="K106" i="1"/>
  <c r="L106" i="1" a="1"/>
  <c r="L106" i="1" s="1"/>
  <c r="K108" i="1"/>
  <c r="O108" i="1" a="1"/>
  <c r="O108" i="1" s="1"/>
  <c r="L108" i="1" a="1"/>
  <c r="L108" i="1" s="1"/>
  <c r="K109" i="1"/>
  <c r="O109" i="1" a="1"/>
  <c r="O109" i="1" s="1"/>
  <c r="L109" i="1" a="1"/>
  <c r="L109" i="1" s="1"/>
  <c r="M109" i="1" s="1"/>
  <c r="K110" i="1"/>
  <c r="O110" i="1" a="1"/>
  <c r="O110" i="1" s="1"/>
  <c r="L110" i="1" a="1"/>
  <c r="L110" i="1" s="1"/>
  <c r="M110" i="1" s="1"/>
  <c r="K111" i="1"/>
  <c r="O111" i="1" a="1"/>
  <c r="O111" i="1" s="1"/>
  <c r="L111" i="1" a="1"/>
  <c r="L111" i="1" s="1"/>
  <c r="M111" i="1" s="1"/>
  <c r="K115" i="1"/>
  <c r="L115" i="1" a="1"/>
  <c r="L115" i="1" s="1"/>
  <c r="K117" i="1"/>
  <c r="O117" i="1" a="1"/>
  <c r="O117" i="1" s="1"/>
  <c r="L117" i="1" a="1"/>
  <c r="L117" i="1" s="1"/>
  <c r="K118" i="1"/>
  <c r="O118" i="1" a="1"/>
  <c r="O118" i="1" s="1"/>
  <c r="L118" i="1" a="1"/>
  <c r="L118" i="1" s="1"/>
  <c r="M118" i="1" s="1"/>
  <c r="K119" i="1"/>
  <c r="O119" i="1" a="1"/>
  <c r="O119" i="1" s="1"/>
  <c r="L119" i="1" a="1"/>
  <c r="L119" i="1" s="1"/>
  <c r="M119" i="1" s="1"/>
  <c r="K120" i="1"/>
  <c r="O120" i="1" a="1"/>
  <c r="O120" i="1" s="1"/>
  <c r="L120" i="1" a="1"/>
  <c r="L120" i="1" s="1"/>
  <c r="K121" i="1"/>
  <c r="O121" i="1" a="1"/>
  <c r="O121" i="1"/>
  <c r="L121" i="1" a="1"/>
  <c r="L121" i="1" s="1"/>
  <c r="K122" i="1"/>
  <c r="O122" i="1" a="1"/>
  <c r="O122" i="1" s="1"/>
  <c r="L122" i="1" a="1"/>
  <c r="L122" i="1" s="1"/>
  <c r="K123" i="1"/>
  <c r="O123" i="1" a="1"/>
  <c r="O123" i="1"/>
  <c r="L123" i="1" a="1"/>
  <c r="L123" i="1" s="1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6" i="3" s="1"/>
  <c r="G4" i="3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18" i="2" s="1"/>
  <c r="M72" i="1" l="1"/>
  <c r="M121" i="1"/>
  <c r="M47" i="1"/>
  <c r="M44" i="1"/>
  <c r="M61" i="1"/>
  <c r="M100" i="1"/>
  <c r="M79" i="1"/>
  <c r="M78" i="1" s="1"/>
  <c r="M73" i="1"/>
  <c r="M67" i="1" s="1"/>
  <c r="M64" i="1" s="1"/>
  <c r="M63" i="1" s="1"/>
  <c r="M94" i="1"/>
  <c r="M53" i="1"/>
  <c r="M51" i="1" s="1"/>
  <c r="M58" i="1"/>
  <c r="M57" i="1" s="1"/>
  <c r="M39" i="1"/>
  <c r="M120" i="1"/>
  <c r="M26" i="1"/>
  <c r="M23" i="1" s="1"/>
  <c r="M17" i="1"/>
  <c r="M16" i="1" s="1"/>
  <c r="M75" i="1"/>
  <c r="M101" i="1"/>
  <c r="M38" i="1"/>
  <c r="M34" i="1" s="1"/>
  <c r="M33" i="1"/>
  <c r="M32" i="1" s="1"/>
  <c r="M42" i="1"/>
  <c r="M122" i="1"/>
  <c r="M87" i="1"/>
  <c r="M30" i="1"/>
  <c r="M29" i="1" s="1"/>
  <c r="M20" i="1"/>
  <c r="M108" i="1"/>
  <c r="M107" i="1" s="1"/>
  <c r="M117" i="1"/>
  <c r="M115" i="1"/>
  <c r="M114" i="1" s="1"/>
  <c r="M125" i="1" s="1"/>
  <c r="M106" i="1"/>
  <c r="M105" i="1" s="1"/>
  <c r="M28" i="1"/>
  <c r="M27" i="1" s="1"/>
  <c r="M19" i="1"/>
  <c r="M18" i="1" s="1"/>
  <c r="M92" i="1"/>
  <c r="M84" i="1" s="1"/>
  <c r="M83" i="1" s="1"/>
  <c r="M102" i="1"/>
  <c r="M50" i="1"/>
  <c r="M49" i="1" s="1"/>
  <c r="M15" i="1"/>
  <c r="M14" i="1" s="1"/>
  <c r="M82" i="1"/>
  <c r="M80" i="1" s="1"/>
  <c r="M77" i="1" s="1"/>
  <c r="M76" i="1" s="1"/>
  <c r="M62" i="1"/>
  <c r="M59" i="1" s="1"/>
  <c r="M123" i="1"/>
  <c r="M11" i="1" l="1"/>
  <c r="M10" i="1" s="1"/>
  <c r="M104" i="1"/>
  <c r="M103" i="1" s="1"/>
  <c r="M116" i="1"/>
  <c r="M126" i="1"/>
  <c r="M113" i="1"/>
  <c r="M112" i="1" s="1"/>
  <c r="M9" i="1" s="1"/>
  <c r="M124" i="1" s="1"/>
</calcChain>
</file>

<file path=xl/sharedStrings.xml><?xml version="1.0" encoding="utf-8"?>
<sst xmlns="http://schemas.openxmlformats.org/spreadsheetml/2006/main" count="719" uniqueCount="195">
  <si>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ГП-76» Секция 1, 2, 3, 4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</si>
  <si>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</si>
  <si>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</si>
  <si>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</si>
  <si>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</si>
  <si>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</si>
  <si>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</si>
  <si>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</si>
  <si>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</si>
  <si>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</si>
  <si>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</si>
  <si>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</si>
  <si>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</si>
  <si>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</si>
  <si>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</si>
  <si>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</si>
  <si>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05</t>
  </si>
  <si>
    <t>Фасад</t>
  </si>
  <si>
    <t>05.01</t>
  </si>
  <si>
    <t>Устройство декоративного "мокрого" фасада</t>
  </si>
  <si>
    <t>05.01.01</t>
  </si>
  <si>
    <t>Монтаж теплоизоляционной плиты</t>
  </si>
  <si>
    <t>05.01.01.00</t>
  </si>
  <si>
    <t>Работы:</t>
  </si>
  <si>
    <t>Грунтовка основания</t>
  </si>
  <si>
    <t>м2</t>
  </si>
  <si>
    <t>Материалы:</t>
  </si>
  <si>
    <t>1</t>
  </si>
  <si>
    <t>Грунтовка (л.)</t>
  </si>
  <si>
    <t>СТ17, Ceresit</t>
  </si>
  <si>
    <t>водно-дисперсионная глуб.проникновения</t>
  </si>
  <si>
    <t>л (дм3)</t>
  </si>
  <si>
    <t>CT17 CONCENTRATE</t>
  </si>
  <si>
    <t>Монтаж пенополистирола толщ.100мм</t>
  </si>
  <si>
    <t>утепление с отм -0,700 до отм +0,400, а также утепление стен цоколя внутри приямков</t>
  </si>
  <si>
    <t>Пенополистирол</t>
  </si>
  <si>
    <t>экструзионный 100мм 30 кг/м3</t>
  </si>
  <si>
    <t>м3</t>
  </si>
  <si>
    <t>2</t>
  </si>
  <si>
    <t>Мастика</t>
  </si>
  <si>
    <t>№27, Технониколь</t>
  </si>
  <si>
    <t>приклеивающая битумная холодная</t>
  </si>
  <si>
    <t>кг</t>
  </si>
  <si>
    <t>ТехноНиколь№27</t>
  </si>
  <si>
    <t>Монтаж пенополистирола толщ.150мм</t>
  </si>
  <si>
    <t>беспрессовый ППС25 150мм 25 кг/м3</t>
  </si>
  <si>
    <t>по узлу утепления наружных стен на участках открытых балконов</t>
  </si>
  <si>
    <t>Дюбель</t>
  </si>
  <si>
    <t>для теплоизоляции с термоголовкой 10х240</t>
  </si>
  <si>
    <t>шт</t>
  </si>
  <si>
    <t>3</t>
  </si>
  <si>
    <t>Клей</t>
  </si>
  <si>
    <t>Thermo Universal, Ceresit</t>
  </si>
  <si>
    <t>для приклеивания и армирования теплоизоляции</t>
  </si>
  <si>
    <t>минеральной основе THERMO UNIVERSAL</t>
  </si>
  <si>
    <t>Монтаж пенополистирола толщ.30мм</t>
  </si>
  <si>
    <t>утепление наружных граней стен приямков</t>
  </si>
  <si>
    <t>экструзионный 30мм 30 кг/м3</t>
  </si>
  <si>
    <t>для теплоизоляции с термоголовкой 10х120</t>
  </si>
  <si>
    <t>Монтаж теплоизоляционной плиты в 2 слоя</t>
  </si>
  <si>
    <t>потолок тамбура, а также потолок входной зоны</t>
  </si>
  <si>
    <t>для теплоизоляции с термоголовкой 10х360</t>
  </si>
  <si>
    <t>Плита минераловатная</t>
  </si>
  <si>
    <t>100мм 110 кг/м3</t>
  </si>
  <si>
    <t>4</t>
  </si>
  <si>
    <t>150мм 110 кг/м3</t>
  </si>
  <si>
    <t>5</t>
  </si>
  <si>
    <t>Монтаж теплоизоляционной плиты толщ.100мм</t>
  </si>
  <si>
    <t>стены технических помещений, потолок лестничной клетки в подвале, а также стены вентшахт на кровле</t>
  </si>
  <si>
    <t>для теплоизоляции с термоголовкой 10х180</t>
  </si>
  <si>
    <t>Пена монтажная</t>
  </si>
  <si>
    <t>профессиональная всесезонная</t>
  </si>
  <si>
    <t>баллон</t>
  </si>
  <si>
    <t>6</t>
  </si>
  <si>
    <t>Пластификатор</t>
  </si>
  <si>
    <t>Хардасс 25, Хардасс</t>
  </si>
  <si>
    <t>противоморозный</t>
  </si>
  <si>
    <t>Хардасс 25</t>
  </si>
  <si>
    <t>Монтаж теплоизоляционной плиты толщ.150мм</t>
  </si>
  <si>
    <t>основной фасад, а также стены тамбура</t>
  </si>
  <si>
    <t>Монтаж теплоизоляционной плиты толщ.50мм</t>
  </si>
  <si>
    <t>утепление стен лоджий, стены лестничной клетки, потолок технических помещений в подвале</t>
  </si>
  <si>
    <t>50мм 110 кг/м3</t>
  </si>
  <si>
    <t>05.01.02</t>
  </si>
  <si>
    <t>Устройство армирующего слоя</t>
  </si>
  <si>
    <t>05.01.02.00</t>
  </si>
  <si>
    <t>Профиль (пог.м.)</t>
  </si>
  <si>
    <t>капельник ПВХ с армирующей сеткой универсальный</t>
  </si>
  <si>
    <t>пог. м</t>
  </si>
  <si>
    <t>рустовочный ПВХ с армирующей сеткой 50х25</t>
  </si>
  <si>
    <t>угловой ПВХ с армирующей сеткой 100х150</t>
  </si>
  <si>
    <t>примыкающий оконный ПВХ с армирующей сеткой 6мм</t>
  </si>
  <si>
    <t>Сетка (м2)</t>
  </si>
  <si>
    <t>Isomax</t>
  </si>
  <si>
    <t>фасадная стеклотканевая 4х4 165 г/м2</t>
  </si>
  <si>
    <t>ISOMAX -165</t>
  </si>
  <si>
    <t>Праймер</t>
  </si>
  <si>
    <t>№01, Технониколь</t>
  </si>
  <si>
    <t>битумный</t>
  </si>
  <si>
    <t>ТехноНиколь№01</t>
  </si>
  <si>
    <t>7</t>
  </si>
  <si>
    <t>8</t>
  </si>
  <si>
    <t>Герметик (туб.)</t>
  </si>
  <si>
    <t>Soudaflex 40 FC, Soudal</t>
  </si>
  <si>
    <t>полиуретановый</t>
  </si>
  <si>
    <t>туб.</t>
  </si>
  <si>
    <t>Герметик Soudaflex 40 FC 600мл</t>
  </si>
  <si>
    <t>05.01.03</t>
  </si>
  <si>
    <t>Устройство антивандального слоя</t>
  </si>
  <si>
    <t>05.01.03.00</t>
  </si>
  <si>
    <t>штукатурная пластиковая щелочестойкая 15х15</t>
  </si>
  <si>
    <t>Сетка штукатурная стеклотканевая панцирная (усиленная)</t>
  </si>
  <si>
    <t>05.01.04</t>
  </si>
  <si>
    <t>Нанесение декоративной штукатурки</t>
  </si>
  <si>
    <t>05.01.04.00</t>
  </si>
  <si>
    <t>Нанесение декоративной мозаичной штукатурки на стену</t>
  </si>
  <si>
    <t>СТ 16, Ceresit</t>
  </si>
  <si>
    <t>для подготовки оснований СТ 16</t>
  </si>
  <si>
    <t>Штукатурка</t>
  </si>
  <si>
    <t>декор."мозаичная" 1,4-2,0мм Tibet5</t>
  </si>
  <si>
    <t>декор. "короед" 2,0мм RAL7044</t>
  </si>
  <si>
    <t>Силикатно - силиконовая штукатурка</t>
  </si>
  <si>
    <t>декор. "короед" 2,0мм RAL9010</t>
  </si>
  <si>
    <t>декор. "короед" 2,0мм RAL1019</t>
  </si>
  <si>
    <t>декор. "короед" 2,0мм RAL7021</t>
  </si>
  <si>
    <t>декор. "короед" 2,0мм RAL7022</t>
  </si>
  <si>
    <t>декор. "короед" 2,0мм RAL7039</t>
  </si>
  <si>
    <t>декор. "короед" 2,0мм RAL5011</t>
  </si>
  <si>
    <t>9</t>
  </si>
  <si>
    <t>декор. "короед" 2,0мм RAL9018</t>
  </si>
  <si>
    <t>10</t>
  </si>
  <si>
    <t>декор. "короед" 2,0мм RAL1011</t>
  </si>
  <si>
    <t>05.01.07</t>
  </si>
  <si>
    <t>Монтаж отливов</t>
  </si>
  <si>
    <t>05.01.07.00</t>
  </si>
  <si>
    <t>Монтаж отливов с герметизацией стыков</t>
  </si>
  <si>
    <t>верхняя грань стен приямков, а также отлив тип 5, узел Г, АСУ (лист 4)</t>
  </si>
  <si>
    <t>распорный полипропилен 6х80</t>
  </si>
  <si>
    <t>Отлив</t>
  </si>
  <si>
    <t>оцинк.сталь t=0,7мм 170мм RAL7024</t>
  </si>
  <si>
    <t>размеры уточнить по месту</t>
  </si>
  <si>
    <t>оцинк.сталь t=0,7мм 250мм RAL7024</t>
  </si>
  <si>
    <t>05.01.99</t>
  </si>
  <si>
    <t>Прочие работы</t>
  </si>
  <si>
    <t>05.01.99.00</t>
  </si>
  <si>
    <t>Устройство деформационного шва</t>
  </si>
  <si>
    <t>в т.ч. вертикальный и горизонтальный шов</t>
  </si>
  <si>
    <t>деформац. E-обр. ПВХ с армирующей сеткой</t>
  </si>
  <si>
    <t>герметизирующая двухкомпонентная</t>
  </si>
  <si>
    <t>30мм 40 кг/м3</t>
  </si>
  <si>
    <t>оцинк.сталь t=0,7мм 450мм RAL7024</t>
  </si>
  <si>
    <t>Жгут</t>
  </si>
  <si>
    <t>Вилатерм</t>
  </si>
  <si>
    <t>вспененный полиэтилен пустотелый 60/40мм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</si>
  <si>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</si>
  <si>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</si>
  <si>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</si>
  <si>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</si>
  <si>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</si>
  <si>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</si>
  <si>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</si>
  <si>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</si>
  <si>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</si>
  <si>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</si>
  <si>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</si>
  <si>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ГП-76.01.05.01 Секция 1_Устройство декоративного "мокрого" фасада №1</t>
  </si>
  <si>
    <t>84909a51-7075-11f1-9618-db392af1e994</t>
  </si>
  <si>
    <t>ГП-76.02.05.01 Секция 2_Устройство декоративного "мокрого" фасада №1</t>
  </si>
  <si>
    <t>8cd1663a-7075-11f1-9618-db392af1e994</t>
  </si>
  <si>
    <t>ГП-76.03.05.01 Секция 3_Устройство декоративного "мокрого" фасада №1</t>
  </si>
  <si>
    <t>94762db1-7075-11f1-9618-db392af1e994</t>
  </si>
  <si>
    <t>ГП-76.04.05.01 Секция 4_Устройство декоративного "мокрого" фасада №1</t>
  </si>
  <si>
    <t>9c753300-7075-11f1-9618-db392af1e994</t>
  </si>
  <si>
    <t>Итог</t>
  </si>
  <si>
    <t xml:space="preserve">Ведомость объемов работ и расхода материалов по работе: Устройство декоративного "мокрого" фасада </t>
  </si>
  <si>
    <t>Локальный сметный расчет (ЛСР) №</t>
  </si>
  <si>
    <t>ИТОГО по сметному расчету с НДС:</t>
  </si>
  <si>
    <t>в т.ч  стоимость работ</t>
  </si>
  <si>
    <t>в т.ч стоимость материалов</t>
  </si>
  <si>
    <t>в т.ч НДС</t>
  </si>
  <si>
    <t>Примечания:</t>
  </si>
  <si>
    <t>-</t>
  </si>
  <si>
    <t>До начала работ необходимо предоставить ППР на согласование</t>
  </si>
  <si>
    <t>Работы по устройству Фасадов выполняются согласно СП 71.13330.2017, а также согласно ППР и технических регламентов ГК ЭНКО</t>
  </si>
  <si>
    <t>Комплекс работ должен включать мероприятия по О.Т при совмещении работ по одной вертикали (Защитные козырьки)</t>
  </si>
  <si>
    <t>В стоимости СМР "монтаж теплоизоляционной плиты", "монтаж пенополистирола" учитывать работу по устройству приклеивающего слоя</t>
  </si>
  <si>
    <t>В стоимости СМР "Нанесение декоративной штукатурки", "Нанесение декоративной мозаичной штукатурки на стену" и "Покраска" учитывать работу по огрунтовыванию поверхности перед оштукатуриванием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</si>
  <si>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</si>
  <si>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Применяемая фасадная система - Ceresit</t>
  </si>
  <si>
    <t>Стоимость материалов учитывает стоимость доставки</t>
  </si>
  <si>
    <t>Объем противоморозного пластификатора закрывается по факту применения, но не более чем предусмотрено локальным сметным расчетом (ЛСР). Объем противоморозного пластификатора в ЛСР рассчитывается исходя из графика производства работ (ГПР). В случае, если фактический объем превышает объем, указанный в ЛСР, заказчик вправе закрыть только объем указанный в ЛСР (т.к. превышение означает, что подрядчик не уложился в сроки производства работ согласно ГПР и данные затраты берет на себя)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</si>
  <si>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</si>
  <si>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СМР учитывает изменение налоговой нагрузки для Подрядчика</t>
  </si>
  <si>
    <t>В случае увеличения налоговой нагрузки подрядчика стоимость договора остается фиксированной и изменению не подлежит.</t>
  </si>
  <si>
    <t>В стоимости СМР "Нанесение декоративной штукатурки", "Нанесение декоративной мозаичной штукатурки на стену"  учитывать работу по огрунтовыванию поверхности перед оштукатуриванием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</si>
</sst>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00"/>
    <numFmt numFmtId="166" formatCode="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rgb="FFFF0000"/>
      <name val="Arial"/>
      <family val="2"/>
      <charset val="204"/>
    </font>
    <font>
      <b/>
      <u/>
      <sz val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/>
    <xf numFmtId="0" fontId="8" fillId="0" borderId="0" xfId="1" applyFont="1"/>
    <xf numFmtId="0" fontId="8" fillId="0" borderId="0" xfId="1" applyFont="1" applyAlignment="1">
      <alignment vertical="top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1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4" fontId="0" fillId="0" borderId="5" xfId="0" applyNumberFormat="1" applyBorder="1" applyAlignment="1" applyProtection="1">
      <alignment horizontal="right" vertical="center"/>
      <protection locked="0"/>
    </xf>
    <xf numFmtId="4" fontId="0" fillId="0" borderId="2" xfId="0" applyNumberFormat="1" applyBorder="1" applyAlignment="1" applyProtection="1">
      <alignment horizontal="right" vertical="center"/>
      <protection locked="0"/>
    </xf>
  </cellXfs>
  <cellStyles count="2">
    <cellStyle name="Обычный" xfId="0" builtinId="0"/>
    <cellStyle name="Обычный 3 2 2 2" xfId="1" xr:uid="{7B392AAC-32CA-4B1A-87F9-3B8BB92494E5}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diagonalUp="0" diagonalDown="0" outline="0">
        <left/>
        <right/>
        <top style="thin">
          <color rgb="FF000000"/>
        </top>
        <bottom/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B68ACE-BA6E-4AB2-A116-B0EC94A4A307}" name="Р" displayName="Р" ref="A3:F18" totalsRowCount="1" headerRowDxfId="37" headerRowBorderDxfId="36" tableBorderDxfId="35" totalsRowBorderDxfId="34">
  <autoFilter ref="A3:F17" xr:uid="{29B68ACE-BA6E-4AB2-A116-B0EC94A4A307}"/>
  <tableColumns count="6">
    <tableColumn id="1" xr3:uid="{85AA7B5E-5B74-4B38-AB80-47BA55155789}" name="Наименование" totalsRowLabel="Итог" dataDxfId="33" totalsRowDxfId="32"/>
    <tableColumn id="2" xr3:uid="{637C2C20-1AC3-4BDE-8491-43B72D33507B}" name="Ед. изм." dataDxfId="31" totalsRowDxfId="30"/>
    <tableColumn id="3" xr3:uid="{D7BC0002-C6F1-457E-B102-9C4D2E482434}" name="Количество" dataDxfId="29" totalsRowDxfId="28"/>
    <tableColumn id="4" xr3:uid="{0F766EE7-9F5C-45C3-941C-FC24D84FD082}" name="Цена за ед., руб" dataDxfId="1" totalsRowDxfId="27"/>
    <tableColumn id="5" xr3:uid="{0028594F-7F9B-4B00-B13B-B39813F55B62}" name="Сумма, руб" totalsRowFunction="sum" dataDxfId="26" totalsRowDxfId="25">
      <calculatedColumnFormula>ROUND(Р[[#This Row],[Количество]]*Р[[#This Row],[Цена за ед., руб]],2)</calculatedColumnFormula>
    </tableColumn>
    <tableColumn id="6" xr3:uid="{01295DE5-66F4-4181-8178-0536E2349D7B}" name="Примечание" dataDxfId="24" totalsRow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943D2E-7F52-475A-B0BA-E7169736B1BB}" name="М" displayName="М" ref="A3:I46" totalsRowCount="1" headerRowDxfId="22" headerRowBorderDxfId="21" tableBorderDxfId="20" totalsRowBorderDxfId="19">
  <autoFilter ref="A3:I45" xr:uid="{CB943D2E-7F52-475A-B0BA-E7169736B1BB}"/>
  <tableColumns count="9">
    <tableColumn id="1" xr3:uid="{AA39EAF0-0556-43BF-92FC-73542BCCD8AF}" name="Наим." totalsRowLabel="Итог" dataDxfId="18" totalsRowDxfId="17"/>
    <tableColumn id="2" xr3:uid="{C0730816-4C28-4919-9E19-CF8E81033366}" name="Артикул, марка, произв." dataDxfId="16" totalsRowDxfId="15"/>
    <tableColumn id="3" xr3:uid="{5D4A0466-33F9-4E99-8D10-E26E57AA3896}" name="Хар-ка" dataDxfId="14" totalsRowDxfId="13"/>
    <tableColumn id="4" xr3:uid="{74772D18-F0A6-47B6-8216-C5CC3B62C5D2}" name="Ед. изм." dataDxfId="12" totalsRowDxfId="11"/>
    <tableColumn id="5" xr3:uid="{2133781F-83EE-4244-92E9-17EC819E1322}" name="Количество" dataDxfId="10" totalsRowDxfId="9"/>
    <tableColumn id="6" xr3:uid="{69CEAA8E-E93F-4B21-8B29-78531E1333BF}" name="Цена за ед., руб" dataDxfId="0" totalsRowDxfId="8"/>
    <tableColumn id="7" xr3:uid="{BC1F7DAA-1C11-4369-9A83-72D3A5EE4569}" name="Сумма, руб" totalsRowFunction="sum" dataDxfId="7" totalsRowDxfId="6">
      <calculatedColumnFormula>ROUND(М[[#This Row],[Количество]]*М[[#This Row],[Цена за ед., руб]],2)</calculatedColumnFormula>
    </tableColumn>
    <tableColumn id="8" xr3:uid="{470890F5-2F03-415E-A0D2-B1DAE510A830}" name="Прим." dataDxfId="5" totalsRowDxfId="4"/>
    <tableColumn id="9" xr3:uid="{C1E8A8B8-A3CC-4F7F-8B34-1C0FB987E83A}" name="Форма закупа" dataDxfId="3" totalsRow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142"/>
  <sheetViews>
    <sheetView workbookViewId="0">
      <pane ySplit="7" topLeftCell="A93" activePane="bottomLeft" state="frozen"/>
      <selection pane="bottomLeft" activeCell="B136" sqref="B136:I13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0" width="10.5" style="1" customWidth="1"/>
    <col min="11" max="11" width="14.6640625" style="1" customWidth="1"/>
    <col min="12" max="12" width="16" style="1" customWidth="1"/>
    <col min="13" max="13" width="17" style="1" customWidth="1"/>
    <col min="14" max="14" width="35" style="1" customWidth="1"/>
    <col min="15" max="15" width="23.33203125" style="1" customWidth="1"/>
  </cols>
  <sheetData>
    <row r="1" spans="1:15" ht="11.1" customHeight="1" x14ac:dyDescent="0.2"/>
    <row r="2" spans="1:15" ht="11.1" customHeight="1" x14ac:dyDescent="0.2">
      <c r="B2" s="98" t="s">
        <v>175</v>
      </c>
      <c r="C2" s="98"/>
      <c r="D2" s="98"/>
      <c r="E2" s="98"/>
      <c r="F2" s="98"/>
      <c r="G2" s="98"/>
      <c r="H2" s="98"/>
      <c r="I2" s="98"/>
      <c r="J2" s="98"/>
    </row>
    <row r="3" spans="1:15" ht="23.1" customHeight="1" x14ac:dyDescent="0.2">
      <c r="B3" s="99" t="s">
        <v>0</v>
      </c>
      <c r="C3" s="99"/>
      <c r="D3" s="99"/>
      <c r="E3" s="99"/>
      <c r="F3" s="99"/>
      <c r="G3" s="99"/>
      <c r="H3" s="99"/>
      <c r="I3" s="99"/>
      <c r="J3" s="99"/>
    </row>
    <row r="4" spans="1:15" ht="23.1" customHeight="1" x14ac:dyDescent="0.2">
      <c r="B4" s="99" t="s">
        <v>174</v>
      </c>
      <c r="C4" s="99"/>
      <c r="D4" s="99"/>
      <c r="E4" s="99"/>
      <c r="F4" s="99"/>
      <c r="G4" s="99"/>
      <c r="H4" s="99"/>
      <c r="I4" s="99"/>
      <c r="J4" s="99"/>
    </row>
    <row r="5" spans="1:15" ht="11.1" customHeight="1" x14ac:dyDescent="0.2"/>
    <row r="6" spans="1:15" ht="11.1" customHeight="1" x14ac:dyDescent="0.2">
      <c r="A6" s="94" t="s">
        <v>1</v>
      </c>
      <c r="B6" s="94" t="s">
        <v>2</v>
      </c>
      <c r="C6" s="100" t="s">
        <v>3</v>
      </c>
      <c r="D6" s="102" t="s">
        <v>4</v>
      </c>
      <c r="E6" s="94" t="s">
        <v>5</v>
      </c>
      <c r="F6" s="96" t="s">
        <v>6</v>
      </c>
      <c r="G6" s="104" t="s">
        <v>7</v>
      </c>
      <c r="H6" s="104" t="s">
        <v>8</v>
      </c>
      <c r="I6" s="104" t="s">
        <v>9</v>
      </c>
      <c r="J6" s="104" t="s">
        <v>10</v>
      </c>
      <c r="K6" s="94" t="s">
        <v>11</v>
      </c>
      <c r="L6" s="96" t="s">
        <v>12</v>
      </c>
      <c r="M6" s="96" t="s">
        <v>13</v>
      </c>
      <c r="N6" s="94" t="s">
        <v>14</v>
      </c>
      <c r="O6" s="96" t="s">
        <v>15</v>
      </c>
    </row>
    <row r="7" spans="1:15" ht="11.1" customHeight="1" x14ac:dyDescent="0.2">
      <c r="A7" s="95"/>
      <c r="B7" s="95"/>
      <c r="C7" s="101"/>
      <c r="D7" s="103"/>
      <c r="E7" s="95"/>
      <c r="F7" s="97"/>
      <c r="G7" s="105"/>
      <c r="H7" s="105"/>
      <c r="I7" s="105"/>
      <c r="J7" s="105"/>
      <c r="K7" s="95"/>
      <c r="L7" s="97"/>
      <c r="M7" s="97"/>
      <c r="N7" s="95"/>
      <c r="O7" s="97"/>
    </row>
    <row r="8" spans="1:15" ht="11.1" customHeight="1" x14ac:dyDescent="0.2">
      <c r="A8" s="3" t="s">
        <v>16</v>
      </c>
      <c r="B8" s="4" t="s">
        <v>17</v>
      </c>
      <c r="C8" s="5"/>
      <c r="D8" s="5"/>
      <c r="E8" s="6"/>
      <c r="F8" s="7"/>
      <c r="G8" s="7"/>
      <c r="H8" s="7"/>
      <c r="I8" s="7"/>
      <c r="J8" s="7"/>
      <c r="K8" s="7"/>
      <c r="L8" s="64"/>
      <c r="M8" s="64"/>
      <c r="N8" s="5"/>
      <c r="O8" s="5"/>
    </row>
    <row r="9" spans="1:15" ht="23.1" customHeight="1" outlineLevel="1" x14ac:dyDescent="0.2">
      <c r="A9" s="8" t="s">
        <v>18</v>
      </c>
      <c r="B9" s="9" t="s">
        <v>19</v>
      </c>
      <c r="C9" s="10"/>
      <c r="D9" s="10"/>
      <c r="E9" s="11"/>
      <c r="F9" s="12"/>
      <c r="G9" s="12"/>
      <c r="H9" s="12"/>
      <c r="I9" s="12"/>
      <c r="J9" s="12"/>
      <c r="K9" s="12"/>
      <c r="L9" s="65"/>
      <c r="M9" s="65">
        <f>SUM($M$112,$M$103,$M$83,$M$76,$M$63,$M$10)</f>
        <v>0</v>
      </c>
      <c r="N9" s="10"/>
      <c r="O9" s="10"/>
    </row>
    <row r="10" spans="1:15" ht="11.1" customHeight="1" outlineLevel="2" x14ac:dyDescent="0.2">
      <c r="A10" s="13" t="s">
        <v>20</v>
      </c>
      <c r="B10" s="14" t="s">
        <v>21</v>
      </c>
      <c r="C10" s="15"/>
      <c r="D10" s="15"/>
      <c r="E10" s="16"/>
      <c r="F10" s="17"/>
      <c r="G10" s="18"/>
      <c r="H10" s="18"/>
      <c r="I10" s="18"/>
      <c r="J10" s="18"/>
      <c r="K10" s="18"/>
      <c r="L10" s="66"/>
      <c r="M10" s="66">
        <f>SUM($M$11)</f>
        <v>0</v>
      </c>
      <c r="N10" s="19"/>
      <c r="O10" s="19"/>
    </row>
    <row r="11" spans="1:15" ht="11.1" customHeight="1" outlineLevel="3" x14ac:dyDescent="0.2">
      <c r="A11" s="13" t="s">
        <v>22</v>
      </c>
      <c r="B11" s="14" t="s">
        <v>21</v>
      </c>
      <c r="C11" s="15"/>
      <c r="D11" s="15"/>
      <c r="E11" s="16"/>
      <c r="F11" s="17"/>
      <c r="G11" s="18"/>
      <c r="H11" s="18"/>
      <c r="I11" s="18"/>
      <c r="J11" s="18"/>
      <c r="K11" s="18"/>
      <c r="L11" s="66"/>
      <c r="M11" s="66">
        <f>SUM($M$59,$M$57,$M$51,$M$49,$M$42,$M$40,$M$34,$M$32,$M$29,$M$27,$M$23,$M$21,$M$18,$M$16,$M$14,$M$12)</f>
        <v>0</v>
      </c>
      <c r="N11" s="19"/>
      <c r="O11" s="19"/>
    </row>
    <row r="12" spans="1:15" ht="11.1" customHeight="1" outlineLevel="4" x14ac:dyDescent="0.2">
      <c r="A12" s="20"/>
      <c r="B12" s="14" t="s">
        <v>23</v>
      </c>
      <c r="C12" s="21"/>
      <c r="D12" s="21"/>
      <c r="E12" s="21"/>
      <c r="F12" s="21"/>
      <c r="G12" s="21"/>
      <c r="H12" s="21"/>
      <c r="I12" s="21"/>
      <c r="J12" s="21"/>
      <c r="K12" s="21"/>
      <c r="L12" s="67"/>
      <c r="M12" s="68">
        <f>SUM($M$13)</f>
        <v>0</v>
      </c>
      <c r="N12" s="18"/>
      <c r="O12" s="22"/>
    </row>
    <row r="13" spans="1:15" ht="11.1" customHeight="1" outlineLevel="4" x14ac:dyDescent="0.2">
      <c r="A13" s="23"/>
      <c r="B13" s="24" t="s">
        <v>24</v>
      </c>
      <c r="C13" s="25"/>
      <c r="D13" s="25"/>
      <c r="E13" s="26" t="s">
        <v>25</v>
      </c>
      <c r="F13" s="27"/>
      <c r="G13" s="28">
        <v>4797.91</v>
      </c>
      <c r="H13" s="28">
        <v>3421.56</v>
      </c>
      <c r="I13" s="29">
        <v>4560.7</v>
      </c>
      <c r="J13" s="28">
        <v>3209.88</v>
      </c>
      <c r="K13" s="28">
        <f>SUM($G$13:$J$13)</f>
        <v>15990.05</v>
      </c>
      <c r="L13" s="28">
        <f t="array" ref="L13">INDEX(Р[Цена за ед., руб],MATCH(1,IF(($B13=Р[Наименование])*($N13=Р[Примечание]),{1},($B13=Р[Наименование])*($N13=Р[Примечание])),0))</f>
        <v>0</v>
      </c>
      <c r="M13" s="28">
        <f>ROUND($K$13*$L$13,2)</f>
        <v>0</v>
      </c>
      <c r="N13" s="25"/>
      <c r="O13" s="25"/>
    </row>
    <row r="14" spans="1:15" ht="11.1" customHeight="1" outlineLevel="4" x14ac:dyDescent="0.2">
      <c r="A14" s="20"/>
      <c r="B14" s="14" t="s">
        <v>26</v>
      </c>
      <c r="C14" s="21"/>
      <c r="D14" s="21"/>
      <c r="E14" s="21"/>
      <c r="F14" s="21"/>
      <c r="G14" s="21"/>
      <c r="H14" s="21"/>
      <c r="I14" s="21"/>
      <c r="J14" s="21"/>
      <c r="K14" s="21"/>
      <c r="L14" s="67"/>
      <c r="M14" s="68">
        <f>SUM($M$15)</f>
        <v>0</v>
      </c>
      <c r="N14" s="18"/>
      <c r="O14" s="22"/>
    </row>
    <row r="15" spans="1:15" ht="47.1" customHeight="1" outlineLevel="4" x14ac:dyDescent="0.2">
      <c r="A15" s="23" t="s">
        <v>27</v>
      </c>
      <c r="B15" s="24" t="s">
        <v>28</v>
      </c>
      <c r="C15" s="25" t="s">
        <v>29</v>
      </c>
      <c r="D15" s="25" t="s">
        <v>30</v>
      </c>
      <c r="E15" s="26" t="s">
        <v>31</v>
      </c>
      <c r="F15" s="30">
        <v>0.02</v>
      </c>
      <c r="G15" s="31">
        <v>95.96</v>
      </c>
      <c r="H15" s="31">
        <v>68.430000000000007</v>
      </c>
      <c r="I15" s="31">
        <v>91.21</v>
      </c>
      <c r="J15" s="32">
        <v>64.2</v>
      </c>
      <c r="K15" s="32">
        <f>SUM($G$15:$J$15)</f>
        <v>319.79999999999995</v>
      </c>
      <c r="L15" s="28">
        <f t="array" ref="L15">INDEX(М[Цена за ед., руб],MATCH(1,IF(($B15=М[Наим.])*($C15=М[Артикул, марка, произв.])*($D15=М[Хар-ка])*($N15=М[Прим.]),{1},($B15=М[Наим.])*($C15=М[Артикул, марка, произв.])*($D15=М[Хар-ка])*($N15=М[Прим.])),0))</f>
        <v>0</v>
      </c>
      <c r="M15" s="28">
        <f>ROUND($K$15*$L$15,2)</f>
        <v>0</v>
      </c>
      <c r="N15" s="25" t="s">
        <v>32</v>
      </c>
      <c r="O15" s="25" t="str">
        <f t="array" ref="O15">INDEX(М[Форма закупа],MATCH(1,IF(($B15=М[Наим.])*($C15=М[Артикул, марка, произв.])*($D15=М[Хар-ка])*($N15=М[Прим.]),{1},($B15=М[Наим.])*($C15=М[Артикул, марка, произв.])*($D15=М[Хар-ка])*($N15=М[Прим.])),0))</f>
        <v>Закупка подрядчик</v>
      </c>
    </row>
    <row r="16" spans="1:15" ht="11.1" customHeight="1" outlineLevel="4" x14ac:dyDescent="0.2">
      <c r="A16" s="20"/>
      <c r="B16" s="14" t="s">
        <v>23</v>
      </c>
      <c r="C16" s="21"/>
      <c r="D16" s="21"/>
      <c r="E16" s="21"/>
      <c r="F16" s="21"/>
      <c r="G16" s="21"/>
      <c r="H16" s="21"/>
      <c r="I16" s="21"/>
      <c r="J16" s="21"/>
      <c r="K16" s="21"/>
      <c r="L16" s="67"/>
      <c r="M16" s="68">
        <f>SUM($M$17)</f>
        <v>0</v>
      </c>
      <c r="N16" s="18"/>
      <c r="O16" s="22"/>
    </row>
    <row r="17" spans="1:15" ht="35.1" customHeight="1" outlineLevel="4" x14ac:dyDescent="0.2">
      <c r="A17" s="23"/>
      <c r="B17" s="24" t="s">
        <v>33</v>
      </c>
      <c r="C17" s="25"/>
      <c r="D17" s="25"/>
      <c r="E17" s="26" t="s">
        <v>25</v>
      </c>
      <c r="F17" s="27"/>
      <c r="G17" s="31">
        <v>100.52</v>
      </c>
      <c r="H17" s="32">
        <v>84.3</v>
      </c>
      <c r="I17" s="31">
        <v>89.79</v>
      </c>
      <c r="J17" s="31">
        <v>89.41</v>
      </c>
      <c r="K17" s="31">
        <f>SUM($G$17:$J$17)</f>
        <v>364.02</v>
      </c>
      <c r="L17" s="28">
        <f t="array" ref="L17">INDEX(Р[Цена за ед., руб],MATCH(1,IF(($B17=Р[Наименование])*($N17=Р[Примечание]),{1},($B17=Р[Наименование])*($N17=Р[Примечание])),0))</f>
        <v>0</v>
      </c>
      <c r="M17" s="28">
        <f>ROUND($K$17*$L$17,2)</f>
        <v>0</v>
      </c>
      <c r="N17" s="25" t="s">
        <v>34</v>
      </c>
      <c r="O17" s="25"/>
    </row>
    <row r="18" spans="1:15" ht="11.1" customHeight="1" outlineLevel="4" x14ac:dyDescent="0.2">
      <c r="A18" s="20"/>
      <c r="B18" s="14" t="s">
        <v>26</v>
      </c>
      <c r="C18" s="21"/>
      <c r="D18" s="21"/>
      <c r="E18" s="21"/>
      <c r="F18" s="21"/>
      <c r="G18" s="21"/>
      <c r="H18" s="21"/>
      <c r="I18" s="21"/>
      <c r="J18" s="21"/>
      <c r="K18" s="21"/>
      <c r="L18" s="67"/>
      <c r="M18" s="68">
        <f>SUM($M$19:$M$20)</f>
        <v>0</v>
      </c>
      <c r="N18" s="18"/>
      <c r="O18" s="22"/>
    </row>
    <row r="19" spans="1:15" ht="23.1" customHeight="1" outlineLevel="4" x14ac:dyDescent="0.2">
      <c r="A19" s="23" t="s">
        <v>27</v>
      </c>
      <c r="B19" s="24" t="s">
        <v>35</v>
      </c>
      <c r="C19" s="25"/>
      <c r="D19" s="25" t="s">
        <v>36</v>
      </c>
      <c r="E19" s="26" t="s">
        <v>37</v>
      </c>
      <c r="F19" s="30">
        <v>1.05</v>
      </c>
      <c r="G19" s="31">
        <v>10.56</v>
      </c>
      <c r="H19" s="31">
        <v>8.85</v>
      </c>
      <c r="I19" s="31">
        <v>9.43</v>
      </c>
      <c r="J19" s="31">
        <v>9.39</v>
      </c>
      <c r="K19" s="31">
        <f>SUM($G$19:$J$19)</f>
        <v>38.230000000000004</v>
      </c>
      <c r="L19" s="28">
        <f t="array" ref="L19">INDEX(М[Цена за ед., руб],MATCH(1,IF(($B19=М[Наим.])*($C19=М[Артикул, марка, произв.])*($D19=М[Хар-ка])*($N19=М[Прим.]),{1},($B19=М[Наим.])*($C19=М[Артикул, марка, произв.])*($D19=М[Хар-ка])*($N19=М[Прим.])),0))</f>
        <v>0</v>
      </c>
      <c r="M19" s="28">
        <f>ROUND($K$19*$L$19,2)</f>
        <v>0</v>
      </c>
      <c r="N19" s="25"/>
      <c r="O19" s="25" t="str">
        <f t="array" ref="O19">INDEX(М[Форма закупа],MATCH(1,IF(($B19=М[Наим.])*($C19=М[Артикул, марка, произв.])*($D19=М[Хар-ка])*($N19=М[Прим.]),{1},($B19=М[Наим.])*($C19=М[Артикул, марка, произв.])*($D19=М[Хар-ка])*($N19=М[Прим.])),0))</f>
        <v>Закупка подрядчик</v>
      </c>
    </row>
    <row r="20" spans="1:15" ht="35.1" customHeight="1" outlineLevel="4" x14ac:dyDescent="0.2">
      <c r="A20" s="23" t="s">
        <v>38</v>
      </c>
      <c r="B20" s="24" t="s">
        <v>39</v>
      </c>
      <c r="C20" s="25" t="s">
        <v>40</v>
      </c>
      <c r="D20" s="25" t="s">
        <v>41</v>
      </c>
      <c r="E20" s="26" t="s">
        <v>42</v>
      </c>
      <c r="F20" s="30">
        <v>1</v>
      </c>
      <c r="G20" s="31">
        <v>100.52</v>
      </c>
      <c r="H20" s="32">
        <v>84.3</v>
      </c>
      <c r="I20" s="31">
        <v>89.79</v>
      </c>
      <c r="J20" s="31">
        <v>89.41</v>
      </c>
      <c r="K20" s="31">
        <f>SUM($G$20:$J$20)</f>
        <v>364.02</v>
      </c>
      <c r="L20" s="28">
        <f t="array" ref="L20">INDEX(М[Цена за ед., руб],MATCH(1,IF(($B20=М[Наим.])*($C20=М[Артикул,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  <c r="M20" s="28">
        <f>ROUND($K$20*$L$20,2)</f>
        <v>0</v>
      </c>
      <c r="N20" s="25" t="s">
        <v>43</v>
      </c>
      <c r="O20" s="25" t="str">
        <f t="array" ref="O20">INDEX(М[Форма закупа],MATCH(1,IF(($B20=М[Наим.])*($C20=М[Артикул, марка, произв.])*($D20=М[Хар-ка])*($N20=М[Прим.]),{1},($B20=М[Наим.])*($C20=М[Артикул, марка, произв.])*($D20=М[Хар-ка])*($N20=М[Прим.])),0))</f>
        <v>Закупка подрядчик</v>
      </c>
    </row>
    <row r="21" spans="1:15" ht="11.1" customHeight="1" outlineLevel="4" x14ac:dyDescent="0.2">
      <c r="A21" s="20"/>
      <c r="B21" s="14" t="s">
        <v>23</v>
      </c>
      <c r="C21" s="21"/>
      <c r="D21" s="21"/>
      <c r="E21" s="21"/>
      <c r="F21" s="21"/>
      <c r="G21" s="21"/>
      <c r="H21" s="21"/>
      <c r="I21" s="21"/>
      <c r="J21" s="21"/>
      <c r="K21" s="21"/>
      <c r="L21" s="67"/>
      <c r="M21" s="68">
        <f>SUM($M$22)</f>
        <v>0</v>
      </c>
      <c r="N21" s="18"/>
      <c r="O21" s="22"/>
    </row>
    <row r="22" spans="1:15" ht="11.1" customHeight="1" outlineLevel="4" x14ac:dyDescent="0.2">
      <c r="A22" s="23"/>
      <c r="B22" s="24" t="s">
        <v>44</v>
      </c>
      <c r="C22" s="25"/>
      <c r="D22" s="25"/>
      <c r="E22" s="26" t="s">
        <v>25</v>
      </c>
      <c r="F22" s="27"/>
      <c r="G22" s="31">
        <v>98.41</v>
      </c>
      <c r="H22" s="31">
        <v>109.13</v>
      </c>
      <c r="I22" s="31">
        <v>51.47</v>
      </c>
      <c r="J22" s="31">
        <v>49.73</v>
      </c>
      <c r="K22" s="31">
        <f>SUM($G$22:$J$22)</f>
        <v>308.74</v>
      </c>
      <c r="L22" s="28">
        <f t="array" ref="L22">INDEX(Р[Цена за ед., руб],MATCH(1,IF(($B22=Р[Наименование])*($N22=Р[Примечание]),{1},($B22=Р[Наименование])*($N22=Р[Примечание])),0))</f>
        <v>0</v>
      </c>
      <c r="M22" s="28">
        <f>ROUND($K$22*$L$22,2)</f>
        <v>0</v>
      </c>
      <c r="N22" s="25"/>
      <c r="O22" s="25"/>
    </row>
    <row r="23" spans="1:15" ht="11.1" customHeight="1" outlineLevel="4" x14ac:dyDescent="0.2">
      <c r="A23" s="20"/>
      <c r="B23" s="14" t="s">
        <v>26</v>
      </c>
      <c r="C23" s="21"/>
      <c r="D23" s="21"/>
      <c r="E23" s="21"/>
      <c r="F23" s="21"/>
      <c r="G23" s="21"/>
      <c r="H23" s="21"/>
      <c r="I23" s="21"/>
      <c r="J23" s="21"/>
      <c r="K23" s="21"/>
      <c r="L23" s="67"/>
      <c r="M23" s="68">
        <f>SUM($M$24:$M$26)</f>
        <v>0</v>
      </c>
      <c r="N23" s="18"/>
      <c r="O23" s="22"/>
    </row>
    <row r="24" spans="1:15" ht="35.1" customHeight="1" outlineLevel="4" x14ac:dyDescent="0.2">
      <c r="A24" s="23" t="s">
        <v>27</v>
      </c>
      <c r="B24" s="24" t="s">
        <v>35</v>
      </c>
      <c r="C24" s="25"/>
      <c r="D24" s="25" t="s">
        <v>45</v>
      </c>
      <c r="E24" s="26" t="s">
        <v>37</v>
      </c>
      <c r="F24" s="30">
        <v>1.05</v>
      </c>
      <c r="G24" s="32">
        <v>15.5</v>
      </c>
      <c r="H24" s="31">
        <v>17.190000000000001</v>
      </c>
      <c r="I24" s="31">
        <v>8.11</v>
      </c>
      <c r="J24" s="31">
        <v>7.83</v>
      </c>
      <c r="K24" s="31">
        <f>SUM($G$24:$J$24)</f>
        <v>48.629999999999995</v>
      </c>
      <c r="L24" s="28">
        <f t="array" ref="L24">INDEX(М[Цена за ед., руб],MATCH(1,IF(($B24=М[Наим.])*($C24=М[Артикул, марка, произв.])*($D24=М[Хар-ка])*($N24=М[Прим.]),{1},($B24=М[Наим.])*($C24=М[Артикул, марка, произв.])*($D24=М[Хар-ка])*($N24=М[Прим.])),0))</f>
        <v>0</v>
      </c>
      <c r="M24" s="28">
        <f>ROUND($K$24*$L$24,2)</f>
        <v>0</v>
      </c>
      <c r="N24" s="25" t="s">
        <v>46</v>
      </c>
      <c r="O24" s="25" t="str">
        <f t="array" ref="O24">INDEX(М[Форма закупа],MATCH(1,IF(($B24=М[Наим.])*($C24=М[Артикул, марка, произв.])*($D24=М[Хар-ка])*($N24=М[Прим.]),{1},($B24=М[Наим.])*($C24=М[Артикул, марка, произв.])*($D24=М[Хар-ка])*($N24=М[Прим.])),0))</f>
        <v>Закупка подрядчик</v>
      </c>
    </row>
    <row r="25" spans="1:15" ht="47.1" customHeight="1" outlineLevel="4" x14ac:dyDescent="0.2">
      <c r="A25" s="23" t="s">
        <v>38</v>
      </c>
      <c r="B25" s="24" t="s">
        <v>47</v>
      </c>
      <c r="C25" s="25"/>
      <c r="D25" s="25" t="s">
        <v>48</v>
      </c>
      <c r="E25" s="26" t="s">
        <v>49</v>
      </c>
      <c r="F25" s="30">
        <v>8</v>
      </c>
      <c r="G25" s="33">
        <v>787</v>
      </c>
      <c r="H25" s="33">
        <v>873</v>
      </c>
      <c r="I25" s="33">
        <v>412</v>
      </c>
      <c r="J25" s="33">
        <v>398</v>
      </c>
      <c r="K25" s="34">
        <f>SUM($G$25:$J$25)</f>
        <v>2470</v>
      </c>
      <c r="L25" s="28">
        <f t="array" ref="L25">INDEX(М[Цена за ед., руб],MATCH(1,IF(($B25=М[Наим.])*($C25=М[Артикул, марка, произв.])*($D25=М[Хар-ка])*($N25=М[Прим.]),{1},($B25=М[Наим.])*($C25=М[Артикул, марка, произв.])*($D25=М[Хар-ка])*($N25=М[Прим.])),0))</f>
        <v>0</v>
      </c>
      <c r="M25" s="28">
        <f>ROUND($K$25*$L$25,2)</f>
        <v>0</v>
      </c>
      <c r="N25" s="25"/>
      <c r="O25" s="25" t="str">
        <f t="array" ref="O25">INDEX(М[Форма закупа],MATCH(1,IF(($B25=М[Наим.])*($C25=М[Артикул, марка, произв.])*($D25=М[Хар-ка])*($N25=М[Прим.]),{1},($B25=М[Наим.])*($C25=М[Артикул, марка, произв.])*($D25=М[Хар-ка])*($N25=М[Прим.])),0))</f>
        <v>Закупка подрядчик</v>
      </c>
    </row>
    <row r="26" spans="1:15" ht="35.1" customHeight="1" outlineLevel="4" x14ac:dyDescent="0.2">
      <c r="A26" s="23" t="s">
        <v>50</v>
      </c>
      <c r="B26" s="24" t="s">
        <v>51</v>
      </c>
      <c r="C26" s="25" t="s">
        <v>52</v>
      </c>
      <c r="D26" s="25" t="s">
        <v>53</v>
      </c>
      <c r="E26" s="26" t="s">
        <v>42</v>
      </c>
      <c r="F26" s="30">
        <v>6</v>
      </c>
      <c r="G26" s="31">
        <v>590.44000000000005</v>
      </c>
      <c r="H26" s="32">
        <v>654.79999999999995</v>
      </c>
      <c r="I26" s="31">
        <v>308.83999999999997</v>
      </c>
      <c r="J26" s="32">
        <v>298.39999999999998</v>
      </c>
      <c r="K26" s="28">
        <f>SUM($G$26:$J$26)</f>
        <v>1852.48</v>
      </c>
      <c r="L26" s="28">
        <f t="array" ref="L26">INDEX(М[Цена за ед., руб],MATCH(1,IF(($B26=М[Наим.])*($C26=М[Артикул, марка, произв.])*($D26=М[Хар-ка])*($N26=М[Прим.]),{1},($B26=М[Наим.])*($C26=М[Артикул, марка, произв.])*($D26=М[Хар-ка])*($N26=М[Прим.])),0))</f>
        <v>0</v>
      </c>
      <c r="M26" s="28">
        <f>ROUND($K$26*$L$26,2)</f>
        <v>0</v>
      </c>
      <c r="N26" s="25" t="s">
        <v>54</v>
      </c>
      <c r="O26" s="25" t="str">
        <f t="array" ref="O26">INDEX(М[Форма закупа],MATCH(1,IF(($B26=М[Наим.])*($C26=М[Артикул, марка, произв.])*($D26=М[Хар-ка])*($N26=М[Прим.]),{1},($B26=М[Наим.])*($C26=М[Артикул, марка, произв.])*($D26=М[Хар-ка])*($N26=М[Прим.])),0))</f>
        <v>Закупка подрядчик</v>
      </c>
    </row>
    <row r="27" spans="1:15" ht="11.1" customHeight="1" outlineLevel="4" x14ac:dyDescent="0.2">
      <c r="A27" s="20"/>
      <c r="B27" s="14" t="s">
        <v>23</v>
      </c>
      <c r="C27" s="21"/>
      <c r="D27" s="21"/>
      <c r="E27" s="21"/>
      <c r="F27" s="21"/>
      <c r="G27" s="21"/>
      <c r="H27" s="21"/>
      <c r="I27" s="21"/>
      <c r="J27" s="21"/>
      <c r="K27" s="21"/>
      <c r="L27" s="67"/>
      <c r="M27" s="68">
        <f>SUM($M$28)</f>
        <v>0</v>
      </c>
      <c r="N27" s="18"/>
      <c r="O27" s="22"/>
    </row>
    <row r="28" spans="1:15" ht="23.1" customHeight="1" outlineLevel="4" x14ac:dyDescent="0.2">
      <c r="A28" s="23"/>
      <c r="B28" s="24" t="s">
        <v>55</v>
      </c>
      <c r="C28" s="25"/>
      <c r="D28" s="25"/>
      <c r="E28" s="26" t="s">
        <v>25</v>
      </c>
      <c r="F28" s="27"/>
      <c r="G28" s="32">
        <v>2.7</v>
      </c>
      <c r="H28" s="32">
        <v>2.7</v>
      </c>
      <c r="I28" s="31">
        <v>3.15</v>
      </c>
      <c r="J28" s="32">
        <v>2.7</v>
      </c>
      <c r="K28" s="31">
        <f>SUM($G$28:$J$28)</f>
        <v>11.25</v>
      </c>
      <c r="L28" s="28">
        <f t="array" ref="L28">INDEX(Р[Цена за ед., руб],MATCH(1,IF(($B28=Р[Наименование])*($N28=Р[Примечание]),{1},($B28=Р[Наименование])*($N28=Р[Примечание])),0))</f>
        <v>0</v>
      </c>
      <c r="M28" s="28">
        <f>ROUND($K$28*$L$28,2)</f>
        <v>0</v>
      </c>
      <c r="N28" s="25" t="s">
        <v>56</v>
      </c>
      <c r="O28" s="25"/>
    </row>
    <row r="29" spans="1:15" ht="11.1" customHeight="1" outlineLevel="4" x14ac:dyDescent="0.2">
      <c r="A29" s="20"/>
      <c r="B29" s="14" t="s">
        <v>26</v>
      </c>
      <c r="C29" s="21"/>
      <c r="D29" s="21"/>
      <c r="E29" s="21"/>
      <c r="F29" s="21"/>
      <c r="G29" s="21"/>
      <c r="H29" s="21"/>
      <c r="I29" s="21"/>
      <c r="J29" s="21"/>
      <c r="K29" s="21"/>
      <c r="L29" s="67"/>
      <c r="M29" s="68">
        <f>SUM($M$30:$M$31)</f>
        <v>0</v>
      </c>
      <c r="N29" s="18"/>
      <c r="O29" s="22"/>
    </row>
    <row r="30" spans="1:15" ht="23.1" customHeight="1" outlineLevel="4" x14ac:dyDescent="0.2">
      <c r="A30" s="23" t="s">
        <v>27</v>
      </c>
      <c r="B30" s="24" t="s">
        <v>35</v>
      </c>
      <c r="C30" s="25"/>
      <c r="D30" s="25" t="s">
        <v>57</v>
      </c>
      <c r="E30" s="26" t="s">
        <v>37</v>
      </c>
      <c r="F30" s="30">
        <v>1.05</v>
      </c>
      <c r="G30" s="31">
        <v>0.09</v>
      </c>
      <c r="H30" s="31">
        <v>0.09</v>
      </c>
      <c r="I30" s="32">
        <v>0.1</v>
      </c>
      <c r="J30" s="31">
        <v>0.09</v>
      </c>
      <c r="K30" s="31">
        <f>SUM($G$30:$J$30)</f>
        <v>0.37</v>
      </c>
      <c r="L30" s="28">
        <f t="array" ref="L30">INDEX(М[Цена за ед., руб],MATCH(1,IF(($B30=М[Наим.])*($C30=М[Артикул, марка, произв.])*($D30=М[Хар-ка])*($N30=М[Прим.]),{1},($B30=М[Наим.])*($C30=М[Артикул, марка, произв.])*($D30=М[Хар-ка])*($N30=М[Прим.])),0))</f>
        <v>0</v>
      </c>
      <c r="M30" s="28">
        <f>ROUND($K$30*$L$30,2)</f>
        <v>0</v>
      </c>
      <c r="N30" s="25"/>
      <c r="O30" s="25" t="str">
        <f t="array" ref="O30">INDEX(М[Форма закупа],MATCH(1,IF(($B30=М[Наим.])*($C30=М[Артикул, марка, произв.])*($D30=М[Хар-ка])*($N30=М[Прим.]),{1},($B30=М[Наим.])*($C30=М[Артикул, марка, произв.])*($D30=М[Хар-ка])*($N30=М[Прим.])),0))</f>
        <v>Закупка подрядчик</v>
      </c>
    </row>
    <row r="31" spans="1:15" ht="47.1" customHeight="1" outlineLevel="4" x14ac:dyDescent="0.2">
      <c r="A31" s="23" t="s">
        <v>38</v>
      </c>
      <c r="B31" s="24" t="s">
        <v>47</v>
      </c>
      <c r="C31" s="25"/>
      <c r="D31" s="25" t="s">
        <v>58</v>
      </c>
      <c r="E31" s="26" t="s">
        <v>49</v>
      </c>
      <c r="F31" s="30">
        <v>8</v>
      </c>
      <c r="G31" s="33">
        <v>22</v>
      </c>
      <c r="H31" s="33">
        <v>22</v>
      </c>
      <c r="I31" s="33">
        <v>26</v>
      </c>
      <c r="J31" s="33">
        <v>22</v>
      </c>
      <c r="K31" s="33">
        <f>SUM($G$31:$J$31)</f>
        <v>92</v>
      </c>
      <c r="L31" s="28">
        <f t="array" ref="L31">INDEX(М[Цена за ед., руб],MATCH(1,IF(($B31=М[Наим.])*($C31=М[Артикул, марка, произв.])*($D31=М[Хар-ка])*($N31=М[Прим.]),{1},($B31=М[Наим.])*($C31=М[Артикул, марка, произв.])*($D31=М[Хар-ка])*($N31=М[Прим.])),0))</f>
        <v>0</v>
      </c>
      <c r="M31" s="28">
        <f>ROUND($K$31*$L$31,2)</f>
        <v>0</v>
      </c>
      <c r="N31" s="25"/>
      <c r="O31" s="25" t="str">
        <f t="array" ref="O31">INDEX(М[Форма закупа],MATCH(1,IF(($B31=М[Наим.])*($C31=М[Артикул, марка, произв.])*($D31=М[Хар-ка])*($N31=М[Прим.]),{1},($B31=М[Наим.])*($C31=М[Артикул, марка, произв.])*($D31=М[Хар-ка])*($N31=М[Прим.])),0))</f>
        <v>Закупка подрядчик</v>
      </c>
    </row>
    <row r="32" spans="1:15" ht="11.1" customHeight="1" outlineLevel="4" x14ac:dyDescent="0.2">
      <c r="A32" s="20"/>
      <c r="B32" s="14" t="s">
        <v>23</v>
      </c>
      <c r="C32" s="21"/>
      <c r="D32" s="21"/>
      <c r="E32" s="21"/>
      <c r="F32" s="21"/>
      <c r="G32" s="21"/>
      <c r="H32" s="21"/>
      <c r="I32" s="21"/>
      <c r="J32" s="21"/>
      <c r="K32" s="21"/>
      <c r="L32" s="67"/>
      <c r="M32" s="68">
        <f>SUM($M$33)</f>
        <v>0</v>
      </c>
      <c r="N32" s="18"/>
      <c r="O32" s="22"/>
    </row>
    <row r="33" spans="1:15" ht="23.1" customHeight="1" outlineLevel="4" x14ac:dyDescent="0.2">
      <c r="A33" s="23"/>
      <c r="B33" s="24" t="s">
        <v>59</v>
      </c>
      <c r="C33" s="25"/>
      <c r="D33" s="25"/>
      <c r="E33" s="26" t="s">
        <v>25</v>
      </c>
      <c r="F33" s="27"/>
      <c r="G33" s="31">
        <v>18.96</v>
      </c>
      <c r="H33" s="31">
        <v>19.190000000000001</v>
      </c>
      <c r="I33" s="31">
        <v>24.25</v>
      </c>
      <c r="J33" s="31">
        <v>23.55</v>
      </c>
      <c r="K33" s="31">
        <f>SUM($G$33:$J$33)</f>
        <v>85.95</v>
      </c>
      <c r="L33" s="28">
        <f t="array" ref="L33">INDEX(Р[Цена за ед., руб],MATCH(1,IF(($B33=Р[Наименование])*($N33=Р[Примечание]),{1},($B33=Р[Наименование])*($N33=Р[Примечание])),0))</f>
        <v>0</v>
      </c>
      <c r="M33" s="28">
        <f>ROUND($K$33*$L$33,2)</f>
        <v>0</v>
      </c>
      <c r="N33" s="25" t="s">
        <v>60</v>
      </c>
      <c r="O33" s="25"/>
    </row>
    <row r="34" spans="1:15" ht="11.1" customHeight="1" outlineLevel="4" x14ac:dyDescent="0.2">
      <c r="A34" s="20"/>
      <c r="B34" s="14" t="s">
        <v>26</v>
      </c>
      <c r="C34" s="21"/>
      <c r="D34" s="21"/>
      <c r="E34" s="21"/>
      <c r="F34" s="21"/>
      <c r="G34" s="21"/>
      <c r="H34" s="21"/>
      <c r="I34" s="21"/>
      <c r="J34" s="21"/>
      <c r="K34" s="21"/>
      <c r="L34" s="67"/>
      <c r="M34" s="68">
        <f>SUM($M$35:$M$39)</f>
        <v>0</v>
      </c>
      <c r="N34" s="18"/>
      <c r="O34" s="22"/>
    </row>
    <row r="35" spans="1:15" ht="47.1" customHeight="1" outlineLevel="4" x14ac:dyDescent="0.2">
      <c r="A35" s="23" t="s">
        <v>27</v>
      </c>
      <c r="B35" s="24" t="s">
        <v>47</v>
      </c>
      <c r="C35" s="25"/>
      <c r="D35" s="25" t="s">
        <v>48</v>
      </c>
      <c r="E35" s="26" t="s">
        <v>49</v>
      </c>
      <c r="F35" s="30">
        <v>8</v>
      </c>
      <c r="G35" s="33">
        <v>151</v>
      </c>
      <c r="H35" s="33">
        <v>154</v>
      </c>
      <c r="I35" s="33">
        <v>194</v>
      </c>
      <c r="J35" s="33">
        <v>188</v>
      </c>
      <c r="K35" s="33">
        <f>SUM($G$35:$J$35)</f>
        <v>687</v>
      </c>
      <c r="L35" s="28">
        <f t="array" ref="L35">INDEX(М[Цена за ед., руб],MATCH(1,IF(($B35=М[Наим.])*($C35=М[Артикул, марка, произв.])*($D35=М[Хар-ка])*($N35=М[Прим.]),{1},($B35=М[Наим.])*($C35=М[Артикул, марка, произв.])*($D35=М[Хар-ка])*($N35=М[Прим.])),0))</f>
        <v>0</v>
      </c>
      <c r="M35" s="28">
        <f>ROUND($K$35*$L$35,2)</f>
        <v>0</v>
      </c>
      <c r="N35" s="25"/>
      <c r="O35" s="25" t="str">
        <f t="array" ref="O35">INDEX(М[Форма закупа],MATCH(1,IF(($B35=М[Наим.])*($C35=М[Артикул, марка, произв.])*($D35=М[Хар-ка])*($N35=М[Прим.]),{1},($B35=М[Наим.])*($C35=М[Артикул, марка, произв.])*($D35=М[Хар-ка])*($N35=М[Прим.])),0))</f>
        <v>Закупка подрядчик</v>
      </c>
    </row>
    <row r="36" spans="1:15" ht="47.1" customHeight="1" outlineLevel="4" x14ac:dyDescent="0.2">
      <c r="A36" s="23" t="s">
        <v>38</v>
      </c>
      <c r="B36" s="24" t="s">
        <v>47</v>
      </c>
      <c r="C36" s="25"/>
      <c r="D36" s="25" t="s">
        <v>61</v>
      </c>
      <c r="E36" s="26" t="s">
        <v>49</v>
      </c>
      <c r="F36" s="30">
        <v>8</v>
      </c>
      <c r="G36" s="33">
        <v>151</v>
      </c>
      <c r="H36" s="33">
        <v>154</v>
      </c>
      <c r="I36" s="33">
        <v>194</v>
      </c>
      <c r="J36" s="33">
        <v>188</v>
      </c>
      <c r="K36" s="33">
        <f>SUM($G$36:$J$36)</f>
        <v>687</v>
      </c>
      <c r="L36" s="28">
        <f t="array" ref="L36">INDEX(М[Цена за ед., руб],MATCH(1,IF(($B36=М[Наим.])*($C36=М[Артикул, марка, произв.])*($D36=М[Хар-ка])*($N36=М[Прим.]),{1},($B36=М[Наим.])*($C36=М[Артикул, марка, произв.])*($D36=М[Хар-ка])*($N36=М[Прим.])),0))</f>
        <v>0</v>
      </c>
      <c r="M36" s="28">
        <f>ROUND($K$36*$L$36,2)</f>
        <v>0</v>
      </c>
      <c r="N36" s="25"/>
      <c r="O36" s="25" t="str">
        <f t="array" ref="O36">INDEX(М[Форма закупа],MATCH(1,IF(($B36=М[Наим.])*($C36=М[Артикул, марка, произв.])*($D36=М[Хар-ка])*($N36=М[Прим.]),{1},($B36=М[Наим.])*($C36=М[Артикул, марка, произв.])*($D36=М[Хар-ка])*($N36=М[Прим.])),0))</f>
        <v>Закупка подрядчик</v>
      </c>
    </row>
    <row r="37" spans="1:15" ht="11.1" customHeight="1" outlineLevel="4" x14ac:dyDescent="0.2">
      <c r="A37" s="23" t="s">
        <v>50</v>
      </c>
      <c r="B37" s="24" t="s">
        <v>62</v>
      </c>
      <c r="C37" s="25"/>
      <c r="D37" s="25" t="s">
        <v>63</v>
      </c>
      <c r="E37" s="26" t="s">
        <v>37</v>
      </c>
      <c r="F37" s="30">
        <v>1.07</v>
      </c>
      <c r="G37" s="31">
        <v>2.0299999999999998</v>
      </c>
      <c r="H37" s="31">
        <v>2.0499999999999998</v>
      </c>
      <c r="I37" s="32">
        <v>2.6</v>
      </c>
      <c r="J37" s="31">
        <v>2.52</v>
      </c>
      <c r="K37" s="32">
        <f>SUM($G$37:$J$37)</f>
        <v>9.1999999999999993</v>
      </c>
      <c r="L37" s="28">
        <f t="array" ref="L37">INDEX(М[Цена за ед., руб],MATCH(1,IF(($B37=М[Наим.])*($C37=М[Артикул, марка, произв.])*($D37=М[Хар-ка])*($N37=М[Прим.]),{1},($B37=М[Наим.])*($C37=М[Артикул, марка, произв.])*($D37=М[Хар-ка])*($N37=М[Прим.])),0))</f>
        <v>0</v>
      </c>
      <c r="M37" s="28">
        <f>ROUND($K$37*$L$37,2)</f>
        <v>0</v>
      </c>
      <c r="N37" s="25"/>
      <c r="O37" s="25" t="str">
        <f t="array" ref="O37">INDEX(М[Форма закупа],MATCH(1,IF(($B37=М[Наим.])*($C37=М[Артикул, марка, произв.])*($D37=М[Хар-ка])*($N37=М[Прим.]),{1},($B37=М[Наим.])*($C37=М[Артикул, марка, произв.])*($D37=М[Хар-ка])*($N37=М[Прим.])),0))</f>
        <v>Закупка подрядчик</v>
      </c>
    </row>
    <row r="38" spans="1:15" ht="11.1" customHeight="1" outlineLevel="4" x14ac:dyDescent="0.2">
      <c r="A38" s="23" t="s">
        <v>64</v>
      </c>
      <c r="B38" s="24" t="s">
        <v>62</v>
      </c>
      <c r="C38" s="25"/>
      <c r="D38" s="25" t="s">
        <v>65</v>
      </c>
      <c r="E38" s="26" t="s">
        <v>37</v>
      </c>
      <c r="F38" s="30">
        <v>1.07</v>
      </c>
      <c r="G38" s="31">
        <v>3.04</v>
      </c>
      <c r="H38" s="31">
        <v>3.08</v>
      </c>
      <c r="I38" s="31">
        <v>3.89</v>
      </c>
      <c r="J38" s="31">
        <v>3.78</v>
      </c>
      <c r="K38" s="31">
        <f>SUM($G$38:$J$38)</f>
        <v>13.79</v>
      </c>
      <c r="L38" s="28">
        <f t="array" ref="L38">INDEX(М[Цена за ед., руб],MATCH(1,IF(($B38=М[Наим.])*($C38=М[Артикул, марка, произв.])*($D38=М[Хар-ка])*($N38=М[Прим.]),{1},($B38=М[Наим.])*($C38=М[Артикул, марка, произв.])*($D38=М[Хар-ка])*($N38=М[Прим.])),0))</f>
        <v>0</v>
      </c>
      <c r="M38" s="28">
        <f>ROUND($K$38*$L$38,2)</f>
        <v>0</v>
      </c>
      <c r="N38" s="25"/>
      <c r="O38" s="25" t="str">
        <f t="array" ref="O38">INDEX(М[Форма закупа],MATCH(1,IF(($B38=М[Наим.])*($C38=М[Артикул, марка, произв.])*($D38=М[Хар-ка])*($N38=М[Прим.]),{1},($B38=М[Наим.])*($C38=М[Артикул, марка, произв.])*($D38=М[Хар-ка])*($N38=М[Прим.])),0))</f>
        <v>Закупка подрядчик</v>
      </c>
    </row>
    <row r="39" spans="1:15" ht="35.1" customHeight="1" outlineLevel="4" x14ac:dyDescent="0.2">
      <c r="A39" s="23" t="s">
        <v>66</v>
      </c>
      <c r="B39" s="24" t="s">
        <v>51</v>
      </c>
      <c r="C39" s="25" t="s">
        <v>52</v>
      </c>
      <c r="D39" s="25" t="s">
        <v>53</v>
      </c>
      <c r="E39" s="26" t="s">
        <v>42</v>
      </c>
      <c r="F39" s="30">
        <v>6</v>
      </c>
      <c r="G39" s="31">
        <v>227.46</v>
      </c>
      <c r="H39" s="32">
        <v>230.3</v>
      </c>
      <c r="I39" s="31">
        <v>291.01</v>
      </c>
      <c r="J39" s="31">
        <v>282.55</v>
      </c>
      <c r="K39" s="28">
        <f>SUM($G$39:$J$39)</f>
        <v>1031.32</v>
      </c>
      <c r="L39" s="28">
        <f t="array" ref="L39">INDEX(М[Цена за ед., руб],MATCH(1,IF(($B39=М[Наим.])*($C39=М[Артикул, марка, произв.])*($D39=М[Хар-ка])*($N39=М[Прим.]),{1},($B39=М[Наим.])*($C39=М[Артикул, марка, произв.])*($D39=М[Хар-ка])*($N39=М[Прим.])),0))</f>
        <v>0</v>
      </c>
      <c r="M39" s="28">
        <f>ROUND($K$39*$L$39,2)</f>
        <v>0</v>
      </c>
      <c r="N39" s="25" t="s">
        <v>54</v>
      </c>
      <c r="O39" s="25" t="str">
        <f t="array" ref="O39">INDEX(М[Форма закупа],MATCH(1,IF(($B39=М[Наим.])*($C39=М[Артикул, марка, произв.])*($D39=М[Хар-ка])*($N39=М[Прим.]),{1},($B39=М[Наим.])*($C39=М[Артикул, марка, произв.])*($D39=М[Хар-ка])*($N39=М[Прим.])),0))</f>
        <v>Закупка подрядчик</v>
      </c>
    </row>
    <row r="40" spans="1:15" ht="11.1" customHeight="1" outlineLevel="4" x14ac:dyDescent="0.2">
      <c r="A40" s="20"/>
      <c r="B40" s="14" t="s">
        <v>23</v>
      </c>
      <c r="C40" s="21"/>
      <c r="D40" s="21"/>
      <c r="E40" s="21"/>
      <c r="F40" s="21"/>
      <c r="G40" s="21"/>
      <c r="H40" s="21"/>
      <c r="I40" s="21"/>
      <c r="J40" s="21"/>
      <c r="K40" s="21"/>
      <c r="L40" s="67"/>
      <c r="M40" s="68">
        <f>SUM($M$41)</f>
        <v>0</v>
      </c>
      <c r="N40" s="18"/>
      <c r="O40" s="22"/>
    </row>
    <row r="41" spans="1:15" ht="35.1" customHeight="1" outlineLevel="4" x14ac:dyDescent="0.2">
      <c r="A41" s="23"/>
      <c r="B41" s="24" t="s">
        <v>67</v>
      </c>
      <c r="C41" s="25"/>
      <c r="D41" s="25"/>
      <c r="E41" s="26" t="s">
        <v>25</v>
      </c>
      <c r="F41" s="27"/>
      <c r="G41" s="31">
        <v>46.46</v>
      </c>
      <c r="H41" s="31">
        <v>113.12</v>
      </c>
      <c r="I41" s="31">
        <v>101.98</v>
      </c>
      <c r="J41" s="31">
        <v>51.83</v>
      </c>
      <c r="K41" s="31">
        <f>SUM($G$41:$J$41)</f>
        <v>313.39</v>
      </c>
      <c r="L41" s="28">
        <f t="array" ref="L41">INDEX(Р[Цена за ед., руб],MATCH(1,IF(($B41=Р[Наименование])*($N41=Р[Примечание]),{1},($B41=Р[Наименование])*($N41=Р[Примечание])),0))</f>
        <v>0</v>
      </c>
      <c r="M41" s="28">
        <f>ROUND($K$41*$L$41,2)</f>
        <v>0</v>
      </c>
      <c r="N41" s="25" t="s">
        <v>68</v>
      </c>
      <c r="O41" s="25"/>
    </row>
    <row r="42" spans="1:15" ht="11.1" customHeight="1" outlineLevel="4" x14ac:dyDescent="0.2">
      <c r="A42" s="20"/>
      <c r="B42" s="14" t="s">
        <v>26</v>
      </c>
      <c r="C42" s="21"/>
      <c r="D42" s="21"/>
      <c r="E42" s="21"/>
      <c r="F42" s="21"/>
      <c r="G42" s="21"/>
      <c r="H42" s="21"/>
      <c r="I42" s="21"/>
      <c r="J42" s="21"/>
      <c r="K42" s="21"/>
      <c r="L42" s="67"/>
      <c r="M42" s="68">
        <f>SUM($M$43:$M$48)</f>
        <v>0</v>
      </c>
      <c r="N42" s="18"/>
      <c r="O42" s="22"/>
    </row>
    <row r="43" spans="1:15" ht="47.1" customHeight="1" outlineLevel="4" x14ac:dyDescent="0.2">
      <c r="A43" s="23" t="s">
        <v>27</v>
      </c>
      <c r="B43" s="24" t="s">
        <v>47</v>
      </c>
      <c r="C43" s="25"/>
      <c r="D43" s="25" t="s">
        <v>48</v>
      </c>
      <c r="E43" s="26" t="s">
        <v>49</v>
      </c>
      <c r="F43" s="30">
        <v>8</v>
      </c>
      <c r="G43" s="33">
        <v>291</v>
      </c>
      <c r="H43" s="33">
        <v>838</v>
      </c>
      <c r="I43" s="33">
        <v>535</v>
      </c>
      <c r="J43" s="33">
        <v>350</v>
      </c>
      <c r="K43" s="34">
        <f>SUM($G$43:$J$43)</f>
        <v>2014</v>
      </c>
      <c r="L43" s="28">
        <f t="array" ref="L43">INDEX(М[Цена за ед., руб],MATCH(1,IF(($B43=М[Наим.])*($C43=М[Артикул, марка, произв.])*($D43=М[Хар-ка])*($N43=М[Прим.]),{1},($B43=М[Наим.])*($C43=М[Артикул, марка, произв.])*($D43=М[Хар-ка])*($N43=М[Прим.])),0))</f>
        <v>0</v>
      </c>
      <c r="M43" s="28">
        <f>ROUND($K$43*$L$43,2)</f>
        <v>0</v>
      </c>
      <c r="N43" s="25"/>
      <c r="O43" s="25" t="str">
        <f t="array" ref="O43">INDEX(М[Форма закупа],MATCH(1,IF(($B43=М[Наим.])*($C43=М[Артикул, марка, произв.])*($D43=М[Хар-ка])*($N43=М[Прим.]),{1},($B43=М[Наим.])*($C43=М[Артикул, марка, произв.])*($D43=М[Хар-ка])*($N43=М[Прим.])),0))</f>
        <v>Закупка подрядчик</v>
      </c>
    </row>
    <row r="44" spans="1:15" ht="47.1" customHeight="1" outlineLevel="4" x14ac:dyDescent="0.2">
      <c r="A44" s="23" t="s">
        <v>38</v>
      </c>
      <c r="B44" s="24" t="s">
        <v>47</v>
      </c>
      <c r="C44" s="25"/>
      <c r="D44" s="25" t="s">
        <v>69</v>
      </c>
      <c r="E44" s="26" t="s">
        <v>49</v>
      </c>
      <c r="F44" s="30">
        <v>8</v>
      </c>
      <c r="G44" s="33">
        <v>82</v>
      </c>
      <c r="H44" s="33">
        <v>68</v>
      </c>
      <c r="I44" s="33">
        <v>281</v>
      </c>
      <c r="J44" s="33">
        <v>64</v>
      </c>
      <c r="K44" s="33">
        <f>SUM($G$44:$J$44)</f>
        <v>495</v>
      </c>
      <c r="L44" s="28">
        <f t="array" ref="L44">INDEX(М[Цена за ед., руб],MATCH(1,IF(($B44=М[Наим.])*($C44=М[Артикул, марка, произв.])*($D44=М[Хар-ка])*($N44=М[Прим.]),{1},($B44=М[Наим.])*($C44=М[Артикул, марка, произв.])*($D44=М[Хар-ка])*($N44=М[Прим.])),0))</f>
        <v>0</v>
      </c>
      <c r="M44" s="28">
        <f>ROUND($K$44*$L$44,2)</f>
        <v>0</v>
      </c>
      <c r="N44" s="25"/>
      <c r="O44" s="25" t="str">
        <f t="array" ref="O44">INDEX(М[Форма закупа],MATCH(1,IF(($B44=М[Наим.])*($C44=М[Артикул, марка, произв.])*($D44=М[Хар-ка])*($N44=М[Прим.]),{1},($B44=М[Наим.])*($C44=М[Артикул, марка, произв.])*($D44=М[Хар-ка])*($N44=М[Прим.])),0))</f>
        <v>Закупка подрядчик</v>
      </c>
    </row>
    <row r="45" spans="1:15" ht="11.1" customHeight="1" outlineLevel="4" x14ac:dyDescent="0.2">
      <c r="A45" s="23" t="s">
        <v>50</v>
      </c>
      <c r="B45" s="24" t="s">
        <v>62</v>
      </c>
      <c r="C45" s="25"/>
      <c r="D45" s="25" t="s">
        <v>63</v>
      </c>
      <c r="E45" s="26" t="s">
        <v>37</v>
      </c>
      <c r="F45" s="30">
        <v>1.07</v>
      </c>
      <c r="G45" s="31">
        <v>4.97</v>
      </c>
      <c r="H45" s="32">
        <v>12.1</v>
      </c>
      <c r="I45" s="31">
        <v>10.91</v>
      </c>
      <c r="J45" s="31">
        <v>5.55</v>
      </c>
      <c r="K45" s="31">
        <f>SUM($G$45:$J$45)</f>
        <v>33.53</v>
      </c>
      <c r="L45" s="28">
        <f t="array" ref="L45">INDEX(М[Цена за ед., руб],MATCH(1,IF(($B45=М[Наим.])*($C45=М[Артикул, марка, произв.])*($D45=М[Хар-ка])*($N45=М[Прим.]),{1},($B45=М[Наим.])*($C45=М[Артикул, марка, произв.])*($D45=М[Хар-ка])*($N45=М[Прим.])),0))</f>
        <v>0</v>
      </c>
      <c r="M45" s="28">
        <f>ROUND($K$45*$L$45,2)</f>
        <v>0</v>
      </c>
      <c r="N45" s="25"/>
      <c r="O45" s="25" t="str">
        <f t="array" ref="O45">INDEX(М[Форма закупа],MATCH(1,IF(($B45=М[Наим.])*($C45=М[Артикул, марка, произв.])*($D45=М[Хар-ка])*($N45=М[Прим.]),{1},($B45=М[Наим.])*($C45=М[Артикул, марка, произв.])*($D45=М[Хар-ка])*($N45=М[Прим.])),0))</f>
        <v>Закупка подрядчик</v>
      </c>
    </row>
    <row r="46" spans="1:15" ht="23.1" customHeight="1" outlineLevel="4" x14ac:dyDescent="0.2">
      <c r="A46" s="23" t="s">
        <v>64</v>
      </c>
      <c r="B46" s="24" t="s">
        <v>70</v>
      </c>
      <c r="C46" s="25"/>
      <c r="D46" s="25" t="s">
        <v>71</v>
      </c>
      <c r="E46" s="26" t="s">
        <v>72</v>
      </c>
      <c r="F46" s="30">
        <v>6.7000000000000004E-2</v>
      </c>
      <c r="G46" s="33">
        <v>1</v>
      </c>
      <c r="H46" s="33">
        <v>1</v>
      </c>
      <c r="I46" s="33">
        <v>2</v>
      </c>
      <c r="J46" s="33">
        <v>1</v>
      </c>
      <c r="K46" s="33">
        <f>SUM($G$46:$J$46)</f>
        <v>5</v>
      </c>
      <c r="L46" s="28">
        <f t="array" ref="L46">INDEX(М[Цена за ед., руб],MATCH(1,IF(($B46=М[Наим.])*($C46=М[Артикул, марка, произв.])*($D46=М[Хар-ка])*($N46=М[Прим.]),{1},($B46=М[Наим.])*($C46=М[Артикул, марка, произв.])*($D46=М[Хар-ка])*($N46=М[Прим.])),0))</f>
        <v>0</v>
      </c>
      <c r="M46" s="28">
        <f>ROUND($K$46*$L$46,2)</f>
        <v>0</v>
      </c>
      <c r="N46" s="25"/>
      <c r="O46" s="25" t="str">
        <f t="array" ref="O46">INDEX(М[Форма закупа],MATCH(1,IF(($B46=М[Наим.])*($C46=М[Артикул, марка, произв.])*($D46=М[Хар-ка])*($N46=М[Прим.]),{1},($B46=М[Наим.])*($C46=М[Артикул, марка, произв.])*($D46=М[Хар-ка])*($N46=М[Прим.])),0))</f>
        <v>Закупка подрядчик</v>
      </c>
    </row>
    <row r="47" spans="1:15" ht="35.1" customHeight="1" outlineLevel="4" x14ac:dyDescent="0.2">
      <c r="A47" s="23" t="s">
        <v>66</v>
      </c>
      <c r="B47" s="24" t="s">
        <v>51</v>
      </c>
      <c r="C47" s="25" t="s">
        <v>52</v>
      </c>
      <c r="D47" s="25" t="s">
        <v>53</v>
      </c>
      <c r="E47" s="26" t="s">
        <v>42</v>
      </c>
      <c r="F47" s="30">
        <v>6</v>
      </c>
      <c r="G47" s="31">
        <v>278.77999999999997</v>
      </c>
      <c r="H47" s="31">
        <v>678.69</v>
      </c>
      <c r="I47" s="31">
        <v>611.87</v>
      </c>
      <c r="J47" s="31">
        <v>310.99</v>
      </c>
      <c r="K47" s="28">
        <f>SUM($G$47:$J$47)</f>
        <v>1880.3300000000002</v>
      </c>
      <c r="L47" s="28">
        <f t="array" ref="L47">INDEX(М[Цена за ед., руб],MATCH(1,IF(($B47=М[Наим.])*($C47=М[Артикул, марка, произв.])*($D47=М[Хар-ка])*($N47=М[Прим.]),{1},($B47=М[Наим.])*($C47=М[Артикул, марка, произв.])*($D47=М[Хар-ка])*($N47=М[Прим.])),0))</f>
        <v>0</v>
      </c>
      <c r="M47" s="28">
        <f>ROUND($K$47*$L$47,2)</f>
        <v>0</v>
      </c>
      <c r="N47" s="25" t="s">
        <v>54</v>
      </c>
      <c r="O47" s="25" t="str">
        <f t="array" ref="O47">INDEX(М[Форма закупа],MATCH(1,IF(($B47=М[Наим.])*($C47=М[Артикул, марка, произв.])*($D47=М[Хар-ка])*($N47=М[Прим.]),{1},($B47=М[Наим.])*($C47=М[Артикул, марка, произв.])*($D47=М[Хар-ка])*($N47=М[Прим.])),0))</f>
        <v>Закупка подрядчик</v>
      </c>
    </row>
    <row r="48" spans="1:15" ht="23.1" customHeight="1" outlineLevel="4" x14ac:dyDescent="0.2">
      <c r="A48" s="23" t="s">
        <v>73</v>
      </c>
      <c r="B48" s="24" t="s">
        <v>74</v>
      </c>
      <c r="C48" s="25" t="s">
        <v>75</v>
      </c>
      <c r="D48" s="25" t="s">
        <v>76</v>
      </c>
      <c r="E48" s="26" t="s">
        <v>31</v>
      </c>
      <c r="F48" s="27"/>
      <c r="G48" s="33">
        <v>1</v>
      </c>
      <c r="H48" s="33">
        <v>1</v>
      </c>
      <c r="I48" s="33">
        <v>1</v>
      </c>
      <c r="J48" s="33">
        <v>1</v>
      </c>
      <c r="K48" s="33">
        <f>SUM($G$48:$J$48)</f>
        <v>4</v>
      </c>
      <c r="L48" s="28">
        <f t="array" ref="L48">INDEX(М[Цена за ед., руб],MATCH(1,IF(($B48=М[Наим.])*($C48=М[Артикул, марка, произв.])*($D48=М[Хар-ка])*($N48=М[Прим.]),{1},($B48=М[Наим.])*($C48=М[Артикул, марка, произв.])*($D48=М[Хар-ка])*($N48=М[Прим.])),0))</f>
        <v>0</v>
      </c>
      <c r="M48" s="28">
        <f>ROUND($K$48*$L$48,2)</f>
        <v>0</v>
      </c>
      <c r="N48" s="25" t="s">
        <v>77</v>
      </c>
      <c r="O48" s="25" t="str">
        <f t="array" ref="O48">INDEX(М[Форма закупа],MATCH(1,IF(($B48=М[Наим.])*($C48=М[Артикул, марка, произв.])*($D48=М[Хар-ка])*($N48=М[Прим.]),{1},($B48=М[Наим.])*($C48=М[Артикул, марка, произв.])*($D48=М[Хар-ка])*($N48=М[Прим.])),0))</f>
        <v>Закупка подрядчик</v>
      </c>
    </row>
    <row r="49" spans="1:15" ht="11.1" customHeight="1" outlineLevel="4" x14ac:dyDescent="0.2">
      <c r="A49" s="20"/>
      <c r="B49" s="14" t="s">
        <v>23</v>
      </c>
      <c r="C49" s="21"/>
      <c r="D49" s="21"/>
      <c r="E49" s="21"/>
      <c r="F49" s="21"/>
      <c r="G49" s="21"/>
      <c r="H49" s="21"/>
      <c r="I49" s="21"/>
      <c r="J49" s="21"/>
      <c r="K49" s="21"/>
      <c r="L49" s="67"/>
      <c r="M49" s="68">
        <f>SUM($M$50)</f>
        <v>0</v>
      </c>
      <c r="N49" s="18"/>
      <c r="O49" s="22"/>
    </row>
    <row r="50" spans="1:15" ht="23.1" customHeight="1" outlineLevel="4" x14ac:dyDescent="0.2">
      <c r="A50" s="23"/>
      <c r="B50" s="24" t="s">
        <v>78</v>
      </c>
      <c r="C50" s="25"/>
      <c r="D50" s="25"/>
      <c r="E50" s="26" t="s">
        <v>25</v>
      </c>
      <c r="F50" s="27"/>
      <c r="G50" s="29">
        <v>3967.4</v>
      </c>
      <c r="H50" s="28">
        <v>2518.04</v>
      </c>
      <c r="I50" s="28">
        <v>4002.23</v>
      </c>
      <c r="J50" s="28">
        <v>3009.01</v>
      </c>
      <c r="K50" s="28">
        <f>SUM($G$50:$J$50)</f>
        <v>13496.68</v>
      </c>
      <c r="L50" s="28">
        <f t="array" ref="L50">INDEX(Р[Цена за ед., руб],MATCH(1,IF(($B50=Р[Наименование])*($N50=Р[Примечание]),{1},($B50=Р[Наименование])*($N50=Р[Примечание])),0))</f>
        <v>0</v>
      </c>
      <c r="M50" s="28">
        <f>ROUND($K$50*$L$50,2)</f>
        <v>0</v>
      </c>
      <c r="N50" s="25" t="s">
        <v>79</v>
      </c>
      <c r="O50" s="25"/>
    </row>
    <row r="51" spans="1:15" ht="11.1" customHeight="1" outlineLevel="4" x14ac:dyDescent="0.2">
      <c r="A51" s="20"/>
      <c r="B51" s="14" t="s">
        <v>26</v>
      </c>
      <c r="C51" s="21"/>
      <c r="D51" s="21"/>
      <c r="E51" s="21"/>
      <c r="F51" s="21"/>
      <c r="G51" s="21"/>
      <c r="H51" s="21"/>
      <c r="I51" s="21"/>
      <c r="J51" s="21"/>
      <c r="K51" s="21"/>
      <c r="L51" s="67"/>
      <c r="M51" s="68">
        <f>SUM($M$52:$M$56)</f>
        <v>0</v>
      </c>
      <c r="N51" s="18"/>
      <c r="O51" s="22"/>
    </row>
    <row r="52" spans="1:15" ht="47.1" customHeight="1" outlineLevel="4" x14ac:dyDescent="0.2">
      <c r="A52" s="23" t="s">
        <v>27</v>
      </c>
      <c r="B52" s="24" t="s">
        <v>47</v>
      </c>
      <c r="C52" s="25"/>
      <c r="D52" s="25" t="s">
        <v>48</v>
      </c>
      <c r="E52" s="26" t="s">
        <v>49</v>
      </c>
      <c r="F52" s="30">
        <v>8</v>
      </c>
      <c r="G52" s="34">
        <v>31739</v>
      </c>
      <c r="H52" s="34">
        <v>20144</v>
      </c>
      <c r="I52" s="34">
        <v>32018</v>
      </c>
      <c r="J52" s="34">
        <v>24072</v>
      </c>
      <c r="K52" s="34">
        <f>SUM($G$52:$J$52)</f>
        <v>107973</v>
      </c>
      <c r="L52" s="28">
        <f t="array" ref="L52">INDEX(М[Цена за ед., руб],MATCH(1,IF(($B52=М[Наим.])*($C52=М[Артикул, марка, произв.])*($D52=М[Хар-ка])*($N52=М[Прим.]),{1},($B52=М[Наим.])*($C52=М[Артикул, марка, произв.])*($D52=М[Хар-ка])*($N52=М[Прим.])),0))</f>
        <v>0</v>
      </c>
      <c r="M52" s="28">
        <f>ROUND($K$52*$L$52,2)</f>
        <v>0</v>
      </c>
      <c r="N52" s="25"/>
      <c r="O52" s="25" t="str">
        <f t="array" ref="O52">INDEX(М[Форма закупа],MATCH(1,IF(($B52=М[Наим.])*($C52=М[Артикул, марка, произв.])*($D52=М[Хар-ка])*($N52=М[Прим.]),{1},($B52=М[Наим.])*($C52=М[Артикул, марка, произв.])*($D52=М[Хар-ка])*($N52=М[Прим.])),0))</f>
        <v>Закупка подрядчик</v>
      </c>
    </row>
    <row r="53" spans="1:15" ht="11.1" customHeight="1" outlineLevel="4" x14ac:dyDescent="0.2">
      <c r="A53" s="23" t="s">
        <v>38</v>
      </c>
      <c r="B53" s="24" t="s">
        <v>62</v>
      </c>
      <c r="C53" s="25"/>
      <c r="D53" s="25" t="s">
        <v>65</v>
      </c>
      <c r="E53" s="26" t="s">
        <v>37</v>
      </c>
      <c r="F53" s="30">
        <v>1.07</v>
      </c>
      <c r="G53" s="31">
        <v>636.77</v>
      </c>
      <c r="H53" s="31">
        <v>404.15</v>
      </c>
      <c r="I53" s="31">
        <v>642.36</v>
      </c>
      <c r="J53" s="31">
        <v>482.95</v>
      </c>
      <c r="K53" s="28">
        <f>SUM($G$53:$J$53)</f>
        <v>2166.23</v>
      </c>
      <c r="L53" s="28">
        <f t="array" ref="L53">INDEX(М[Цена за ед., руб],MATCH(1,IF(($B53=М[Наим.])*($C53=М[Артикул, марка, произв.])*($D53=М[Хар-ка])*($N53=М[Прим.]),{1},($B53=М[Наим.])*($C53=М[Артикул, марка, произв.])*($D53=М[Хар-ка])*($N53=М[Прим.])),0))</f>
        <v>0</v>
      </c>
      <c r="M53" s="28">
        <f>ROUND($K$53*$L$53,2)</f>
        <v>0</v>
      </c>
      <c r="N53" s="25"/>
      <c r="O53" s="25" t="str">
        <f t="array" ref="O53">INDEX(М[Форма закупа],MATCH(1,IF(($B53=М[Наим.])*($C53=М[Артикул, марка, произв.])*($D53=М[Хар-ка])*($N53=М[Прим.]),{1},($B53=М[Наим.])*($C53=М[Артикул, марка, произв.])*($D53=М[Хар-ка])*($N53=М[Прим.])),0))</f>
        <v>Закупка подрядчик</v>
      </c>
    </row>
    <row r="54" spans="1:15" ht="23.1" customHeight="1" outlineLevel="4" x14ac:dyDescent="0.2">
      <c r="A54" s="23" t="s">
        <v>50</v>
      </c>
      <c r="B54" s="24" t="s">
        <v>70</v>
      </c>
      <c r="C54" s="25"/>
      <c r="D54" s="25" t="s">
        <v>71</v>
      </c>
      <c r="E54" s="26" t="s">
        <v>72</v>
      </c>
      <c r="F54" s="30">
        <v>6.7000000000000004E-2</v>
      </c>
      <c r="G54" s="33">
        <v>265</v>
      </c>
      <c r="H54" s="33">
        <v>167</v>
      </c>
      <c r="I54" s="33">
        <v>267</v>
      </c>
      <c r="J54" s="33">
        <v>200</v>
      </c>
      <c r="K54" s="33">
        <f>SUM($G$54:$J$54)</f>
        <v>899</v>
      </c>
      <c r="L54" s="28">
        <f t="array" ref="L54">INDEX(М[Цена за ед., руб],MATCH(1,IF(($B54=М[Наим.])*($C54=М[Артикул, марка, произв.])*($D54=М[Хар-ка])*($N54=М[Прим.]),{1},($B54=М[Наим.])*($C54=М[Артикул, марка, произв.])*($D54=М[Хар-ка])*($N54=М[Прим.])),0))</f>
        <v>0</v>
      </c>
      <c r="M54" s="28">
        <f>ROUND($K$54*$L$54,2)</f>
        <v>0</v>
      </c>
      <c r="N54" s="25"/>
      <c r="O54" s="25" t="str">
        <f t="array" ref="O54">INDEX(М[Форма закупа],MATCH(1,IF(($B54=М[Наим.])*($C54=М[Артикул, марка, произв.])*($D54=М[Хар-ка])*($N54=М[Прим.]),{1},($B54=М[Наим.])*($C54=М[Артикул, марка, произв.])*($D54=М[Хар-ка])*($N54=М[Прим.])),0))</f>
        <v>Закупка подрядчик</v>
      </c>
    </row>
    <row r="55" spans="1:15" ht="35.1" customHeight="1" outlineLevel="4" x14ac:dyDescent="0.2">
      <c r="A55" s="23" t="s">
        <v>64</v>
      </c>
      <c r="B55" s="24" t="s">
        <v>51</v>
      </c>
      <c r="C55" s="25" t="s">
        <v>52</v>
      </c>
      <c r="D55" s="25" t="s">
        <v>53</v>
      </c>
      <c r="E55" s="26" t="s">
        <v>42</v>
      </c>
      <c r="F55" s="30">
        <v>6</v>
      </c>
      <c r="G55" s="28">
        <v>23804.38</v>
      </c>
      <c r="H55" s="28">
        <v>15108.24</v>
      </c>
      <c r="I55" s="29">
        <v>24013.4</v>
      </c>
      <c r="J55" s="28">
        <v>18054.04</v>
      </c>
      <c r="K55" s="28">
        <f>SUM($G$55:$J$55)</f>
        <v>80980.06</v>
      </c>
      <c r="L55" s="28">
        <f t="array" ref="L55">INDEX(М[Цена за ед., руб],MATCH(1,IF(($B55=М[Наим.])*($C55=М[Артикул, марка, произв.])*($D55=М[Хар-ка])*($N55=М[Прим.]),{1},($B55=М[Наим.])*($C55=М[Артикул, марка, произв.])*($D55=М[Хар-ка])*($N55=М[Прим.])),0))</f>
        <v>0</v>
      </c>
      <c r="M55" s="28">
        <f>ROUND($K$55*$L$55,2)</f>
        <v>0</v>
      </c>
      <c r="N55" s="25" t="s">
        <v>54</v>
      </c>
      <c r="O55" s="25" t="str">
        <f t="array" ref="O55">INDEX(М[Форма закупа],MATCH(1,IF(($B55=М[Наим.])*($C55=М[Артикул, марка, произв.])*($D55=М[Хар-ка])*($N55=М[Прим.]),{1},($B55=М[Наим.])*($C55=М[Артикул, марка, произв.])*($D55=М[Хар-ка])*($N55=М[Прим.])),0))</f>
        <v>Закупка подрядчик</v>
      </c>
    </row>
    <row r="56" spans="1:15" ht="23.1" customHeight="1" outlineLevel="4" x14ac:dyDescent="0.2">
      <c r="A56" s="23" t="s">
        <v>66</v>
      </c>
      <c r="B56" s="24" t="s">
        <v>74</v>
      </c>
      <c r="C56" s="25" t="s">
        <v>75</v>
      </c>
      <c r="D56" s="25" t="s">
        <v>76</v>
      </c>
      <c r="E56" s="26" t="s">
        <v>31</v>
      </c>
      <c r="F56" s="27"/>
      <c r="G56" s="33">
        <v>34</v>
      </c>
      <c r="H56" s="33">
        <v>22</v>
      </c>
      <c r="I56" s="33">
        <v>35</v>
      </c>
      <c r="J56" s="33">
        <v>26</v>
      </c>
      <c r="K56" s="33">
        <f>SUM($G$56:$J$56)</f>
        <v>117</v>
      </c>
      <c r="L56" s="28">
        <f t="array" ref="L56">INDEX(М[Цена за ед., руб],MATCH(1,IF(($B56=М[Наим.])*($C56=М[Артикул, марка, произв.])*($D56=М[Хар-ка])*($N56=М[Прим.]),{1},($B56=М[Наим.])*($C56=М[Артикул, марка, произв.])*($D56=М[Хар-ка])*($N56=М[Прим.])),0))</f>
        <v>0</v>
      </c>
      <c r="M56" s="28">
        <f>ROUND($K$56*$L$56,2)</f>
        <v>0</v>
      </c>
      <c r="N56" s="25" t="s">
        <v>77</v>
      </c>
      <c r="O56" s="25" t="str">
        <f t="array" ref="O56">INDEX(М[Форма закупа],MATCH(1,IF(($B56=М[Наим.])*($C56=М[Артикул, марка, произв.])*($D56=М[Хар-ка])*($N56=М[Прим.]),{1},($B56=М[Наим.])*($C56=М[Артикул, марка, произв.])*($D56=М[Хар-ка])*($N56=М[Прим.])),0))</f>
        <v>Закупка подрядчик</v>
      </c>
    </row>
    <row r="57" spans="1:15" ht="11.1" customHeight="1" outlineLevel="4" x14ac:dyDescent="0.2">
      <c r="A57" s="20"/>
      <c r="B57" s="14" t="s">
        <v>23</v>
      </c>
      <c r="C57" s="21"/>
      <c r="D57" s="21"/>
      <c r="E57" s="21"/>
      <c r="F57" s="21"/>
      <c r="G57" s="21"/>
      <c r="H57" s="21"/>
      <c r="I57" s="21"/>
      <c r="J57" s="21"/>
      <c r="K57" s="21"/>
      <c r="L57" s="67"/>
      <c r="M57" s="68">
        <f>SUM($M$58)</f>
        <v>0</v>
      </c>
      <c r="N57" s="18"/>
      <c r="O57" s="22"/>
    </row>
    <row r="58" spans="1:15" ht="35.1" customHeight="1" outlineLevel="4" x14ac:dyDescent="0.2">
      <c r="A58" s="23"/>
      <c r="B58" s="24" t="s">
        <v>80</v>
      </c>
      <c r="C58" s="25"/>
      <c r="D58" s="25"/>
      <c r="E58" s="26" t="s">
        <v>25</v>
      </c>
      <c r="F58" s="27"/>
      <c r="G58" s="31">
        <v>666.69</v>
      </c>
      <c r="H58" s="31">
        <v>662.08</v>
      </c>
      <c r="I58" s="31">
        <v>380.76</v>
      </c>
      <c r="J58" s="31">
        <v>75.77</v>
      </c>
      <c r="K58" s="29">
        <f>SUM($G$58:$J$58)</f>
        <v>1785.3</v>
      </c>
      <c r="L58" s="28">
        <f t="array" ref="L58">INDEX(Р[Цена за ед., руб],MATCH(1,IF(($B58=Р[Наименование])*($N58=Р[Примечание]),{1},($B58=Р[Наименование])*($N58=Р[Примечание])),0))</f>
        <v>0</v>
      </c>
      <c r="M58" s="28">
        <f>ROUND($K$58*$L$58,2)</f>
        <v>0</v>
      </c>
      <c r="N58" s="25" t="s">
        <v>81</v>
      </c>
      <c r="O58" s="25"/>
    </row>
    <row r="59" spans="1:15" ht="11.1" customHeight="1" outlineLevel="4" x14ac:dyDescent="0.2">
      <c r="A59" s="20"/>
      <c r="B59" s="14" t="s">
        <v>26</v>
      </c>
      <c r="C59" s="21"/>
      <c r="D59" s="21"/>
      <c r="E59" s="21"/>
      <c r="F59" s="21"/>
      <c r="G59" s="21"/>
      <c r="H59" s="21"/>
      <c r="I59" s="21"/>
      <c r="J59" s="21"/>
      <c r="K59" s="21"/>
      <c r="L59" s="67"/>
      <c r="M59" s="68">
        <f>SUM($M$60:$M$62)</f>
        <v>0</v>
      </c>
      <c r="N59" s="18"/>
      <c r="O59" s="22"/>
    </row>
    <row r="60" spans="1:15" ht="47.1" customHeight="1" outlineLevel="4" x14ac:dyDescent="0.2">
      <c r="A60" s="23" t="s">
        <v>27</v>
      </c>
      <c r="B60" s="24" t="s">
        <v>47</v>
      </c>
      <c r="C60" s="25"/>
      <c r="D60" s="25" t="s">
        <v>58</v>
      </c>
      <c r="E60" s="26" t="s">
        <v>49</v>
      </c>
      <c r="F60" s="30">
        <v>8</v>
      </c>
      <c r="G60" s="34">
        <v>5334</v>
      </c>
      <c r="H60" s="34">
        <v>5297</v>
      </c>
      <c r="I60" s="34">
        <v>3046</v>
      </c>
      <c r="J60" s="33">
        <v>606</v>
      </c>
      <c r="K60" s="34">
        <f>SUM($G$60:$J$60)</f>
        <v>14283</v>
      </c>
      <c r="L60" s="28">
        <f t="array" ref="L60">INDEX(М[Цена за ед., руб],MATCH(1,IF(($B60=М[Наим.])*($C60=М[Артикул, марка, произв.])*($D60=М[Хар-ка])*($N60=М[Прим.]),{1},($B60=М[Наим.])*($C60=М[Артикул, марка, произв.])*($D60=М[Хар-ка])*($N60=М[Прим.])),0))</f>
        <v>0</v>
      </c>
      <c r="M60" s="28">
        <f>ROUND($K$60*$L$60,2)</f>
        <v>0</v>
      </c>
      <c r="N60" s="25"/>
      <c r="O60" s="25" t="str">
        <f t="array" ref="O60">INDEX(М[Форма закупа],MATCH(1,IF(($B60=М[Наим.])*($C60=М[Артикул, марка, произв.])*($D60=М[Хар-ка])*($N60=М[Прим.]),{1},($B60=М[Наим.])*($C60=М[Артикул, марка, произв.])*($D60=М[Хар-ка])*($N60=М[Прим.])),0))</f>
        <v>Закупка подрядчик</v>
      </c>
    </row>
    <row r="61" spans="1:15" ht="11.1" customHeight="1" outlineLevel="4" x14ac:dyDescent="0.2">
      <c r="A61" s="23" t="s">
        <v>38</v>
      </c>
      <c r="B61" s="24" t="s">
        <v>62</v>
      </c>
      <c r="C61" s="25"/>
      <c r="D61" s="25" t="s">
        <v>82</v>
      </c>
      <c r="E61" s="26" t="s">
        <v>37</v>
      </c>
      <c r="F61" s="30">
        <v>1.07</v>
      </c>
      <c r="G61" s="31">
        <v>35.67</v>
      </c>
      <c r="H61" s="31">
        <v>35.42</v>
      </c>
      <c r="I61" s="31">
        <v>20.37</v>
      </c>
      <c r="J61" s="31">
        <v>4.05</v>
      </c>
      <c r="K61" s="31">
        <f>SUM($G$61:$J$61)</f>
        <v>95.51</v>
      </c>
      <c r="L61" s="28">
        <f t="array" ref="L61">INDEX(М[Цена за ед., руб],MATCH(1,IF(($B61=М[Наим.])*($C61=М[Артикул, марка, произв.])*($D61=М[Хар-ка])*($N61=М[Прим.]),{1},($B61=М[Наим.])*($C61=М[Артикул, марка, произв.])*($D61=М[Хар-ка])*($N61=М[Прим.])),0))</f>
        <v>0</v>
      </c>
      <c r="M61" s="28">
        <f>ROUND($K$61*$L$61,2)</f>
        <v>0</v>
      </c>
      <c r="N61" s="25"/>
      <c r="O61" s="25" t="str">
        <f t="array" ref="O61">INDEX(М[Форма закупа],MATCH(1,IF(($B61=М[Наим.])*($C61=М[Артикул, марка, произв.])*($D61=М[Хар-ка])*($N61=М[Прим.]),{1},($B61=М[Наим.])*($C61=М[Артикул, марка, произв.])*($D61=М[Хар-ка])*($N61=М[Прим.])),0))</f>
        <v>Закупка подрядчик</v>
      </c>
    </row>
    <row r="62" spans="1:15" ht="35.1" customHeight="1" outlineLevel="4" x14ac:dyDescent="0.2">
      <c r="A62" s="23" t="s">
        <v>50</v>
      </c>
      <c r="B62" s="24" t="s">
        <v>51</v>
      </c>
      <c r="C62" s="25" t="s">
        <v>52</v>
      </c>
      <c r="D62" s="25" t="s">
        <v>53</v>
      </c>
      <c r="E62" s="26" t="s">
        <v>42</v>
      </c>
      <c r="F62" s="30">
        <v>6</v>
      </c>
      <c r="G62" s="28">
        <v>4000.12</v>
      </c>
      <c r="H62" s="28">
        <v>3972.49</v>
      </c>
      <c r="I62" s="28">
        <v>2284.5500000000002</v>
      </c>
      <c r="J62" s="32">
        <v>454.6</v>
      </c>
      <c r="K62" s="28">
        <f>SUM($G$62:$J$62)</f>
        <v>10711.76</v>
      </c>
      <c r="L62" s="28">
        <f t="array" ref="L62">INDEX(М[Цена за ед., руб],MATCH(1,IF(($B62=М[Наим.])*($C62=М[Артикул, марка, произв.])*($D62=М[Хар-ка])*($N62=М[Прим.]),{1},($B62=М[Наим.])*($C62=М[Артикул, марка, произв.])*($D62=М[Хар-ка])*($N62=М[Прим.])),0))</f>
        <v>0</v>
      </c>
      <c r="M62" s="28">
        <f>ROUND($K$62*$L$62,2)</f>
        <v>0</v>
      </c>
      <c r="N62" s="25" t="s">
        <v>54</v>
      </c>
      <c r="O62" s="25" t="str">
        <f t="array" ref="O62">INDEX(М[Форма закупа],MATCH(1,IF(($B62=М[Наим.])*($C62=М[Артикул, марка, произв.])*($D62=М[Хар-ка])*($N62=М[Прим.]),{1},($B62=М[Наим.])*($C62=М[Артикул, марка, произв.])*($D62=М[Хар-ка])*($N62=М[Прим.])),0))</f>
        <v>Закупка подрядчик</v>
      </c>
    </row>
    <row r="63" spans="1:15" ht="11.1" customHeight="1" outlineLevel="2" x14ac:dyDescent="0.2">
      <c r="A63" s="13" t="s">
        <v>83</v>
      </c>
      <c r="B63" s="14" t="s">
        <v>84</v>
      </c>
      <c r="C63" s="15"/>
      <c r="D63" s="15"/>
      <c r="E63" s="16"/>
      <c r="F63" s="17"/>
      <c r="G63" s="18"/>
      <c r="H63" s="18"/>
      <c r="I63" s="18"/>
      <c r="J63" s="18"/>
      <c r="K63" s="18"/>
      <c r="L63" s="66"/>
      <c r="M63" s="66">
        <f>SUM($M$64)</f>
        <v>0</v>
      </c>
      <c r="N63" s="19"/>
      <c r="O63" s="19"/>
    </row>
    <row r="64" spans="1:15" ht="11.1" customHeight="1" outlineLevel="3" x14ac:dyDescent="0.2">
      <c r="A64" s="13" t="s">
        <v>85</v>
      </c>
      <c r="B64" s="14" t="s">
        <v>84</v>
      </c>
      <c r="C64" s="15"/>
      <c r="D64" s="15"/>
      <c r="E64" s="16"/>
      <c r="F64" s="17"/>
      <c r="G64" s="18"/>
      <c r="H64" s="18"/>
      <c r="I64" s="18"/>
      <c r="J64" s="18"/>
      <c r="K64" s="18"/>
      <c r="L64" s="66"/>
      <c r="M64" s="66">
        <f>SUM($M$67,$M$65)</f>
        <v>0</v>
      </c>
      <c r="N64" s="19"/>
      <c r="O64" s="19"/>
    </row>
    <row r="65" spans="1:15" ht="11.1" customHeight="1" outlineLevel="4" x14ac:dyDescent="0.2">
      <c r="A65" s="20"/>
      <c r="B65" s="14" t="s">
        <v>23</v>
      </c>
      <c r="C65" s="21"/>
      <c r="D65" s="21"/>
      <c r="E65" s="21"/>
      <c r="F65" s="21"/>
      <c r="G65" s="21"/>
      <c r="H65" s="21"/>
      <c r="I65" s="21"/>
      <c r="J65" s="21"/>
      <c r="K65" s="21"/>
      <c r="L65" s="67"/>
      <c r="M65" s="68">
        <f>SUM($M$66)</f>
        <v>0</v>
      </c>
      <c r="N65" s="18"/>
      <c r="O65" s="22"/>
    </row>
    <row r="66" spans="1:15" ht="11.1" customHeight="1" outlineLevel="4" x14ac:dyDescent="0.2">
      <c r="A66" s="23"/>
      <c r="B66" s="24" t="s">
        <v>84</v>
      </c>
      <c r="C66" s="25"/>
      <c r="D66" s="25"/>
      <c r="E66" s="26" t="s">
        <v>25</v>
      </c>
      <c r="F66" s="27"/>
      <c r="G66" s="28">
        <v>5817.06</v>
      </c>
      <c r="H66" s="28">
        <v>4140.8900000000003</v>
      </c>
      <c r="I66" s="28">
        <v>5184.82</v>
      </c>
      <c r="J66" s="28">
        <v>3840.43</v>
      </c>
      <c r="K66" s="29">
        <f>SUM($G$66:$J$66)</f>
        <v>18983.2</v>
      </c>
      <c r="L66" s="28">
        <f t="array" ref="L66">INDEX(Р[Цена за ед., руб],MATCH(1,IF(($B66=Р[Наименование])*($N66=Р[Примечание]),{1},($B66=Р[Наименование])*($N66=Р[Примечание])),0))</f>
        <v>0</v>
      </c>
      <c r="M66" s="28">
        <f>ROUND($K$66*$L$66,2)</f>
        <v>0</v>
      </c>
      <c r="N66" s="25"/>
      <c r="O66" s="25"/>
    </row>
    <row r="67" spans="1:15" ht="11.1" customHeight="1" outlineLevel="4" x14ac:dyDescent="0.2">
      <c r="A67" s="20"/>
      <c r="B67" s="14" t="s">
        <v>26</v>
      </c>
      <c r="C67" s="21"/>
      <c r="D67" s="21"/>
      <c r="E67" s="21"/>
      <c r="F67" s="21"/>
      <c r="G67" s="21"/>
      <c r="H67" s="21"/>
      <c r="I67" s="21"/>
      <c r="J67" s="21"/>
      <c r="K67" s="21"/>
      <c r="L67" s="67"/>
      <c r="M67" s="68">
        <f>SUM($M$68:$M$75)</f>
        <v>0</v>
      </c>
      <c r="N67" s="18"/>
      <c r="O67" s="22"/>
    </row>
    <row r="68" spans="1:15" ht="47.1" customHeight="1" outlineLevel="4" x14ac:dyDescent="0.2">
      <c r="A68" s="23" t="s">
        <v>27</v>
      </c>
      <c r="B68" s="24" t="s">
        <v>86</v>
      </c>
      <c r="C68" s="25"/>
      <c r="D68" s="25" t="s">
        <v>87</v>
      </c>
      <c r="E68" s="26" t="s">
        <v>88</v>
      </c>
      <c r="F68" s="30">
        <v>1.1000000000000001</v>
      </c>
      <c r="G68" s="31">
        <v>929.62</v>
      </c>
      <c r="H68" s="31">
        <v>583.73</v>
      </c>
      <c r="I68" s="31">
        <v>848.07</v>
      </c>
      <c r="J68" s="31">
        <v>530.11</v>
      </c>
      <c r="K68" s="28">
        <f>SUM($G$68:$J$68)</f>
        <v>2891.53</v>
      </c>
      <c r="L68" s="28">
        <f t="array" ref="L68">INDEX(М[Цена за ед., руб],MATCH(1,IF(($B68=М[Наим.])*($C68=М[Артикул, марка, произв.])*($D68=М[Хар-ка])*($N68=М[Прим.]),{1},($B68=М[Наим.])*($C68=М[Артикул, марка, произв.])*($D68=М[Хар-ка])*($N68=М[Прим.])),0))</f>
        <v>0</v>
      </c>
      <c r="M68" s="28">
        <f>ROUND($K$68*$L$68,2)</f>
        <v>0</v>
      </c>
      <c r="N68" s="25"/>
      <c r="O68" s="25" t="str">
        <f t="array" ref="O68">INDEX(М[Форма закупа],MATCH(1,IF(($B68=М[Наим.])*($C68=М[Артикул, марка, произв.])*($D68=М[Хар-ка])*($N68=М[Прим.]),{1},($B68=М[Наим.])*($C68=М[Артикул, марка, произв.])*($D68=М[Хар-ка])*($N68=М[Прим.])),0))</f>
        <v>Закупка подрядчик</v>
      </c>
    </row>
    <row r="69" spans="1:15" ht="35.1" customHeight="1" outlineLevel="4" x14ac:dyDescent="0.2">
      <c r="A69" s="23" t="s">
        <v>38</v>
      </c>
      <c r="B69" s="24" t="s">
        <v>86</v>
      </c>
      <c r="C69" s="25"/>
      <c r="D69" s="25" t="s">
        <v>89</v>
      </c>
      <c r="E69" s="26" t="s">
        <v>88</v>
      </c>
      <c r="F69" s="30">
        <v>1.1000000000000001</v>
      </c>
      <c r="G69" s="33">
        <v>33</v>
      </c>
      <c r="H69" s="27"/>
      <c r="I69" s="31">
        <v>32.380000000000003</v>
      </c>
      <c r="J69" s="31">
        <v>15.84</v>
      </c>
      <c r="K69" s="31">
        <f>SUM($G$69:$J$69)</f>
        <v>81.22</v>
      </c>
      <c r="L69" s="28">
        <f t="array" ref="L69">INDEX(М[Цена за ед., руб],MATCH(1,IF(($B69=М[Наим.])*($C69=М[Артикул, марка, произв.])*($D69=М[Хар-ка])*($N69=М[Прим.]),{1},($B69=М[Наим.])*($C69=М[Артикул, марка, произв.])*($D69=М[Хар-ка])*($N69=М[Прим.])),0))</f>
        <v>0</v>
      </c>
      <c r="M69" s="28">
        <f>ROUND($K$69*$L$69,2)</f>
        <v>0</v>
      </c>
      <c r="N69" s="25"/>
      <c r="O69" s="25" t="str">
        <f t="array" ref="O69">INDEX(М[Форма закупа],MATCH(1,IF(($B69=М[Наим.])*($C69=М[Артикул, марка, произв.])*($D69=М[Хар-ка])*($N69=М[Прим.]),{1},($B69=М[Наим.])*($C69=М[Артикул, марка, произв.])*($D69=М[Хар-ка])*($N69=М[Прим.])),0))</f>
        <v>Закупка подрядчик</v>
      </c>
    </row>
    <row r="70" spans="1:15" ht="35.1" customHeight="1" outlineLevel="4" x14ac:dyDescent="0.2">
      <c r="A70" s="23" t="s">
        <v>50</v>
      </c>
      <c r="B70" s="24" t="s">
        <v>86</v>
      </c>
      <c r="C70" s="25"/>
      <c r="D70" s="25" t="s">
        <v>90</v>
      </c>
      <c r="E70" s="26" t="s">
        <v>88</v>
      </c>
      <c r="F70" s="30">
        <v>1.1000000000000001</v>
      </c>
      <c r="G70" s="28">
        <v>4967.84</v>
      </c>
      <c r="H70" s="28">
        <v>3858.45</v>
      </c>
      <c r="I70" s="28">
        <v>3670.47</v>
      </c>
      <c r="J70" s="28">
        <v>2941.37</v>
      </c>
      <c r="K70" s="28">
        <f>SUM($G$70:$J$70)</f>
        <v>15438.130000000001</v>
      </c>
      <c r="L70" s="28">
        <f t="array" ref="L70">INDEX(М[Цена за ед., руб],MATCH(1,IF(($B70=М[Наим.])*($C70=М[Артикул, марка, произв.])*($D70=М[Хар-ка])*($N70=М[Прим.]),{1},($B70=М[Наим.])*($C70=М[Артикул, марка, произв.])*($D70=М[Хар-ка])*($N70=М[Прим.])),0))</f>
        <v>0</v>
      </c>
      <c r="M70" s="28">
        <f>ROUND($K$70*$L$70,2)</f>
        <v>0</v>
      </c>
      <c r="N70" s="25"/>
      <c r="O70" s="25" t="str">
        <f t="array" ref="O70">INDEX(М[Форма закупа],MATCH(1,IF(($B70=М[Наим.])*($C70=М[Артикул, марка, произв.])*($D70=М[Хар-ка])*($N70=М[Прим.]),{1},($B70=М[Наим.])*($C70=М[Артикул, марка, произв.])*($D70=М[Хар-ка])*($N70=М[Прим.])),0))</f>
        <v>Закупка подрядчик</v>
      </c>
    </row>
    <row r="71" spans="1:15" ht="47.1" customHeight="1" outlineLevel="4" x14ac:dyDescent="0.2">
      <c r="A71" s="23" t="s">
        <v>64</v>
      </c>
      <c r="B71" s="24" t="s">
        <v>86</v>
      </c>
      <c r="C71" s="25"/>
      <c r="D71" s="25" t="s">
        <v>91</v>
      </c>
      <c r="E71" s="26" t="s">
        <v>88</v>
      </c>
      <c r="F71" s="30">
        <v>1.1000000000000001</v>
      </c>
      <c r="G71" s="28">
        <v>3729.08</v>
      </c>
      <c r="H71" s="28">
        <v>2667.62</v>
      </c>
      <c r="I71" s="28">
        <v>2915.95</v>
      </c>
      <c r="J71" s="28">
        <v>2230.75</v>
      </c>
      <c r="K71" s="29">
        <f>SUM($G$71:$J$71)</f>
        <v>11543.4</v>
      </c>
      <c r="L71" s="28">
        <f t="array" ref="L71">INDEX(М[Цена за ед., руб],MATCH(1,IF(($B71=М[Наим.])*($C71=М[Артикул, марка, произв.])*($D71=М[Хар-ка])*($N71=М[Прим.]),{1},($B71=М[Наим.])*($C71=М[Артикул, марка, произв.])*($D71=М[Хар-ка])*($N71=М[Прим.])),0))</f>
        <v>0</v>
      </c>
      <c r="M71" s="28">
        <f>ROUND($K$71*$L$71,2)</f>
        <v>0</v>
      </c>
      <c r="N71" s="25"/>
      <c r="O71" s="25" t="str">
        <f t="array" ref="O71">INDEX(М[Форма закупа],MATCH(1,IF(($B71=М[Наим.])*($C71=М[Артикул, марка, произв.])*($D71=М[Хар-ка])*($N71=М[Прим.]),{1},($B71=М[Наим.])*($C71=М[Артикул, марка, произв.])*($D71=М[Хар-ка])*($N71=М[Прим.])),0))</f>
        <v>Закупка подрядчик</v>
      </c>
    </row>
    <row r="72" spans="1:15" ht="35.1" customHeight="1" outlineLevel="4" x14ac:dyDescent="0.2">
      <c r="A72" s="23" t="s">
        <v>66</v>
      </c>
      <c r="B72" s="24" t="s">
        <v>92</v>
      </c>
      <c r="C72" s="25" t="s">
        <v>93</v>
      </c>
      <c r="D72" s="25" t="s">
        <v>94</v>
      </c>
      <c r="E72" s="26" t="s">
        <v>25</v>
      </c>
      <c r="F72" s="30">
        <v>1.2</v>
      </c>
      <c r="G72" s="28">
        <v>7247.02</v>
      </c>
      <c r="H72" s="29">
        <v>5153.1000000000004</v>
      </c>
      <c r="I72" s="28">
        <v>6425.69</v>
      </c>
      <c r="J72" s="28">
        <v>4766.63</v>
      </c>
      <c r="K72" s="28">
        <f>SUM($G$72:$J$72)</f>
        <v>23592.440000000002</v>
      </c>
      <c r="L72" s="28">
        <f t="array" ref="L72">INDEX(М[Цена за ед., руб],MATCH(1,IF(($B72=М[Наим.])*($C72=М[Артикул, марка, произв.])*($D72=М[Хар-ка])*($N72=М[Прим.]),{1},($B72=М[Наим.])*($C72=М[Артикул, марка, произв.])*($D72=М[Хар-ка])*($N72=М[Прим.])),0))</f>
        <v>0</v>
      </c>
      <c r="M72" s="28">
        <f>ROUND($K$72*$L$72,2)</f>
        <v>0</v>
      </c>
      <c r="N72" s="25" t="s">
        <v>95</v>
      </c>
      <c r="O72" s="25" t="str">
        <f t="array" ref="O72">INDEX(М[Форма закупа],MATCH(1,IF(($B72=М[Наим.])*($C72=М[Артикул, марка, произв.])*($D72=М[Хар-ка])*($N72=М[Прим.]),{1},($B72=М[Наим.])*($C72=М[Артикул, марка, произв.])*($D72=М[Хар-ка])*($N72=М[Прим.])),0))</f>
        <v>Закупка подрядчик</v>
      </c>
    </row>
    <row r="73" spans="1:15" ht="23.1" customHeight="1" outlineLevel="4" x14ac:dyDescent="0.2">
      <c r="A73" s="23" t="s">
        <v>73</v>
      </c>
      <c r="B73" s="24" t="s">
        <v>96</v>
      </c>
      <c r="C73" s="25" t="s">
        <v>97</v>
      </c>
      <c r="D73" s="25" t="s">
        <v>98</v>
      </c>
      <c r="E73" s="26" t="s">
        <v>31</v>
      </c>
      <c r="F73" s="30">
        <v>0.45</v>
      </c>
      <c r="G73" s="31">
        <v>19.53</v>
      </c>
      <c r="H73" s="31">
        <v>16.88</v>
      </c>
      <c r="I73" s="31">
        <v>21.75</v>
      </c>
      <c r="J73" s="31">
        <v>17.71</v>
      </c>
      <c r="K73" s="31">
        <f>SUM($G$73:$J$73)</f>
        <v>75.87</v>
      </c>
      <c r="L73" s="28">
        <f t="array" ref="L73">INDEX(М[Цена за ед., руб],MATCH(1,IF(($B73=М[Наим.])*($C73=М[Артикул, марка, произв.])*($D73=М[Хар-ка])*($N73=М[Прим.]),{1},($B73=М[Наим.])*($C73=М[Артикул, марка, произв.])*($D73=М[Хар-ка])*($N73=М[Прим.])),0))</f>
        <v>0</v>
      </c>
      <c r="M73" s="28">
        <f>ROUND($K$73*$L$73,2)</f>
        <v>0</v>
      </c>
      <c r="N73" s="25" t="s">
        <v>99</v>
      </c>
      <c r="O73" s="25" t="str">
        <f t="array" ref="O73">INDEX(М[Форма закупа],MATCH(1,IF(($B73=М[Наим.])*($C73=М[Артикул, марка, произв.])*($D73=М[Хар-ка])*($N73=М[Прим.]),{1},($B73=М[Наим.])*($C73=М[Артикул, марка, произв.])*($D73=М[Хар-ка])*($N73=М[Прим.])),0))</f>
        <v>Закупка подрядчик</v>
      </c>
    </row>
    <row r="74" spans="1:15" ht="35.1" customHeight="1" outlineLevel="4" x14ac:dyDescent="0.2">
      <c r="A74" s="23" t="s">
        <v>100</v>
      </c>
      <c r="B74" s="24" t="s">
        <v>51</v>
      </c>
      <c r="C74" s="25" t="s">
        <v>52</v>
      </c>
      <c r="D74" s="25" t="s">
        <v>53</v>
      </c>
      <c r="E74" s="26" t="s">
        <v>42</v>
      </c>
      <c r="F74" s="30">
        <v>6</v>
      </c>
      <c r="G74" s="28">
        <v>34902.379999999997</v>
      </c>
      <c r="H74" s="28">
        <v>24845.33</v>
      </c>
      <c r="I74" s="28">
        <v>31108.91</v>
      </c>
      <c r="J74" s="28">
        <v>23042.57</v>
      </c>
      <c r="K74" s="28">
        <f>SUM($G$74:$J$74)</f>
        <v>113899.19</v>
      </c>
      <c r="L74" s="28">
        <f t="array" ref="L74">INDEX(М[Цена за ед., руб],MATCH(1,IF(($B74=М[Наим.])*($C74=М[Артикул, марка, произв.])*($D74=М[Хар-ка])*($N74=М[Прим.]),{1},($B74=М[Наим.])*($C74=М[Артикул, марка, произв.])*($D74=М[Хар-ка])*($N74=М[Прим.])),0))</f>
        <v>0</v>
      </c>
      <c r="M74" s="28">
        <f>ROUND($K$74*$L$74,2)</f>
        <v>0</v>
      </c>
      <c r="N74" s="25" t="s">
        <v>54</v>
      </c>
      <c r="O74" s="25" t="str">
        <f t="array" ref="O74">INDEX(М[Форма закупа],MATCH(1,IF(($B74=М[Наим.])*($C74=М[Артикул, марка, произв.])*($D74=М[Хар-ка])*($N74=М[Прим.]),{1},($B74=М[Наим.])*($C74=М[Артикул, марка, произв.])*($D74=М[Хар-ка])*($N74=М[Прим.])),0))</f>
        <v>Закупка подрядчик</v>
      </c>
    </row>
    <row r="75" spans="1:15" ht="23.1" customHeight="1" outlineLevel="4" x14ac:dyDescent="0.2">
      <c r="A75" s="23" t="s">
        <v>101</v>
      </c>
      <c r="B75" s="24" t="s">
        <v>102</v>
      </c>
      <c r="C75" s="25" t="s">
        <v>103</v>
      </c>
      <c r="D75" s="25" t="s">
        <v>104</v>
      </c>
      <c r="E75" s="26" t="s">
        <v>105</v>
      </c>
      <c r="F75" s="30">
        <v>0.21</v>
      </c>
      <c r="G75" s="33">
        <v>7</v>
      </c>
      <c r="H75" s="27"/>
      <c r="I75" s="33">
        <v>7</v>
      </c>
      <c r="J75" s="33">
        <v>3</v>
      </c>
      <c r="K75" s="33">
        <f>SUM($G$75:$J$75)</f>
        <v>17</v>
      </c>
      <c r="L75" s="28">
        <f t="array" ref="L75">INDEX(М[Цена за ед., руб],MATCH(1,IF(($B75=М[Наим.])*($C75=М[Артикул, марка, произв.])*($D75=М[Хар-ка])*($N75=М[Прим.]),{1},($B75=М[Наим.])*($C75=М[Артикул, марка, произв.])*($D75=М[Хар-ка])*($N75=М[Прим.])),0))</f>
        <v>0</v>
      </c>
      <c r="M75" s="28">
        <f>ROUND($K$75*$L$75,2)</f>
        <v>0</v>
      </c>
      <c r="N75" s="25" t="s">
        <v>106</v>
      </c>
      <c r="O75" s="25" t="str">
        <f t="array" ref="O75">INDEX(М[Форма закупа],MATCH(1,IF(($B75=М[Наим.])*($C75=М[Артикул, марка, произв.])*($D75=М[Хар-ка])*($N75=М[Прим.]),{1},($B75=М[Наим.])*($C75=М[Артикул, марка, произв.])*($D75=М[Хар-ка])*($N75=М[Прим.])),0))</f>
        <v>Закупка подрядчик</v>
      </c>
    </row>
    <row r="76" spans="1:15" ht="11.1" customHeight="1" outlineLevel="2" x14ac:dyDescent="0.2">
      <c r="A76" s="13" t="s">
        <v>107</v>
      </c>
      <c r="B76" s="14" t="s">
        <v>108</v>
      </c>
      <c r="C76" s="15"/>
      <c r="D76" s="15"/>
      <c r="E76" s="16"/>
      <c r="F76" s="17"/>
      <c r="G76" s="18"/>
      <c r="H76" s="18"/>
      <c r="I76" s="18"/>
      <c r="J76" s="18"/>
      <c r="K76" s="18"/>
      <c r="L76" s="66"/>
      <c r="M76" s="66">
        <f>SUM($M$77)</f>
        <v>0</v>
      </c>
      <c r="N76" s="19"/>
      <c r="O76" s="19"/>
    </row>
    <row r="77" spans="1:15" ht="11.1" customHeight="1" outlineLevel="3" x14ac:dyDescent="0.2">
      <c r="A77" s="13" t="s">
        <v>109</v>
      </c>
      <c r="B77" s="14" t="s">
        <v>108</v>
      </c>
      <c r="C77" s="15"/>
      <c r="D77" s="15"/>
      <c r="E77" s="16"/>
      <c r="F77" s="17"/>
      <c r="G77" s="18"/>
      <c r="H77" s="18"/>
      <c r="I77" s="18"/>
      <c r="J77" s="18"/>
      <c r="K77" s="18"/>
      <c r="L77" s="66"/>
      <c r="M77" s="66">
        <f>SUM($M$80,$M$78)</f>
        <v>0</v>
      </c>
      <c r="N77" s="19"/>
      <c r="O77" s="19"/>
    </row>
    <row r="78" spans="1:15" ht="11.1" customHeight="1" outlineLevel="4" x14ac:dyDescent="0.2">
      <c r="A78" s="20"/>
      <c r="B78" s="14" t="s">
        <v>23</v>
      </c>
      <c r="C78" s="21"/>
      <c r="D78" s="21"/>
      <c r="E78" s="21"/>
      <c r="F78" s="21"/>
      <c r="G78" s="21"/>
      <c r="H78" s="21"/>
      <c r="I78" s="21"/>
      <c r="J78" s="21"/>
      <c r="K78" s="21"/>
      <c r="L78" s="67"/>
      <c r="M78" s="68">
        <f>SUM($M$79)</f>
        <v>0</v>
      </c>
      <c r="N78" s="18"/>
      <c r="O78" s="22"/>
    </row>
    <row r="79" spans="1:15" ht="11.1" customHeight="1" outlineLevel="4" x14ac:dyDescent="0.2">
      <c r="A79" s="23"/>
      <c r="B79" s="24" t="s">
        <v>108</v>
      </c>
      <c r="C79" s="25"/>
      <c r="D79" s="25"/>
      <c r="E79" s="26" t="s">
        <v>25</v>
      </c>
      <c r="F79" s="27"/>
      <c r="G79" s="31">
        <v>43.41</v>
      </c>
      <c r="H79" s="31">
        <v>156.22</v>
      </c>
      <c r="I79" s="31">
        <v>167.89</v>
      </c>
      <c r="J79" s="31">
        <v>78.87</v>
      </c>
      <c r="K79" s="31">
        <f>SUM($G$79:$J$79)</f>
        <v>446.39</v>
      </c>
      <c r="L79" s="28">
        <f t="array" ref="L79">INDEX(Р[Цена за ед., руб],MATCH(1,IF(($B79=Р[Наименование])*($N79=Р[Примечание]),{1},($B79=Р[Наименование])*($N79=Р[Примечание])),0))</f>
        <v>0</v>
      </c>
      <c r="M79" s="28">
        <f>ROUND($K$79*$L$79,2)</f>
        <v>0</v>
      </c>
      <c r="N79" s="25"/>
      <c r="O79" s="25"/>
    </row>
    <row r="80" spans="1:15" ht="11.1" customHeight="1" outlineLevel="4" x14ac:dyDescent="0.2">
      <c r="A80" s="20"/>
      <c r="B80" s="14" t="s">
        <v>26</v>
      </c>
      <c r="C80" s="21"/>
      <c r="D80" s="21"/>
      <c r="E80" s="21"/>
      <c r="F80" s="21"/>
      <c r="G80" s="21"/>
      <c r="H80" s="21"/>
      <c r="I80" s="21"/>
      <c r="J80" s="21"/>
      <c r="K80" s="21"/>
      <c r="L80" s="67"/>
      <c r="M80" s="68">
        <f>SUM($M$81:$M$82)</f>
        <v>0</v>
      </c>
      <c r="N80" s="18"/>
      <c r="O80" s="22"/>
    </row>
    <row r="81" spans="1:15" ht="47.1" customHeight="1" outlineLevel="4" x14ac:dyDescent="0.2">
      <c r="A81" s="23" t="s">
        <v>27</v>
      </c>
      <c r="B81" s="24" t="s">
        <v>92</v>
      </c>
      <c r="C81" s="25"/>
      <c r="D81" s="25" t="s">
        <v>110</v>
      </c>
      <c r="E81" s="26" t="s">
        <v>25</v>
      </c>
      <c r="F81" s="30">
        <v>1.1000000000000001</v>
      </c>
      <c r="G81" s="31">
        <v>47.75</v>
      </c>
      <c r="H81" s="32">
        <v>176.2</v>
      </c>
      <c r="I81" s="31">
        <v>185.87</v>
      </c>
      <c r="J81" s="31">
        <v>88.73</v>
      </c>
      <c r="K81" s="31">
        <f>SUM($G$81:$J$81)</f>
        <v>498.55</v>
      </c>
      <c r="L81" s="28">
        <f t="array" ref="L81">INDEX(М[Цена за ед., руб],MATCH(1,IF(($B81=М[Наим.])*($C81=М[Артикул, марка, произв.])*($D81=М[Хар-ка])*($N81=М[Прим.]),{1},($B81=М[Наим.])*($C81=М[Артикул, марка, произв.])*($D81=М[Хар-ка])*($N81=М[Прим.])),0))</f>
        <v>0</v>
      </c>
      <c r="M81" s="28">
        <f>ROUND($K$81*$L$81,2)</f>
        <v>0</v>
      </c>
      <c r="N81" s="25" t="s">
        <v>111</v>
      </c>
      <c r="O81" s="25" t="str">
        <f t="array" ref="O81">INDEX(М[Форма закупа],MATCH(1,IF(($B81=М[Наим.])*($C81=М[Артикул, марка, произв.])*($D81=М[Хар-ка])*($N81=М[Прим.]),{1},($B81=М[Наим.])*($C81=М[Артикул, марка, произв.])*($D81=М[Хар-ка])*($N81=М[Прим.])),0))</f>
        <v>Закупка подрядчик</v>
      </c>
    </row>
    <row r="82" spans="1:15" ht="35.1" customHeight="1" outlineLevel="4" x14ac:dyDescent="0.2">
      <c r="A82" s="23" t="s">
        <v>38</v>
      </c>
      <c r="B82" s="24" t="s">
        <v>51</v>
      </c>
      <c r="C82" s="25" t="s">
        <v>52</v>
      </c>
      <c r="D82" s="25" t="s">
        <v>53</v>
      </c>
      <c r="E82" s="26" t="s">
        <v>42</v>
      </c>
      <c r="F82" s="30">
        <v>11</v>
      </c>
      <c r="G82" s="31">
        <v>477.46</v>
      </c>
      <c r="H82" s="28">
        <v>1718.43</v>
      </c>
      <c r="I82" s="28">
        <v>1846.83</v>
      </c>
      <c r="J82" s="31">
        <v>867.51</v>
      </c>
      <c r="K82" s="28">
        <f>SUM($G$82:$J$82)</f>
        <v>4910.2299999999996</v>
      </c>
      <c r="L82" s="28">
        <f t="array" ref="L82">INDEX(М[Цена за ед., руб],MATCH(1,IF(($B82=М[Наим.])*($C82=М[Артикул, марка, произв.])*($D82=М[Хар-ка])*($N82=М[Прим.]),{1},($B82=М[Наим.])*($C82=М[Артикул, марка, произв.])*($D82=М[Хар-ка])*($N82=М[Прим.])),0))</f>
        <v>0</v>
      </c>
      <c r="M82" s="28">
        <f>ROUND($K$82*$L$82,2)</f>
        <v>0</v>
      </c>
      <c r="N82" s="25" t="s">
        <v>54</v>
      </c>
      <c r="O82" s="25" t="str">
        <f t="array" ref="O82">INDEX(М[Форма закупа],MATCH(1,IF(($B82=М[Наим.])*($C82=М[Артикул, марка, произв.])*($D82=М[Хар-ка])*($N82=М[Прим.]),{1},($B82=М[Наим.])*($C82=М[Артикул, марка, произв.])*($D82=М[Хар-ка])*($N82=М[Прим.])),0))</f>
        <v>Закупка подрядчик</v>
      </c>
    </row>
    <row r="83" spans="1:15" ht="11.1" customHeight="1" outlineLevel="2" x14ac:dyDescent="0.2">
      <c r="A83" s="13" t="s">
        <v>112</v>
      </c>
      <c r="B83" s="14" t="s">
        <v>113</v>
      </c>
      <c r="C83" s="15"/>
      <c r="D83" s="15"/>
      <c r="E83" s="16"/>
      <c r="F83" s="17"/>
      <c r="G83" s="18"/>
      <c r="H83" s="18"/>
      <c r="I83" s="18"/>
      <c r="J83" s="18"/>
      <c r="K83" s="18"/>
      <c r="L83" s="66"/>
      <c r="M83" s="66">
        <f>SUM($M$84)</f>
        <v>0</v>
      </c>
      <c r="N83" s="19"/>
      <c r="O83" s="19"/>
    </row>
    <row r="84" spans="1:15" ht="11.1" customHeight="1" outlineLevel="3" x14ac:dyDescent="0.2">
      <c r="A84" s="13" t="s">
        <v>114</v>
      </c>
      <c r="B84" s="14" t="s">
        <v>113</v>
      </c>
      <c r="C84" s="15"/>
      <c r="D84" s="15"/>
      <c r="E84" s="16"/>
      <c r="F84" s="17"/>
      <c r="G84" s="18"/>
      <c r="H84" s="18"/>
      <c r="I84" s="18"/>
      <c r="J84" s="18"/>
      <c r="K84" s="18"/>
      <c r="L84" s="66"/>
      <c r="M84" s="66">
        <f>SUM($M$92,$M$90,$M$87,$M$85)</f>
        <v>0</v>
      </c>
      <c r="N84" s="19"/>
      <c r="O84" s="19"/>
    </row>
    <row r="85" spans="1:15" ht="11.1" customHeight="1" outlineLevel="4" x14ac:dyDescent="0.2">
      <c r="A85" s="20"/>
      <c r="B85" s="14" t="s">
        <v>23</v>
      </c>
      <c r="C85" s="21"/>
      <c r="D85" s="21"/>
      <c r="E85" s="21"/>
      <c r="F85" s="21"/>
      <c r="G85" s="21"/>
      <c r="H85" s="21"/>
      <c r="I85" s="21"/>
      <c r="J85" s="21"/>
      <c r="K85" s="21"/>
      <c r="L85" s="67"/>
      <c r="M85" s="68">
        <f>SUM($M$86)</f>
        <v>0</v>
      </c>
      <c r="N85" s="18"/>
      <c r="O85" s="22"/>
    </row>
    <row r="86" spans="1:15" ht="23.1" customHeight="1" outlineLevel="4" x14ac:dyDescent="0.2">
      <c r="A86" s="23"/>
      <c r="B86" s="24" t="s">
        <v>115</v>
      </c>
      <c r="C86" s="25"/>
      <c r="D86" s="25"/>
      <c r="E86" s="26" t="s">
        <v>25</v>
      </c>
      <c r="F86" s="27"/>
      <c r="G86" s="31">
        <v>43.41</v>
      </c>
      <c r="H86" s="31">
        <v>37.51</v>
      </c>
      <c r="I86" s="31">
        <v>48.34</v>
      </c>
      <c r="J86" s="31">
        <v>39.369999999999997</v>
      </c>
      <c r="K86" s="31">
        <f>SUM($G$86:$J$86)</f>
        <v>168.63</v>
      </c>
      <c r="L86" s="28">
        <f t="array" ref="L86">INDEX(Р[Цена за ед., руб],MATCH(1,IF(($B86=Р[Наименование])*($N86=Р[Примечание]),{1},($B86=Р[Наименование])*($N86=Р[Примечание])),0))</f>
        <v>0</v>
      </c>
      <c r="M86" s="28">
        <f>ROUND($K$86*$L$86,2)</f>
        <v>0</v>
      </c>
      <c r="N86" s="25"/>
      <c r="O86" s="25"/>
    </row>
    <row r="87" spans="1:15" ht="11.1" customHeight="1" outlineLevel="4" x14ac:dyDescent="0.2">
      <c r="A87" s="20"/>
      <c r="B87" s="14" t="s">
        <v>26</v>
      </c>
      <c r="C87" s="21"/>
      <c r="D87" s="21"/>
      <c r="E87" s="21"/>
      <c r="F87" s="21"/>
      <c r="G87" s="21"/>
      <c r="H87" s="21"/>
      <c r="I87" s="21"/>
      <c r="J87" s="21"/>
      <c r="K87" s="21"/>
      <c r="L87" s="67"/>
      <c r="M87" s="68">
        <f>SUM($M$88:$M$89)</f>
        <v>0</v>
      </c>
      <c r="N87" s="18"/>
      <c r="O87" s="22"/>
    </row>
    <row r="88" spans="1:15" ht="47.1" customHeight="1" outlineLevel="4" x14ac:dyDescent="0.2">
      <c r="A88" s="23" t="s">
        <v>27</v>
      </c>
      <c r="B88" s="24" t="s">
        <v>28</v>
      </c>
      <c r="C88" s="25" t="s">
        <v>116</v>
      </c>
      <c r="D88" s="25" t="s">
        <v>30</v>
      </c>
      <c r="E88" s="26" t="s">
        <v>31</v>
      </c>
      <c r="F88" s="30">
        <v>0.25</v>
      </c>
      <c r="G88" s="31">
        <v>10.85</v>
      </c>
      <c r="H88" s="31">
        <v>9.3800000000000008</v>
      </c>
      <c r="I88" s="31">
        <v>12.08</v>
      </c>
      <c r="J88" s="31">
        <v>9.84</v>
      </c>
      <c r="K88" s="31">
        <f>SUM($G$88:$J$88)</f>
        <v>42.150000000000006</v>
      </c>
      <c r="L88" s="28">
        <f t="array" ref="L88">INDEX(М[Цена за ед., руб],MATCH(1,IF(($B88=М[Наим.])*($C88=М[Артикул, марка, произв.])*($D88=М[Хар-ка])*($N88=М[Прим.]),{1},($B88=М[Наим.])*($C88=М[Артикул, марка, произв.])*($D88=М[Хар-ка])*($N88=М[Прим.])),0))</f>
        <v>0</v>
      </c>
      <c r="M88" s="28">
        <f>ROUND($K$88*$L$88,2)</f>
        <v>0</v>
      </c>
      <c r="N88" s="25" t="s">
        <v>117</v>
      </c>
      <c r="O88" s="25" t="str">
        <f t="array" ref="O88">INDEX(М[Форма закупа],MATCH(1,IF(($B88=М[Наим.])*($C88=М[Артикул, марка, произв.])*($D88=М[Хар-ка])*($N88=М[Прим.]),{1},($B88=М[Наим.])*($C88=М[Артикул, марка, произв.])*($D88=М[Хар-ка])*($N88=М[Прим.])),0))</f>
        <v>Закупка подрядчик</v>
      </c>
    </row>
    <row r="89" spans="1:15" ht="23.1" customHeight="1" outlineLevel="4" x14ac:dyDescent="0.2">
      <c r="A89" s="23" t="s">
        <v>38</v>
      </c>
      <c r="B89" s="24" t="s">
        <v>118</v>
      </c>
      <c r="C89" s="25"/>
      <c r="D89" s="25" t="s">
        <v>119</v>
      </c>
      <c r="E89" s="26" t="s">
        <v>42</v>
      </c>
      <c r="F89" s="30">
        <v>5</v>
      </c>
      <c r="G89" s="31">
        <v>217.03</v>
      </c>
      <c r="H89" s="31">
        <v>187.53</v>
      </c>
      <c r="I89" s="31">
        <v>241.68</v>
      </c>
      <c r="J89" s="31">
        <v>196.83</v>
      </c>
      <c r="K89" s="31">
        <f>SUM($G$89:$J$89)</f>
        <v>843.07</v>
      </c>
      <c r="L89" s="28">
        <f t="array" ref="L89">INDEX(М[Цена за ед., руб],MATCH(1,IF(($B89=М[Наим.])*($C89=М[Артикул, марка, произв.])*($D89=М[Хар-ка])*($N89=М[Прим.]),{1},($B89=М[Наим.])*($C89=М[Артикул, марка, произв.])*($D89=М[Хар-ка])*($N89=М[Прим.])),0))</f>
        <v>0</v>
      </c>
      <c r="M89" s="28">
        <f>ROUND($K$89*$L$89,2)</f>
        <v>0</v>
      </c>
      <c r="N89" s="25"/>
      <c r="O89" s="25" t="str">
        <f t="array" ref="O89">INDEX(М[Форма закупа],MATCH(1,IF(($B89=М[Наим.])*($C89=М[Артикул, марка, произв.])*($D89=М[Хар-ка])*($N89=М[Прим.]),{1},($B89=М[Наим.])*($C89=М[Артикул, марка, произв.])*($D89=М[Хар-ка])*($N89=М[Прим.])),0))</f>
        <v>Закупка подрядчик</v>
      </c>
    </row>
    <row r="90" spans="1:15" ht="11.1" customHeight="1" outlineLevel="4" x14ac:dyDescent="0.2">
      <c r="A90" s="20"/>
      <c r="B90" s="14" t="s">
        <v>23</v>
      </c>
      <c r="C90" s="21"/>
      <c r="D90" s="21"/>
      <c r="E90" s="21"/>
      <c r="F90" s="21"/>
      <c r="G90" s="21"/>
      <c r="H90" s="21"/>
      <c r="I90" s="21"/>
      <c r="J90" s="21"/>
      <c r="K90" s="21"/>
      <c r="L90" s="67"/>
      <c r="M90" s="68">
        <f>SUM($M$91)</f>
        <v>0</v>
      </c>
      <c r="N90" s="18"/>
      <c r="O90" s="22"/>
    </row>
    <row r="91" spans="1:15" ht="11.1" customHeight="1" outlineLevel="4" x14ac:dyDescent="0.2">
      <c r="A91" s="23"/>
      <c r="B91" s="24" t="s">
        <v>113</v>
      </c>
      <c r="C91" s="25"/>
      <c r="D91" s="25"/>
      <c r="E91" s="26" t="s">
        <v>25</v>
      </c>
      <c r="F91" s="27"/>
      <c r="G91" s="28">
        <v>5495.62</v>
      </c>
      <c r="H91" s="29">
        <v>3827.7</v>
      </c>
      <c r="I91" s="28">
        <v>4960.74</v>
      </c>
      <c r="J91" s="28">
        <v>3584.64</v>
      </c>
      <c r="K91" s="29">
        <f>SUM($G$91:$J$91)</f>
        <v>17868.7</v>
      </c>
      <c r="L91" s="28">
        <f t="array" ref="L91">INDEX(Р[Цена за ед., руб],MATCH(1,IF(($B91=Р[Наименование])*($N91=Р[Примечание]),{1},($B91=Р[Наименование])*($N91=Р[Примечание])),0))</f>
        <v>0</v>
      </c>
      <c r="M91" s="28">
        <f>ROUND($K$91*$L$91,2)</f>
        <v>0</v>
      </c>
      <c r="N91" s="25"/>
      <c r="O91" s="25"/>
    </row>
    <row r="92" spans="1:15" ht="11.1" customHeight="1" outlineLevel="4" x14ac:dyDescent="0.2">
      <c r="A92" s="20"/>
      <c r="B92" s="14" t="s">
        <v>26</v>
      </c>
      <c r="C92" s="21"/>
      <c r="D92" s="21"/>
      <c r="E92" s="21"/>
      <c r="F92" s="21"/>
      <c r="G92" s="21"/>
      <c r="H92" s="21"/>
      <c r="I92" s="21"/>
      <c r="J92" s="21"/>
      <c r="K92" s="21"/>
      <c r="L92" s="67"/>
      <c r="M92" s="68">
        <f>SUM($M$93:$M$102)</f>
        <v>0</v>
      </c>
      <c r="N92" s="18"/>
      <c r="O92" s="22"/>
    </row>
    <row r="93" spans="1:15" ht="47.1" customHeight="1" outlineLevel="4" x14ac:dyDescent="0.2">
      <c r="A93" s="23" t="s">
        <v>27</v>
      </c>
      <c r="B93" s="24" t="s">
        <v>28</v>
      </c>
      <c r="C93" s="25" t="s">
        <v>116</v>
      </c>
      <c r="D93" s="25" t="s">
        <v>30</v>
      </c>
      <c r="E93" s="26" t="s">
        <v>31</v>
      </c>
      <c r="F93" s="30">
        <v>0.25</v>
      </c>
      <c r="G93" s="28">
        <v>1373.91</v>
      </c>
      <c r="H93" s="31">
        <v>956.92</v>
      </c>
      <c r="I93" s="28">
        <v>1240.19</v>
      </c>
      <c r="J93" s="31">
        <v>896.16</v>
      </c>
      <c r="K93" s="28">
        <f>SUM($G$93:$J$93)</f>
        <v>4467.18</v>
      </c>
      <c r="L93" s="28">
        <f t="array" ref="L93">INDEX(М[Цена за ед., руб],MATCH(1,IF(($B93=М[Наим.])*($C93=М[Артикул, марка, произв.])*($D93=М[Хар-ка])*($N93=М[Прим.]),{1},($B93=М[Наим.])*($C93=М[Артикул, марка, произв.])*($D93=М[Хар-ка])*($N93=М[Прим.])),0))</f>
        <v>0</v>
      </c>
      <c r="M93" s="28">
        <f>ROUND($K$93*$L$93,2)</f>
        <v>0</v>
      </c>
      <c r="N93" s="25" t="s">
        <v>117</v>
      </c>
      <c r="O93" s="25" t="str">
        <f t="array" ref="O93">INDEX(М[Форма закупа],MATCH(1,IF(($B93=М[Наим.])*($C93=М[Артикул, марка, произв.])*($D93=М[Хар-ка])*($N93=М[Прим.]),{1},($B93=М[Наим.])*($C93=М[Артикул, марка, произв.])*($D93=М[Хар-ка])*($N93=М[Прим.])),0))</f>
        <v>Закупка подрядчик</v>
      </c>
    </row>
    <row r="94" spans="1:15" ht="23.1" customHeight="1" outlineLevel="4" x14ac:dyDescent="0.2">
      <c r="A94" s="23" t="s">
        <v>38</v>
      </c>
      <c r="B94" s="24" t="s">
        <v>118</v>
      </c>
      <c r="C94" s="25"/>
      <c r="D94" s="25" t="s">
        <v>120</v>
      </c>
      <c r="E94" s="26" t="s">
        <v>42</v>
      </c>
      <c r="F94" s="30">
        <v>2.7</v>
      </c>
      <c r="G94" s="28">
        <v>3103.15</v>
      </c>
      <c r="H94" s="28">
        <v>4045.23</v>
      </c>
      <c r="I94" s="31">
        <v>513.52</v>
      </c>
      <c r="J94" s="31">
        <v>251.49</v>
      </c>
      <c r="K94" s="28">
        <f>SUM($G$94:$J$94)</f>
        <v>7913.3899999999994</v>
      </c>
      <c r="L94" s="28">
        <f t="array" ref="L94">INDEX(М[Цена за ед., руб],MATCH(1,IF(($B94=М[Наим.])*($C94=М[Артикул, марка, произв.])*($D94=М[Хар-ка])*($N94=М[Прим.]),{1},($B94=М[Наим.])*($C94=М[Артикул, марка, произв.])*($D94=М[Хар-ка])*($N94=М[Прим.])),0))</f>
        <v>0</v>
      </c>
      <c r="M94" s="28">
        <f>ROUND($K$94*$L$94,2)</f>
        <v>0</v>
      </c>
      <c r="N94" s="25" t="s">
        <v>121</v>
      </c>
      <c r="O94" s="25" t="str">
        <f t="array" ref="O94">INDEX(М[Форма закупа],MATCH(1,IF(($B94=М[Наим.])*($C94=М[Артикул, марка, произв.])*($D94=М[Хар-ка])*($N94=М[Прим.]),{1},($B94=М[Наим.])*($C94=М[Артикул, марка, произв.])*($D94=М[Хар-ка])*($N94=М[Прим.])),0))</f>
        <v>Закупка подрядчик</v>
      </c>
    </row>
    <row r="95" spans="1:15" ht="23.1" customHeight="1" outlineLevel="4" x14ac:dyDescent="0.2">
      <c r="A95" s="23" t="s">
        <v>50</v>
      </c>
      <c r="B95" s="24" t="s">
        <v>118</v>
      </c>
      <c r="C95" s="25"/>
      <c r="D95" s="25" t="s">
        <v>122</v>
      </c>
      <c r="E95" s="26" t="s">
        <v>42</v>
      </c>
      <c r="F95" s="30">
        <v>2.7</v>
      </c>
      <c r="G95" s="31">
        <v>553.27</v>
      </c>
      <c r="H95" s="32">
        <v>461.3</v>
      </c>
      <c r="I95" s="28">
        <v>10281.469999999999</v>
      </c>
      <c r="J95" s="27"/>
      <c r="K95" s="28">
        <f>SUM($G$95:$J$95)</f>
        <v>11296.039999999999</v>
      </c>
      <c r="L95" s="28">
        <f t="array" ref="L95">INDEX(М[Цена за ед., руб],MATCH(1,IF(($B95=М[Наим.])*($C95=М[Артикул, марка, произв.])*($D95=М[Хар-ка])*($N95=М[Прим.]),{1},($B95=М[Наим.])*($C95=М[Артикул, марка, произв.])*($D95=М[Хар-ка])*($N95=М[Прим.])),0))</f>
        <v>0</v>
      </c>
      <c r="M95" s="28">
        <f>ROUND($K$95*$L$95,2)</f>
        <v>0</v>
      </c>
      <c r="N95" s="25" t="s">
        <v>121</v>
      </c>
      <c r="O95" s="25" t="str">
        <f t="array" ref="O95">INDEX(М[Форма закупа],MATCH(1,IF(($B95=М[Наим.])*($C95=М[Артикул, марка, произв.])*($D95=М[Хар-ка])*($N95=М[Прим.]),{1},($B95=М[Наим.])*($C95=М[Артикул, марка, произв.])*($D95=М[Хар-ка])*($N95=М[Прим.])),0))</f>
        <v>Закупка подрядчик</v>
      </c>
    </row>
    <row r="96" spans="1:15" ht="23.1" customHeight="1" outlineLevel="4" x14ac:dyDescent="0.2">
      <c r="A96" s="23" t="s">
        <v>64</v>
      </c>
      <c r="B96" s="24" t="s">
        <v>118</v>
      </c>
      <c r="C96" s="25"/>
      <c r="D96" s="25" t="s">
        <v>123</v>
      </c>
      <c r="E96" s="26" t="s">
        <v>42</v>
      </c>
      <c r="F96" s="30">
        <v>2.7</v>
      </c>
      <c r="G96" s="27"/>
      <c r="H96" s="28">
        <v>2063.63</v>
      </c>
      <c r="I96" s="27"/>
      <c r="J96" s="27"/>
      <c r="K96" s="28">
        <f>SUM($G$96:$J$96)</f>
        <v>2063.63</v>
      </c>
      <c r="L96" s="28">
        <f t="array" ref="L96">INDEX(М[Цена за ед., руб],MATCH(1,IF(($B96=М[Наим.])*($C96=М[Артикул, марка, произв.])*($D96=М[Хар-ка])*($N96=М[Прим.]),{1},($B96=М[Наим.])*($C96=М[Артикул, марка, произв.])*($D96=М[Хар-ка])*($N96=М[Прим.])),0))</f>
        <v>0</v>
      </c>
      <c r="M96" s="28">
        <f>ROUND($K$96*$L$96,2)</f>
        <v>0</v>
      </c>
      <c r="N96" s="25" t="s">
        <v>121</v>
      </c>
      <c r="O96" s="25" t="str">
        <f t="array" ref="O96">INDEX(М[Форма закупа],MATCH(1,IF(($B96=М[Наим.])*($C96=М[Артикул, марка, произв.])*($D96=М[Хар-ка])*($N96=М[Прим.]),{1},($B96=М[Наим.])*($C96=М[Артикул, марка, произв.])*($D96=М[Хар-ка])*($N96=М[Прим.])),0))</f>
        <v>Закупка подрядчик</v>
      </c>
    </row>
    <row r="97" spans="1:15" ht="23.1" customHeight="1" outlineLevel="4" x14ac:dyDescent="0.2">
      <c r="A97" s="23" t="s">
        <v>66</v>
      </c>
      <c r="B97" s="24" t="s">
        <v>118</v>
      </c>
      <c r="C97" s="25"/>
      <c r="D97" s="25" t="s">
        <v>124</v>
      </c>
      <c r="E97" s="26" t="s">
        <v>42</v>
      </c>
      <c r="F97" s="30">
        <v>2.7</v>
      </c>
      <c r="G97" s="27"/>
      <c r="H97" s="31">
        <v>102.28</v>
      </c>
      <c r="I97" s="27"/>
      <c r="J97" s="27"/>
      <c r="K97" s="31">
        <f>SUM($G$97:$J$97)</f>
        <v>102.28</v>
      </c>
      <c r="L97" s="28">
        <f t="array" ref="L97">INDEX(М[Цена за ед., руб],MATCH(1,IF(($B97=М[Наим.])*($C97=М[Артикул, марка, произв.])*($D97=М[Хар-ка])*($N97=М[Прим.]),{1},($B97=М[Наим.])*($C97=М[Артикул, марка, произв.])*($D97=М[Хар-ка])*($N97=М[Прим.])),0))</f>
        <v>0</v>
      </c>
      <c r="M97" s="28">
        <f>ROUND($K$97*$L$97,2)</f>
        <v>0</v>
      </c>
      <c r="N97" s="25" t="s">
        <v>121</v>
      </c>
      <c r="O97" s="25" t="str">
        <f t="array" ref="O97">INDEX(М[Форма закупа],MATCH(1,IF(($B97=М[Наим.])*($C97=М[Артикул, марка, произв.])*($D97=М[Хар-ка])*($N97=М[Прим.]),{1},($B97=М[Наим.])*($C97=М[Артикул, марка, произв.])*($D97=М[Хар-ка])*($N97=М[Прим.])),0))</f>
        <v>Закупка подрядчик</v>
      </c>
    </row>
    <row r="98" spans="1:15" ht="23.1" customHeight="1" outlineLevel="4" x14ac:dyDescent="0.2">
      <c r="A98" s="23" t="s">
        <v>73</v>
      </c>
      <c r="B98" s="24" t="s">
        <v>118</v>
      </c>
      <c r="C98" s="25"/>
      <c r="D98" s="25" t="s">
        <v>125</v>
      </c>
      <c r="E98" s="26" t="s">
        <v>42</v>
      </c>
      <c r="F98" s="30">
        <v>2.7</v>
      </c>
      <c r="G98" s="27"/>
      <c r="H98" s="31">
        <v>584.53</v>
      </c>
      <c r="I98" s="28">
        <v>2399.27</v>
      </c>
      <c r="J98" s="27"/>
      <c r="K98" s="29">
        <f>SUM($G$98:$J$98)</f>
        <v>2983.8</v>
      </c>
      <c r="L98" s="28">
        <f t="array" ref="L98">INDEX(М[Цена за ед., руб],MATCH(1,IF(($B98=М[Наим.])*($C98=М[Артикул, марка, произв.])*($D98=М[Хар-ка])*($N98=М[Прим.]),{1},($B98=М[Наим.])*($C98=М[Артикул, марка, произв.])*($D98=М[Хар-ка])*($N98=М[Прим.])),0))</f>
        <v>0</v>
      </c>
      <c r="M98" s="28">
        <f>ROUND($K$98*$L$98,2)</f>
        <v>0</v>
      </c>
      <c r="N98" s="25" t="s">
        <v>121</v>
      </c>
      <c r="O98" s="25" t="str">
        <f t="array" ref="O98">INDEX(М[Форма закупа],MATCH(1,IF(($B98=М[Наим.])*($C98=М[Артикул, марка, произв.])*($D98=М[Хар-ка])*($N98=М[Прим.]),{1},($B98=М[Наим.])*($C98=М[Артикул, марка, произв.])*($D98=М[Хар-ка])*($N98=М[Прим.])),0))</f>
        <v>Закупка подрядчик</v>
      </c>
    </row>
    <row r="99" spans="1:15" ht="23.1" customHeight="1" outlineLevel="4" x14ac:dyDescent="0.2">
      <c r="A99" s="23" t="s">
        <v>100</v>
      </c>
      <c r="B99" s="24" t="s">
        <v>118</v>
      </c>
      <c r="C99" s="25"/>
      <c r="D99" s="25" t="s">
        <v>126</v>
      </c>
      <c r="E99" s="26" t="s">
        <v>42</v>
      </c>
      <c r="F99" s="30">
        <v>2.7</v>
      </c>
      <c r="G99" s="27"/>
      <c r="H99" s="28">
        <v>2110.9699999999998</v>
      </c>
      <c r="I99" s="27"/>
      <c r="J99" s="28">
        <v>2060.4499999999998</v>
      </c>
      <c r="K99" s="28">
        <f>SUM($G$99:$J$99)</f>
        <v>4171.42</v>
      </c>
      <c r="L99" s="28">
        <f t="array" ref="L99">INDEX(М[Цена за ед., руб],MATCH(1,IF(($B99=М[Наим.])*($C99=М[Артикул, марка, произв.])*($D99=М[Хар-ка])*($N99=М[Прим.]),{1},($B99=М[Наим.])*($C99=М[Артикул, марка, произв.])*($D99=М[Хар-ка])*($N99=М[Прим.])),0))</f>
        <v>0</v>
      </c>
      <c r="M99" s="28">
        <f>ROUND($K$99*$L$99,2)</f>
        <v>0</v>
      </c>
      <c r="N99" s="25" t="s">
        <v>121</v>
      </c>
      <c r="O99" s="25" t="str">
        <f t="array" ref="O99">INDEX(М[Форма закупа],MATCH(1,IF(($B99=М[Наим.])*($C99=М[Артикул, марка, произв.])*($D99=М[Хар-ка])*($N99=М[Прим.]),{1},($B99=М[Наим.])*($C99=М[Артикул, марка, произв.])*($D99=М[Хар-ка])*($N99=М[Прим.])),0))</f>
        <v>Закупка подрядчик</v>
      </c>
    </row>
    <row r="100" spans="1:15" ht="23.1" customHeight="1" outlineLevel="4" x14ac:dyDescent="0.2">
      <c r="A100" s="23" t="s">
        <v>101</v>
      </c>
      <c r="B100" s="24" t="s">
        <v>118</v>
      </c>
      <c r="C100" s="25"/>
      <c r="D100" s="25" t="s">
        <v>127</v>
      </c>
      <c r="E100" s="26" t="s">
        <v>42</v>
      </c>
      <c r="F100" s="30">
        <v>2.7</v>
      </c>
      <c r="G100" s="28">
        <v>11181.77</v>
      </c>
      <c r="H100" s="31">
        <v>153.08000000000001</v>
      </c>
      <c r="I100" s="27"/>
      <c r="J100" s="27"/>
      <c r="K100" s="28">
        <f>SUM($G$100:$J$100)</f>
        <v>11334.85</v>
      </c>
      <c r="L100" s="28">
        <f t="array" ref="L100">INDEX(М[Цена за ед., руб],MATCH(1,IF(($B100=М[Наим.])*($C100=М[Артикул,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0</v>
      </c>
      <c r="M100" s="28">
        <f>ROUND($K$100*$L$100,2)</f>
        <v>0</v>
      </c>
      <c r="N100" s="25" t="s">
        <v>121</v>
      </c>
      <c r="O100" s="25" t="str">
        <f t="array" ref="O100">INDEX(М[Форма закупа],MATCH(1,IF(($B100=М[Наим.])*($C100=М[Артикул,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Закупка подрядчик</v>
      </c>
    </row>
    <row r="101" spans="1:15" ht="23.1" customHeight="1" outlineLevel="4" x14ac:dyDescent="0.2">
      <c r="A101" s="23" t="s">
        <v>128</v>
      </c>
      <c r="B101" s="24" t="s">
        <v>118</v>
      </c>
      <c r="C101" s="25"/>
      <c r="D101" s="25" t="s">
        <v>129</v>
      </c>
      <c r="E101" s="26" t="s">
        <v>42</v>
      </c>
      <c r="F101" s="30">
        <v>2.7</v>
      </c>
      <c r="G101" s="27"/>
      <c r="H101" s="31">
        <v>813.76</v>
      </c>
      <c r="I101" s="27"/>
      <c r="J101" s="28">
        <v>5858.99</v>
      </c>
      <c r="K101" s="28">
        <f>SUM($G$101:$J$101)</f>
        <v>6672.75</v>
      </c>
      <c r="L101" s="28">
        <f t="array" ref="L101">INDEX(М[Цена за ед., руб],MATCH(1,IF(($B101=М[Наим.])*($C101=М[Артикул, марка, произв.])*($D101=М[Хар-ка])*($N101=М[Прим.]),{1},($B101=М[Наим.])*($C101=М[Артикул, марка, произв.])*($D101=М[Хар-ка])*($N101=М[Прим.])),0))</f>
        <v>0</v>
      </c>
      <c r="M101" s="28">
        <f>ROUND($K$101*$L$101,2)</f>
        <v>0</v>
      </c>
      <c r="N101" s="25" t="s">
        <v>121</v>
      </c>
      <c r="O101" s="25" t="str">
        <f t="array" ref="O101">INDEX(М[Форма закупа],MATCH(1,IF(($B101=М[Наим.])*($C101=М[Артикул, марка, произв.])*($D101=М[Хар-ка])*($N101=М[Прим.]),{1},($B101=М[Наим.])*($C101=М[Артикул, марка, произв.])*($D101=М[Хар-ка])*($N101=М[Прим.])),0))</f>
        <v>Закупка подрядчик</v>
      </c>
    </row>
    <row r="102" spans="1:15" ht="23.1" customHeight="1" outlineLevel="4" x14ac:dyDescent="0.2">
      <c r="A102" s="23" t="s">
        <v>130</v>
      </c>
      <c r="B102" s="24" t="s">
        <v>118</v>
      </c>
      <c r="C102" s="25"/>
      <c r="D102" s="25" t="s">
        <v>131</v>
      </c>
      <c r="E102" s="26" t="s">
        <v>42</v>
      </c>
      <c r="F102" s="30">
        <v>2.7</v>
      </c>
      <c r="G102" s="27"/>
      <c r="H102" s="27"/>
      <c r="I102" s="31">
        <v>199.74</v>
      </c>
      <c r="J102" s="29">
        <v>1507.6</v>
      </c>
      <c r="K102" s="28">
        <f>SUM($G$102:$J$102)</f>
        <v>1707.34</v>
      </c>
      <c r="L102" s="28">
        <f t="array" ref="L102">INDEX(М[Цена за ед., руб],MATCH(1,IF(($B102=М[Наим.])*($C102=М[Артикул, марка, произв.])*($D102=М[Хар-ка])*($N102=М[Прим.]),{1},($B102=М[Наим.])*($C102=М[Артикул, марка, произв.])*($D102=М[Хар-ка])*($N102=М[Прим.])),0))</f>
        <v>0</v>
      </c>
      <c r="M102" s="28">
        <f>ROUND($K$102*$L$102,2)</f>
        <v>0</v>
      </c>
      <c r="N102" s="25" t="s">
        <v>121</v>
      </c>
      <c r="O102" s="25" t="str">
        <f t="array" ref="O102">INDEX(М[Форма закупа],MATCH(1,IF(($B102=М[Наим.])*($C102=М[Артикул, марка, произв.])*($D102=М[Хар-ка])*($N102=М[Прим.]),{1},($B102=М[Наим.])*($C102=М[Артикул, марка, произв.])*($D102=М[Хар-ка])*($N102=М[Прим.])),0))</f>
        <v>Закупка подрядчик</v>
      </c>
    </row>
    <row r="103" spans="1:15" ht="11.1" customHeight="1" outlineLevel="2" x14ac:dyDescent="0.2">
      <c r="A103" s="13" t="s">
        <v>132</v>
      </c>
      <c r="B103" s="14" t="s">
        <v>133</v>
      </c>
      <c r="C103" s="15"/>
      <c r="D103" s="15"/>
      <c r="E103" s="16"/>
      <c r="F103" s="17"/>
      <c r="G103" s="18"/>
      <c r="H103" s="18"/>
      <c r="I103" s="18"/>
      <c r="J103" s="18"/>
      <c r="K103" s="18"/>
      <c r="L103" s="66"/>
      <c r="M103" s="66">
        <f>SUM($M$104)</f>
        <v>0</v>
      </c>
      <c r="N103" s="19"/>
      <c r="O103" s="19"/>
    </row>
    <row r="104" spans="1:15" ht="11.1" customHeight="1" outlineLevel="3" x14ac:dyDescent="0.2">
      <c r="A104" s="13" t="s">
        <v>134</v>
      </c>
      <c r="B104" s="14" t="s">
        <v>133</v>
      </c>
      <c r="C104" s="15"/>
      <c r="D104" s="15"/>
      <c r="E104" s="16"/>
      <c r="F104" s="17"/>
      <c r="G104" s="18"/>
      <c r="H104" s="18"/>
      <c r="I104" s="18"/>
      <c r="J104" s="18"/>
      <c r="K104" s="18"/>
      <c r="L104" s="66"/>
      <c r="M104" s="66">
        <f>SUM($M$107,$M$105)</f>
        <v>0</v>
      </c>
      <c r="N104" s="19"/>
      <c r="O104" s="19"/>
    </row>
    <row r="105" spans="1:15" ht="11.1" customHeight="1" outlineLevel="4" x14ac:dyDescent="0.2">
      <c r="A105" s="20"/>
      <c r="B105" s="14" t="s">
        <v>23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67"/>
      <c r="M105" s="68">
        <f>SUM($M$106)</f>
        <v>0</v>
      </c>
      <c r="N105" s="18"/>
      <c r="O105" s="22"/>
    </row>
    <row r="106" spans="1:15" ht="23.1" customHeight="1" outlineLevel="4" x14ac:dyDescent="0.2">
      <c r="A106" s="23"/>
      <c r="B106" s="24" t="s">
        <v>135</v>
      </c>
      <c r="C106" s="25"/>
      <c r="D106" s="25"/>
      <c r="E106" s="26" t="s">
        <v>88</v>
      </c>
      <c r="F106" s="27"/>
      <c r="G106" s="31">
        <v>338.56</v>
      </c>
      <c r="H106" s="31">
        <v>437.76</v>
      </c>
      <c r="I106" s="31">
        <v>183.91</v>
      </c>
      <c r="J106" s="31">
        <v>298.26</v>
      </c>
      <c r="K106" s="28">
        <f>SUM($G$106:$J$106)</f>
        <v>1258.4899999999998</v>
      </c>
      <c r="L106" s="28">
        <f t="array" ref="L106">INDEX(Р[Цена за ед., руб],MATCH(1,IF(($B106=Р[Наименование])*($N106=Р[Примечание]),{1},($B106=Р[Наименование])*($N106=Р[Примечание])),0))</f>
        <v>0</v>
      </c>
      <c r="M106" s="28">
        <f>ROUND($K$106*$L$106,2)</f>
        <v>0</v>
      </c>
      <c r="N106" s="25" t="s">
        <v>136</v>
      </c>
      <c r="O106" s="25"/>
    </row>
    <row r="107" spans="1:15" ht="11.1" customHeight="1" outlineLevel="4" x14ac:dyDescent="0.2">
      <c r="A107" s="20"/>
      <c r="B107" s="14" t="s">
        <v>26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67"/>
      <c r="M107" s="68">
        <f>SUM($M$108:$M$111)</f>
        <v>0</v>
      </c>
      <c r="N107" s="18"/>
      <c r="O107" s="22"/>
    </row>
    <row r="108" spans="1:15" ht="35.1" customHeight="1" outlineLevel="4" x14ac:dyDescent="0.2">
      <c r="A108" s="23" t="s">
        <v>27</v>
      </c>
      <c r="B108" s="24" t="s">
        <v>47</v>
      </c>
      <c r="C108" s="25"/>
      <c r="D108" s="25" t="s">
        <v>137</v>
      </c>
      <c r="E108" s="26" t="s">
        <v>49</v>
      </c>
      <c r="F108" s="27"/>
      <c r="G108" s="33">
        <v>564</v>
      </c>
      <c r="H108" s="33">
        <v>730</v>
      </c>
      <c r="I108" s="33">
        <v>306</v>
      </c>
      <c r="J108" s="33">
        <v>497</v>
      </c>
      <c r="K108" s="34">
        <f>SUM($G$108:$J$108)</f>
        <v>2097</v>
      </c>
      <c r="L108" s="28">
        <f t="array" ref="L108">INDEX(М[Цена за ед., руб],MATCH(1,IF(($B108=М[Наим.])*($C108=М[Артикул,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0</v>
      </c>
      <c r="M108" s="28">
        <f>ROUND($K$108*$L$108,2)</f>
        <v>0</v>
      </c>
      <c r="N108" s="25"/>
      <c r="O108" s="25" t="str">
        <f t="array" ref="O108">INDEX(М[Форма закупа],MATCH(1,IF(($B108=М[Наим.])*($C108=М[Артикул,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Закупка подрядчик</v>
      </c>
    </row>
    <row r="109" spans="1:15" ht="35.1" customHeight="1" outlineLevel="4" x14ac:dyDescent="0.2">
      <c r="A109" s="23" t="s">
        <v>38</v>
      </c>
      <c r="B109" s="24" t="s">
        <v>138</v>
      </c>
      <c r="C109" s="25"/>
      <c r="D109" s="25" t="s">
        <v>139</v>
      </c>
      <c r="E109" s="26" t="s">
        <v>88</v>
      </c>
      <c r="F109" s="30">
        <v>1.1000000000000001</v>
      </c>
      <c r="G109" s="32">
        <v>9.9</v>
      </c>
      <c r="H109" s="32">
        <v>9.9</v>
      </c>
      <c r="I109" s="31">
        <v>11.54</v>
      </c>
      <c r="J109" s="32">
        <v>9.9</v>
      </c>
      <c r="K109" s="31">
        <f>SUM($G$109:$J$109)</f>
        <v>41.24</v>
      </c>
      <c r="L109" s="28">
        <f t="array" ref="L109">INDEX(М[Цена за ед., руб],MATCH(1,IF(($B109=М[Наим.])*($C109=М[Артикул,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0</v>
      </c>
      <c r="M109" s="28">
        <f>ROUND($K$109*$L$109,2)</f>
        <v>0</v>
      </c>
      <c r="N109" s="25" t="s">
        <v>140</v>
      </c>
      <c r="O109" s="25" t="str">
        <f t="array" ref="O109">INDEX(М[Форма закупа],MATCH(1,IF(($B109=М[Наим.])*($C109=М[Артикул,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Закупка подрядчик</v>
      </c>
    </row>
    <row r="110" spans="1:15" ht="35.1" customHeight="1" outlineLevel="4" x14ac:dyDescent="0.2">
      <c r="A110" s="23" t="s">
        <v>50</v>
      </c>
      <c r="B110" s="24" t="s">
        <v>138</v>
      </c>
      <c r="C110" s="25"/>
      <c r="D110" s="25" t="s">
        <v>141</v>
      </c>
      <c r="E110" s="26" t="s">
        <v>88</v>
      </c>
      <c r="F110" s="30">
        <v>1.1000000000000001</v>
      </c>
      <c r="G110" s="31">
        <v>362.52</v>
      </c>
      <c r="H110" s="31">
        <v>471.64</v>
      </c>
      <c r="I110" s="31">
        <v>190.76</v>
      </c>
      <c r="J110" s="31">
        <v>318.19</v>
      </c>
      <c r="K110" s="28">
        <f>SUM($G$110:$J$110)</f>
        <v>1343.1100000000001</v>
      </c>
      <c r="L110" s="28">
        <f t="array" ref="L110">INDEX(М[Цена за ед., руб],MATCH(1,IF(($B110=М[Наим.])*($C110=М[Артикул, марка, произв.])*($D110=М[Хар-ка])*($N110=М[Прим.]),{1},($B110=М[Наим.])*($C110=М[Артикул, марка, произв.])*($D110=М[Хар-ка])*($N110=М[Прим.])),0))</f>
        <v>0</v>
      </c>
      <c r="M110" s="28">
        <f>ROUND($K$110*$L$110,2)</f>
        <v>0</v>
      </c>
      <c r="N110" s="25" t="s">
        <v>140</v>
      </c>
      <c r="O110" s="25" t="str">
        <f t="array" ref="O110">INDEX(М[Форма закупа],MATCH(1,IF(($B110=М[Наим.])*($C110=М[Артикул, марка, произв.])*($D110=М[Хар-ка])*($N110=М[Прим.]),{1},($B110=М[Наим.])*($C110=М[Артикул, марка, произв.])*($D110=М[Хар-ка])*($N110=М[Прим.])),0))</f>
        <v>Закупка подрядчик</v>
      </c>
    </row>
    <row r="111" spans="1:15" ht="23.1" customHeight="1" outlineLevel="4" x14ac:dyDescent="0.2">
      <c r="A111" s="23" t="s">
        <v>64</v>
      </c>
      <c r="B111" s="24" t="s">
        <v>102</v>
      </c>
      <c r="C111" s="25" t="s">
        <v>103</v>
      </c>
      <c r="D111" s="25" t="s">
        <v>104</v>
      </c>
      <c r="E111" s="26" t="s">
        <v>105</v>
      </c>
      <c r="F111" s="30">
        <v>0.2</v>
      </c>
      <c r="G111" s="33">
        <v>67</v>
      </c>
      <c r="H111" s="33">
        <v>87</v>
      </c>
      <c r="I111" s="33">
        <v>36</v>
      </c>
      <c r="J111" s="33">
        <v>59</v>
      </c>
      <c r="K111" s="33">
        <f>SUM($G$111:$J$111)</f>
        <v>249</v>
      </c>
      <c r="L111" s="28">
        <f t="array" ref="L111">INDEX(М[Цена за ед., руб],MATCH(1,IF(($B111=М[Наим.])*($C111=М[Артикул, марка, произв.])*($D111=М[Хар-ка])*($N111=М[Прим.]),{1},($B111=М[Наим.])*($C111=М[Артикул, марка, произв.])*($D111=М[Хар-ка])*($N111=М[Прим.])),0))</f>
        <v>0</v>
      </c>
      <c r="M111" s="28">
        <f>ROUND($K$111*$L$111,2)</f>
        <v>0</v>
      </c>
      <c r="N111" s="25" t="s">
        <v>106</v>
      </c>
      <c r="O111" s="25" t="str">
        <f t="array" ref="O111">INDEX(М[Форма закупа],MATCH(1,IF(($B111=М[Наим.])*($C111=М[Артикул, марка, произв.])*($D111=М[Хар-ка])*($N111=М[Прим.]),{1},($B111=М[Наим.])*($C111=М[Артикул, марка, произв.])*($D111=М[Хар-ка])*($N111=М[Прим.])),0))</f>
        <v>Закупка подрядчик</v>
      </c>
    </row>
    <row r="112" spans="1:15" ht="11.1" customHeight="1" outlineLevel="2" x14ac:dyDescent="0.2">
      <c r="A112" s="13" t="s">
        <v>142</v>
      </c>
      <c r="B112" s="14" t="s">
        <v>143</v>
      </c>
      <c r="C112" s="15"/>
      <c r="D112" s="15"/>
      <c r="E112" s="16"/>
      <c r="F112" s="17"/>
      <c r="G112" s="18"/>
      <c r="H112" s="18"/>
      <c r="I112" s="18"/>
      <c r="J112" s="18"/>
      <c r="K112" s="18"/>
      <c r="L112" s="66"/>
      <c r="M112" s="66">
        <f>SUM($M$113)</f>
        <v>0</v>
      </c>
      <c r="N112" s="19"/>
      <c r="O112" s="19"/>
    </row>
    <row r="113" spans="1:15" ht="11.1" customHeight="1" outlineLevel="3" x14ac:dyDescent="0.2">
      <c r="A113" s="13" t="s">
        <v>144</v>
      </c>
      <c r="B113" s="14" t="s">
        <v>143</v>
      </c>
      <c r="C113" s="15"/>
      <c r="D113" s="15"/>
      <c r="E113" s="16"/>
      <c r="F113" s="17"/>
      <c r="G113" s="18"/>
      <c r="H113" s="18"/>
      <c r="I113" s="18"/>
      <c r="J113" s="18"/>
      <c r="K113" s="18"/>
      <c r="L113" s="66"/>
      <c r="M113" s="66">
        <f>SUM($M$116,$M$114)</f>
        <v>0</v>
      </c>
      <c r="N113" s="19"/>
      <c r="O113" s="19"/>
    </row>
    <row r="114" spans="1:15" ht="11.1" customHeight="1" outlineLevel="4" x14ac:dyDescent="0.2">
      <c r="A114" s="20"/>
      <c r="B114" s="14" t="s">
        <v>23</v>
      </c>
      <c r="C114" s="21"/>
      <c r="D114" s="21"/>
      <c r="E114" s="21"/>
      <c r="F114" s="21"/>
      <c r="G114" s="21"/>
      <c r="H114" s="21"/>
      <c r="I114" s="21"/>
      <c r="J114" s="21"/>
      <c r="K114" s="21"/>
      <c r="L114" s="67"/>
      <c r="M114" s="68">
        <f>SUM($M$115)</f>
        <v>0</v>
      </c>
      <c r="N114" s="18"/>
      <c r="O114" s="22"/>
    </row>
    <row r="115" spans="1:15" ht="23.1" customHeight="1" outlineLevel="4" x14ac:dyDescent="0.2">
      <c r="A115" s="23"/>
      <c r="B115" s="24" t="s">
        <v>145</v>
      </c>
      <c r="C115" s="25"/>
      <c r="D115" s="25"/>
      <c r="E115" s="26" t="s">
        <v>88</v>
      </c>
      <c r="F115" s="27"/>
      <c r="G115" s="31">
        <v>204.33</v>
      </c>
      <c r="H115" s="31">
        <v>151.71</v>
      </c>
      <c r="I115" s="31">
        <v>222.18</v>
      </c>
      <c r="J115" s="31">
        <v>67.98</v>
      </c>
      <c r="K115" s="32">
        <f>SUM($G$115:$J$115)</f>
        <v>646.20000000000005</v>
      </c>
      <c r="L115" s="28">
        <f t="array" ref="L115">INDEX(Р[Цена за ед., руб],MATCH(1,IF(($B115=Р[Наименование])*($N115=Р[Примечание]),{1},($B115=Р[Наименование])*($N115=Р[Примечание])),0))</f>
        <v>0</v>
      </c>
      <c r="M115" s="28">
        <f>ROUND($K$115*$L$115,2)</f>
        <v>0</v>
      </c>
      <c r="N115" s="25" t="s">
        <v>146</v>
      </c>
      <c r="O115" s="25"/>
    </row>
    <row r="116" spans="1:15" ht="11.1" customHeight="1" outlineLevel="4" x14ac:dyDescent="0.2">
      <c r="A116" s="20"/>
      <c r="B116" s="14" t="s">
        <v>26</v>
      </c>
      <c r="C116" s="21"/>
      <c r="D116" s="21"/>
      <c r="E116" s="21"/>
      <c r="F116" s="21"/>
      <c r="G116" s="21"/>
      <c r="H116" s="21"/>
      <c r="I116" s="21"/>
      <c r="J116" s="21"/>
      <c r="K116" s="21"/>
      <c r="L116" s="67"/>
      <c r="M116" s="68">
        <f>SUM($M$117:$M$123)</f>
        <v>0</v>
      </c>
      <c r="N116" s="18"/>
      <c r="O116" s="22"/>
    </row>
    <row r="117" spans="1:15" ht="47.1" customHeight="1" outlineLevel="4" x14ac:dyDescent="0.2">
      <c r="A117" s="23" t="s">
        <v>27</v>
      </c>
      <c r="B117" s="24" t="s">
        <v>86</v>
      </c>
      <c r="C117" s="25"/>
      <c r="D117" s="25" t="s">
        <v>147</v>
      </c>
      <c r="E117" s="26" t="s">
        <v>88</v>
      </c>
      <c r="F117" s="30">
        <v>1.1000000000000001</v>
      </c>
      <c r="G117" s="31">
        <v>126.46</v>
      </c>
      <c r="H117" s="31">
        <v>126.02</v>
      </c>
      <c r="I117" s="32">
        <v>133.1</v>
      </c>
      <c r="J117" s="27"/>
      <c r="K117" s="31">
        <f>SUM($G$117:$J$117)</f>
        <v>385.58</v>
      </c>
      <c r="L117" s="28">
        <f t="array" ref="L117">INDEX(М[Цена за ед., руб],MATCH(1,IF(($B117=М[Наим.])*($C117=М[Артикул,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0</v>
      </c>
      <c r="M117" s="28">
        <f>ROUND($K$117*$L$117,2)</f>
        <v>0</v>
      </c>
      <c r="N117" s="25"/>
      <c r="O117" s="25" t="str">
        <f t="array" ref="O117">INDEX(М[Форма закупа],MATCH(1,IF(($B117=М[Наим.])*($C117=М[Артикул,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Закупка подрядчик</v>
      </c>
    </row>
    <row r="118" spans="1:15" ht="35.1" customHeight="1" outlineLevel="4" x14ac:dyDescent="0.2">
      <c r="A118" s="23" t="s">
        <v>38</v>
      </c>
      <c r="B118" s="24" t="s">
        <v>86</v>
      </c>
      <c r="C118" s="25"/>
      <c r="D118" s="25" t="s">
        <v>90</v>
      </c>
      <c r="E118" s="26" t="s">
        <v>88</v>
      </c>
      <c r="F118" s="30">
        <v>1.1000000000000001</v>
      </c>
      <c r="G118" s="31">
        <v>98.31</v>
      </c>
      <c r="H118" s="31">
        <v>40.869999999999997</v>
      </c>
      <c r="I118" s="31">
        <v>56.05</v>
      </c>
      <c r="J118" s="31">
        <v>74.78</v>
      </c>
      <c r="K118" s="31">
        <f>SUM($G$118:$J$118)</f>
        <v>270.01</v>
      </c>
      <c r="L118" s="28">
        <f t="array" ref="L118">INDEX(М[Цена за ед., руб],MATCH(1,IF(($B118=М[Наим.])*($C118=М[Артикул, марка, произв.])*($D118=М[Хар-ка])*($N118=М[Прим.]),{1},($B118=М[Наим.])*($C118=М[Артикул, марка, произв.])*($D118=М[Хар-ка])*($N118=М[Прим.])),0))</f>
        <v>0</v>
      </c>
      <c r="M118" s="28">
        <f>ROUND($K$118*$L$118,2)</f>
        <v>0</v>
      </c>
      <c r="N118" s="25"/>
      <c r="O118" s="25" t="str">
        <f t="array" ref="O118">INDEX(М[Форма закупа],MATCH(1,IF(($B118=М[Наим.])*($C118=М[Артикул, марка, произв.])*($D118=М[Хар-ка])*($N118=М[Прим.]),{1},($B118=М[Наим.])*($C118=М[Артикул, марка, произв.])*($D118=М[Хар-ка])*($N118=М[Прим.])),0))</f>
        <v>Закупка подрядчик</v>
      </c>
    </row>
    <row r="119" spans="1:15" ht="35.1" customHeight="1" outlineLevel="4" x14ac:dyDescent="0.2">
      <c r="A119" s="23" t="s">
        <v>50</v>
      </c>
      <c r="B119" s="24" t="s">
        <v>39</v>
      </c>
      <c r="C119" s="25"/>
      <c r="D119" s="25" t="s">
        <v>148</v>
      </c>
      <c r="E119" s="26" t="s">
        <v>42</v>
      </c>
      <c r="F119" s="30">
        <v>2</v>
      </c>
      <c r="G119" s="31">
        <v>408.66</v>
      </c>
      <c r="H119" s="31">
        <v>303.42</v>
      </c>
      <c r="I119" s="31">
        <v>444.36</v>
      </c>
      <c r="J119" s="31">
        <v>135.96</v>
      </c>
      <c r="K119" s="29">
        <f>SUM($G$119:$J$119)</f>
        <v>1292.4000000000001</v>
      </c>
      <c r="L119" s="28">
        <f t="array" ref="L119">INDEX(М[Цена за ед., руб],MATCH(1,IF(($B119=М[Наим.])*($C119=М[Артикул, марка, произв.])*($D119=М[Хар-ка])*($N119=М[Прим.]),{1},($B119=М[Наим.])*($C119=М[Артикул, марка, произв.])*($D119=М[Хар-ка])*($N119=М[Прим.])),0))</f>
        <v>0</v>
      </c>
      <c r="M119" s="28">
        <f>ROUND($K$119*$L$119,2)</f>
        <v>0</v>
      </c>
      <c r="N119" s="25"/>
      <c r="O119" s="25" t="str">
        <f t="array" ref="O119">INDEX(М[Форма закупа],MATCH(1,IF(($B119=М[Наим.])*($C119=М[Артикул, марка, произв.])*($D119=М[Хар-ка])*($N119=М[Прим.]),{1},($B119=М[Наим.])*($C119=М[Артикул, марка, произв.])*($D119=М[Хар-ка])*($N119=М[Прим.])),0))</f>
        <v>Закупка подрядчик</v>
      </c>
    </row>
    <row r="120" spans="1:15" ht="11.1" customHeight="1" outlineLevel="4" x14ac:dyDescent="0.2">
      <c r="A120" s="23" t="s">
        <v>64</v>
      </c>
      <c r="B120" s="24" t="s">
        <v>62</v>
      </c>
      <c r="C120" s="25"/>
      <c r="D120" s="25" t="s">
        <v>149</v>
      </c>
      <c r="E120" s="26" t="s">
        <v>37</v>
      </c>
      <c r="F120" s="30">
        <v>1.07</v>
      </c>
      <c r="G120" s="31">
        <v>0.23</v>
      </c>
      <c r="H120" s="32">
        <v>0.1</v>
      </c>
      <c r="I120" s="31">
        <v>0.26</v>
      </c>
      <c r="J120" s="31">
        <v>0.18</v>
      </c>
      <c r="K120" s="31">
        <f>SUM($G$120:$J$120)</f>
        <v>0.77</v>
      </c>
      <c r="L120" s="28">
        <f t="array" ref="L120">INDEX(М[Цена за ед., руб],MATCH(1,IF(($B120=М[Наим.])*($C120=М[Артикул, марка, произв.])*($D120=М[Хар-ка])*($N120=М[Прим.]),{1},($B120=М[Наим.])*($C120=М[Артикул, марка, произв.])*($D120=М[Хар-ка])*($N120=М[Прим.])),0))</f>
        <v>0</v>
      </c>
      <c r="M120" s="28">
        <f>ROUND($K$120*$L$120,2)</f>
        <v>0</v>
      </c>
      <c r="N120" s="25"/>
      <c r="O120" s="25" t="str">
        <f t="array" ref="O120">INDEX(М[Форма закупа],MATCH(1,IF(($B120=М[Наим.])*($C120=М[Артикул, марка, произв.])*($D120=М[Хар-ка])*($N120=М[Прим.]),{1},($B120=М[Наим.])*($C120=М[Артикул, марка, произв.])*($D120=М[Хар-ка])*($N120=М[Прим.])),0))</f>
        <v>Закупка подрядчик</v>
      </c>
    </row>
    <row r="121" spans="1:15" ht="23.1" customHeight="1" outlineLevel="4" x14ac:dyDescent="0.2">
      <c r="A121" s="23" t="s">
        <v>66</v>
      </c>
      <c r="B121" s="24" t="s">
        <v>70</v>
      </c>
      <c r="C121" s="25"/>
      <c r="D121" s="25" t="s">
        <v>71</v>
      </c>
      <c r="E121" s="26" t="s">
        <v>72</v>
      </c>
      <c r="F121" s="30">
        <v>0.5</v>
      </c>
      <c r="G121" s="33">
        <v>58</v>
      </c>
      <c r="H121" s="33">
        <v>58</v>
      </c>
      <c r="I121" s="33">
        <v>61</v>
      </c>
      <c r="J121" s="27"/>
      <c r="K121" s="33">
        <f>SUM($G$121:$J$121)</f>
        <v>177</v>
      </c>
      <c r="L121" s="28">
        <f t="array" ref="L121">INDEX(М[Цена за ед., руб],MATCH(1,IF(($B121=М[Наим.])*($C121=М[Артикул,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0</v>
      </c>
      <c r="M121" s="28">
        <f>ROUND($K$121*$L$121,2)</f>
        <v>0</v>
      </c>
      <c r="N121" s="25"/>
      <c r="O121" s="25" t="str">
        <f t="array" ref="O121">INDEX(М[Форма закупа],MATCH(1,IF(($B121=М[Наим.])*($C121=М[Артикул,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Закупка подрядчик</v>
      </c>
    </row>
    <row r="122" spans="1:15" ht="35.1" customHeight="1" outlineLevel="4" x14ac:dyDescent="0.2">
      <c r="A122" s="23" t="s">
        <v>73</v>
      </c>
      <c r="B122" s="24" t="s">
        <v>138</v>
      </c>
      <c r="C122" s="25"/>
      <c r="D122" s="25" t="s">
        <v>150</v>
      </c>
      <c r="E122" s="26" t="s">
        <v>88</v>
      </c>
      <c r="F122" s="30">
        <v>1.1000000000000001</v>
      </c>
      <c r="G122" s="33">
        <v>98</v>
      </c>
      <c r="H122" s="33">
        <v>41</v>
      </c>
      <c r="I122" s="33">
        <v>56</v>
      </c>
      <c r="J122" s="33">
        <v>75</v>
      </c>
      <c r="K122" s="33">
        <f>SUM($G$122:$J$122)</f>
        <v>270</v>
      </c>
      <c r="L122" s="28">
        <f t="array" ref="L122">INDEX(М[Цена за ед., руб],MATCH(1,IF(($B122=М[Наим.])*($C122=М[Артикул,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0</v>
      </c>
      <c r="M122" s="28">
        <f>ROUND($K$122*$L$122,2)</f>
        <v>0</v>
      </c>
      <c r="N122" s="25" t="s">
        <v>140</v>
      </c>
      <c r="O122" s="25" t="str">
        <f t="array" ref="O122">INDEX(М[Форма закупа],MATCH(1,IF(($B122=М[Наим.])*($C122=М[Артикул,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Закупка подрядчик</v>
      </c>
    </row>
    <row r="123" spans="1:15" ht="47.1" customHeight="1" outlineLevel="4" x14ac:dyDescent="0.2">
      <c r="A123" s="23" t="s">
        <v>100</v>
      </c>
      <c r="B123" s="24" t="s">
        <v>151</v>
      </c>
      <c r="C123" s="25" t="s">
        <v>152</v>
      </c>
      <c r="D123" s="25" t="s">
        <v>153</v>
      </c>
      <c r="E123" s="26" t="s">
        <v>88</v>
      </c>
      <c r="F123" s="30">
        <v>1.05</v>
      </c>
      <c r="G123" s="31">
        <v>214.71</v>
      </c>
      <c r="H123" s="31">
        <v>159.29</v>
      </c>
      <c r="I123" s="31">
        <v>233.05</v>
      </c>
      <c r="J123" s="33">
        <v>71</v>
      </c>
      <c r="K123" s="31">
        <f>SUM($G$123:$J$123)</f>
        <v>678.05</v>
      </c>
      <c r="L123" s="28">
        <f t="array" ref="L123">INDEX(М[Цена за ед., руб],MATCH(1,IF(($B123=М[Наим.])*($C123=М[Артикул,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0</v>
      </c>
      <c r="M123" s="28">
        <f>ROUND($K$123*$L$123,2)</f>
        <v>0</v>
      </c>
      <c r="N123" s="25"/>
      <c r="O123" s="25" t="str">
        <f t="array" ref="O123">INDEX(М[Форма закупа],MATCH(1,IF(($B123=М[Наим.])*($C123=М[Артикул,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Закупка подрядчик</v>
      </c>
    </row>
    <row r="124" spans="1:15" ht="11.1" customHeight="1" x14ac:dyDescent="0.2">
      <c r="A124" s="35"/>
      <c r="B124" s="36"/>
      <c r="C124" s="36"/>
      <c r="D124" s="36"/>
      <c r="E124" s="36"/>
      <c r="F124" s="36"/>
      <c r="G124" s="37"/>
      <c r="H124" s="37"/>
      <c r="I124" s="37"/>
      <c r="J124" s="85" t="s">
        <v>176</v>
      </c>
      <c r="K124" s="86"/>
      <c r="L124" s="87"/>
      <c r="M124" s="69">
        <f>$M$9</f>
        <v>0</v>
      </c>
      <c r="N124" s="38"/>
      <c r="O124" s="38"/>
    </row>
    <row r="125" spans="1:15" ht="11.1" customHeight="1" x14ac:dyDescent="0.2">
      <c r="A125" s="35"/>
      <c r="B125" s="36"/>
      <c r="C125" s="36"/>
      <c r="D125" s="36"/>
      <c r="E125" s="36"/>
      <c r="F125" s="36"/>
      <c r="G125" s="39"/>
      <c r="H125" s="39"/>
      <c r="I125" s="39"/>
      <c r="J125" s="39"/>
      <c r="K125" s="88" t="s">
        <v>177</v>
      </c>
      <c r="L125" s="89"/>
      <c r="M125" s="69">
        <f>SUM($M$114,$M$105,$M$90,$M$85,$M$78,$M$65,$M$57,$M$49,$M$40,$M$32,$M$27,$M$21,$M$16,$M$12)</f>
        <v>0</v>
      </c>
      <c r="N125" s="38"/>
      <c r="O125" s="38"/>
    </row>
    <row r="126" spans="1:15" ht="11.1" customHeight="1" x14ac:dyDescent="0.2">
      <c r="A126" s="35"/>
      <c r="B126" s="36"/>
      <c r="C126" s="36"/>
      <c r="D126" s="36"/>
      <c r="E126" s="36"/>
      <c r="F126" s="36"/>
      <c r="G126" s="39"/>
      <c r="H126" s="39"/>
      <c r="I126" s="39"/>
      <c r="J126" s="39"/>
      <c r="K126" s="88" t="s">
        <v>178</v>
      </c>
      <c r="L126" s="89"/>
      <c r="M126" s="69">
        <f>SUM($M$116,$M$107,$M$92,$M$87,$M$80,$M$67,$M$59,$M$51,$M$42,$M$34,$M$29,$M$23,$M$18,$M$14)</f>
        <v>0</v>
      </c>
      <c r="N126" s="38"/>
      <c r="O126" s="38"/>
    </row>
    <row r="127" spans="1:15" ht="11.1" customHeight="1" x14ac:dyDescent="0.2">
      <c r="A127" s="35"/>
      <c r="B127" s="36"/>
      <c r="C127" s="36"/>
      <c r="D127" s="36"/>
      <c r="E127" s="36"/>
      <c r="F127" s="36"/>
      <c r="G127" s="39"/>
      <c r="H127" s="39"/>
      <c r="I127" s="39"/>
      <c r="J127" s="39"/>
      <c r="K127" s="88" t="s">
        <v>179</v>
      </c>
      <c r="L127" s="89"/>
      <c r="M127" s="70"/>
      <c r="N127" s="71"/>
      <c r="O127" s="38"/>
    </row>
    <row r="128" spans="1:15" ht="11.1" customHeight="1" x14ac:dyDescent="0.2">
      <c r="A128" s="40"/>
      <c r="B128" s="90" t="s">
        <v>154</v>
      </c>
      <c r="C128" s="90"/>
      <c r="D128" s="90"/>
      <c r="E128" s="90"/>
      <c r="F128" s="90"/>
      <c r="G128" s="90"/>
      <c r="H128" s="90"/>
      <c r="I128" s="90"/>
      <c r="J128" s="90"/>
      <c r="K128" s="90"/>
      <c r="L128" s="91"/>
      <c r="M128" s="91"/>
      <c r="N128" s="90"/>
      <c r="O128" s="40"/>
    </row>
    <row r="129" spans="1:20" ht="11.1" customHeight="1" x14ac:dyDescent="0.2">
      <c r="B129" s="92"/>
      <c r="C129" s="92"/>
      <c r="D129" s="92"/>
      <c r="E129" s="92"/>
      <c r="F129" s="92"/>
      <c r="G129" s="92"/>
      <c r="H129" s="92"/>
      <c r="I129" s="92"/>
      <c r="J129" s="92"/>
      <c r="K129" s="92"/>
      <c r="L129" s="93"/>
      <c r="M129" s="93"/>
      <c r="N129" s="92"/>
    </row>
    <row r="130" spans="1:20" ht="11.45" customHeight="1" x14ac:dyDescent="0.2">
      <c r="A130" s="72"/>
      <c r="B130" s="73" t="s">
        <v>180</v>
      </c>
      <c r="C130" s="74"/>
      <c r="D130" s="74"/>
      <c r="E130" s="74"/>
      <c r="F130" s="74"/>
      <c r="G130" s="75"/>
      <c r="H130" s="76"/>
      <c r="I130" s="77"/>
      <c r="J130" s="78"/>
      <c r="P130" s="1"/>
      <c r="Q130" s="1"/>
      <c r="R130" s="1"/>
      <c r="S130" s="1"/>
      <c r="T130" s="1"/>
    </row>
    <row r="131" spans="1:20" ht="15" customHeight="1" x14ac:dyDescent="0.2">
      <c r="A131" s="76" t="s">
        <v>181</v>
      </c>
      <c r="B131" s="108" t="s">
        <v>182</v>
      </c>
      <c r="C131" s="108"/>
      <c r="D131" s="108"/>
      <c r="E131" s="108"/>
      <c r="F131" s="108"/>
      <c r="G131" s="108"/>
      <c r="H131" s="108"/>
      <c r="I131" s="108"/>
      <c r="J131" s="108"/>
      <c r="P131" s="1"/>
      <c r="Q131" s="1"/>
      <c r="R131" s="1"/>
      <c r="S131" s="1"/>
      <c r="T131" s="1"/>
    </row>
    <row r="132" spans="1:20" ht="13.5" customHeight="1" x14ac:dyDescent="0.2">
      <c r="A132" s="76" t="s">
        <v>181</v>
      </c>
      <c r="B132" s="108" t="s">
        <v>183</v>
      </c>
      <c r="C132" s="108"/>
      <c r="D132" s="108"/>
      <c r="E132" s="108"/>
      <c r="F132" s="108"/>
      <c r="G132" s="108"/>
      <c r="H132" s="108"/>
      <c r="I132" s="108"/>
      <c r="J132" s="108"/>
      <c r="P132" s="1"/>
      <c r="Q132" s="1"/>
      <c r="R132" s="1"/>
      <c r="S132" s="1"/>
      <c r="T132" s="1"/>
    </row>
    <row r="133" spans="1:20" ht="15" customHeight="1" x14ac:dyDescent="0.2">
      <c r="A133" s="76" t="s">
        <v>181</v>
      </c>
      <c r="B133" s="108" t="s">
        <v>184</v>
      </c>
      <c r="C133" s="108"/>
      <c r="D133" s="108"/>
      <c r="E133" s="108"/>
      <c r="F133" s="108"/>
      <c r="G133" s="108"/>
      <c r="H133" s="108"/>
      <c r="I133" s="108"/>
      <c r="J133" s="108"/>
      <c r="P133" s="1"/>
      <c r="Q133" s="1"/>
      <c r="R133" s="1"/>
      <c r="S133" s="1"/>
      <c r="T133" s="1"/>
    </row>
    <row r="134" spans="1:20" ht="14.25" customHeight="1" x14ac:dyDescent="0.2">
      <c r="A134" s="76" t="s">
        <v>181</v>
      </c>
      <c r="B134" s="79" t="s">
        <v>185</v>
      </c>
      <c r="C134" s="79"/>
      <c r="D134" s="79"/>
      <c r="E134" s="79"/>
      <c r="F134" s="79"/>
      <c r="G134" s="79"/>
      <c r="H134" s="79"/>
      <c r="I134" s="79"/>
      <c r="J134" s="79"/>
      <c r="P134" s="1"/>
      <c r="Q134" s="1"/>
      <c r="R134" s="1"/>
      <c r="S134" s="1"/>
      <c r="T134" s="1"/>
    </row>
    <row r="135" spans="1:20" ht="30.75" customHeight="1" x14ac:dyDescent="0.2">
      <c r="A135" s="76" t="s">
        <v>181</v>
      </c>
      <c r="B135" s="107" t="s">
        <v>194</v>
      </c>
      <c r="C135" s="107"/>
      <c r="D135" s="107"/>
      <c r="E135" s="107"/>
      <c r="F135" s="107"/>
      <c r="G135" s="107"/>
      <c r="H135" s="107"/>
      <c r="I135" s="107"/>
      <c r="J135" s="79"/>
      <c r="P135" s="1"/>
      <c r="Q135" s="1"/>
      <c r="R135" s="1"/>
      <c r="S135" s="1"/>
      <c r="T135" s="1"/>
    </row>
    <row r="136" spans="1:20" ht="60.75" customHeight="1" x14ac:dyDescent="0.2">
      <c r="A136" s="76" t="s">
        <v>181</v>
      </c>
      <c r="B136" s="107" t="s">
        <v>187</v>
      </c>
      <c r="C136" s="107"/>
      <c r="D136" s="107"/>
      <c r="E136" s="107"/>
      <c r="F136" s="107"/>
      <c r="G136" s="107"/>
      <c r="H136" s="107"/>
      <c r="I136" s="107"/>
      <c r="J136" s="80"/>
      <c r="P136" s="1"/>
      <c r="Q136" s="1"/>
      <c r="R136" s="1"/>
      <c r="S136" s="1"/>
      <c r="T136" s="1"/>
    </row>
    <row r="137" spans="1:20" ht="13.5" customHeight="1" x14ac:dyDescent="0.2">
      <c r="A137" s="76" t="s">
        <v>181</v>
      </c>
      <c r="B137" s="81" t="s">
        <v>188</v>
      </c>
      <c r="C137" s="81"/>
      <c r="D137" s="81"/>
      <c r="E137" s="81"/>
      <c r="F137" s="81"/>
      <c r="G137" s="81"/>
      <c r="H137" s="81"/>
      <c r="I137" s="81"/>
      <c r="J137" s="79"/>
      <c r="P137" s="1"/>
      <c r="Q137" s="1"/>
      <c r="R137" s="1"/>
      <c r="S137" s="1"/>
      <c r="T137" s="1"/>
    </row>
    <row r="138" spans="1:20" ht="15" customHeight="1" x14ac:dyDescent="0.2">
      <c r="A138" s="76" t="s">
        <v>181</v>
      </c>
      <c r="B138" s="75" t="s">
        <v>189</v>
      </c>
      <c r="C138" s="75"/>
      <c r="D138" s="75"/>
      <c r="E138" s="75"/>
      <c r="F138" s="75"/>
      <c r="G138" s="75"/>
      <c r="H138" s="75"/>
      <c r="I138" s="75"/>
      <c r="J138" s="82"/>
      <c r="P138" s="1"/>
      <c r="Q138" s="1"/>
      <c r="R138" s="1"/>
      <c r="S138" s="1"/>
      <c r="T138" s="1"/>
    </row>
    <row r="139" spans="1:20" ht="52.5" customHeight="1" x14ac:dyDescent="0.2">
      <c r="A139" s="76" t="s">
        <v>181</v>
      </c>
      <c r="B139" s="106" t="s">
        <v>190</v>
      </c>
      <c r="C139" s="106"/>
      <c r="D139" s="106"/>
      <c r="E139" s="106"/>
      <c r="F139" s="106"/>
      <c r="G139" s="106"/>
      <c r="H139" s="106"/>
      <c r="I139" s="106"/>
      <c r="J139" s="75"/>
      <c r="P139" s="1"/>
      <c r="Q139" s="1"/>
      <c r="R139" s="1"/>
      <c r="S139" s="1"/>
      <c r="T139" s="1"/>
    </row>
    <row r="140" spans="1:20" ht="36" customHeight="1" x14ac:dyDescent="0.2">
      <c r="A140" s="76" t="s">
        <v>181</v>
      </c>
      <c r="B140" s="107" t="s">
        <v>191</v>
      </c>
      <c r="C140" s="107"/>
      <c r="D140" s="107"/>
      <c r="E140" s="107"/>
      <c r="F140" s="107"/>
      <c r="G140" s="107"/>
      <c r="H140" s="107"/>
      <c r="I140" s="107"/>
      <c r="J140" s="81"/>
      <c r="P140" s="1"/>
      <c r="Q140" s="1"/>
      <c r="R140" s="1"/>
      <c r="S140" s="1"/>
      <c r="T140" s="1"/>
    </row>
    <row r="141" spans="1:20" ht="15.75" customHeight="1" x14ac:dyDescent="0.2">
      <c r="A141" s="76" t="s">
        <v>181</v>
      </c>
      <c r="B141" s="75" t="s">
        <v>192</v>
      </c>
      <c r="C141" s="75"/>
      <c r="D141" s="75"/>
      <c r="E141" s="75"/>
      <c r="F141" s="75"/>
      <c r="G141" s="75"/>
      <c r="H141" s="75"/>
      <c r="I141" s="75"/>
      <c r="J141" s="83"/>
      <c r="P141" s="1"/>
      <c r="Q141" s="1"/>
      <c r="R141" s="1"/>
      <c r="S141" s="1"/>
      <c r="T141" s="1"/>
    </row>
    <row r="142" spans="1:20" ht="16.5" customHeight="1" x14ac:dyDescent="0.2">
      <c r="A142" s="76" t="s">
        <v>181</v>
      </c>
      <c r="B142" s="84" t="s">
        <v>193</v>
      </c>
      <c r="C142" s="84"/>
      <c r="D142" s="84"/>
      <c r="E142" s="84"/>
      <c r="F142" s="84"/>
      <c r="G142" s="84"/>
      <c r="H142" s="84"/>
      <c r="I142" s="84"/>
      <c r="J142"/>
      <c r="P142" s="1"/>
      <c r="Q142" s="1"/>
      <c r="R142" s="1"/>
      <c r="S142" s="1"/>
      <c r="T142" s="1"/>
    </row>
  </sheetData>
  <sheetProtection algorithmName="SHA-512" hashValue="VervixX+QwVigY0t2Ls2H1GKFQ7YjLpOfYTIvOJSglB2+YIkOASwEz/QyHFkiKbgxd5rMcESX6xIbCUT+HcVEA==" saltValue="qkOqcFP6OKGc02hJ76NlhA==" spinCount="100000" sheet="1" objects="1" scenarios="1" selectLockedCells="1" selectUnlockedCells="1"/>
  <mergeCells count="31">
    <mergeCell ref="B139:I139"/>
    <mergeCell ref="B140:I140"/>
    <mergeCell ref="B131:J131"/>
    <mergeCell ref="B132:J132"/>
    <mergeCell ref="B133:J133"/>
    <mergeCell ref="B135:I135"/>
    <mergeCell ref="B136:I136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J124:L124"/>
    <mergeCell ref="K125:L125"/>
    <mergeCell ref="K126:L126"/>
    <mergeCell ref="B128:N128"/>
    <mergeCell ref="B129:N129"/>
    <mergeCell ref="K127:L12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I32"/>
  <sheetViews>
    <sheetView workbookViewId="0">
      <pane ySplit="3" topLeftCell="A4" activePane="bottomLeft" state="frozen"/>
      <selection pane="bottomLeft" activeCell="D4" sqref="D4:D17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09" t="s">
        <v>155</v>
      </c>
      <c r="B1" s="109"/>
      <c r="C1" s="109"/>
      <c r="D1" s="109"/>
      <c r="E1" s="109"/>
      <c r="F1" s="109"/>
    </row>
    <row r="3" spans="1:6" ht="11.1" customHeight="1" x14ac:dyDescent="0.2">
      <c r="A3" s="51" t="s">
        <v>2</v>
      </c>
      <c r="B3" s="2" t="s">
        <v>5</v>
      </c>
      <c r="C3" s="2" t="s">
        <v>11</v>
      </c>
      <c r="D3" s="59" t="s">
        <v>12</v>
      </c>
      <c r="E3" s="59" t="s">
        <v>13</v>
      </c>
      <c r="F3" s="52" t="s">
        <v>14</v>
      </c>
    </row>
    <row r="4" spans="1:6" ht="11.1" customHeight="1" x14ac:dyDescent="0.2">
      <c r="A4" s="49" t="s">
        <v>24</v>
      </c>
      <c r="B4" s="41" t="s">
        <v>25</v>
      </c>
      <c r="C4" s="42">
        <v>15990.05</v>
      </c>
      <c r="D4" s="110"/>
      <c r="E4" s="42">
        <f>ROUND(Р[[#This Row],[Количество]]*Р[[#This Row],[Цена за ед., руб]],2)</f>
        <v>0</v>
      </c>
      <c r="F4" s="50"/>
    </row>
    <row r="5" spans="1:6" ht="35.1" customHeight="1" x14ac:dyDescent="0.2">
      <c r="A5" s="49" t="s">
        <v>33</v>
      </c>
      <c r="B5" s="41" t="s">
        <v>25</v>
      </c>
      <c r="C5" s="44">
        <v>364.02</v>
      </c>
      <c r="D5" s="110"/>
      <c r="E5" s="42">
        <f>ROUND(Р[[#This Row],[Количество]]*Р[[#This Row],[Цена за ед., руб]],2)</f>
        <v>0</v>
      </c>
      <c r="F5" s="50" t="s">
        <v>34</v>
      </c>
    </row>
    <row r="6" spans="1:6" ht="11.1" customHeight="1" x14ac:dyDescent="0.2">
      <c r="A6" s="49" t="s">
        <v>44</v>
      </c>
      <c r="B6" s="41" t="s">
        <v>25</v>
      </c>
      <c r="C6" s="44">
        <v>308.74</v>
      </c>
      <c r="D6" s="110"/>
      <c r="E6" s="42">
        <f>ROUND(Р[[#This Row],[Количество]]*Р[[#This Row],[Цена за ед., руб]],2)</f>
        <v>0</v>
      </c>
      <c r="F6" s="50"/>
    </row>
    <row r="7" spans="1:6" ht="23.1" customHeight="1" x14ac:dyDescent="0.2">
      <c r="A7" s="49" t="s">
        <v>55</v>
      </c>
      <c r="B7" s="41" t="s">
        <v>25</v>
      </c>
      <c r="C7" s="44">
        <v>11.25</v>
      </c>
      <c r="D7" s="110"/>
      <c r="E7" s="42">
        <f>ROUND(Р[[#This Row],[Количество]]*Р[[#This Row],[Цена за ед., руб]],2)</f>
        <v>0</v>
      </c>
      <c r="F7" s="50" t="s">
        <v>56</v>
      </c>
    </row>
    <row r="8" spans="1:6" ht="23.1" customHeight="1" x14ac:dyDescent="0.2">
      <c r="A8" s="49" t="s">
        <v>59</v>
      </c>
      <c r="B8" s="41" t="s">
        <v>25</v>
      </c>
      <c r="C8" s="44">
        <v>85.95</v>
      </c>
      <c r="D8" s="110"/>
      <c r="E8" s="42">
        <f>ROUND(Р[[#This Row],[Количество]]*Р[[#This Row],[Цена за ед., руб]],2)</f>
        <v>0</v>
      </c>
      <c r="F8" s="50" t="s">
        <v>60</v>
      </c>
    </row>
    <row r="9" spans="1:6" ht="35.1" customHeight="1" x14ac:dyDescent="0.2">
      <c r="A9" s="49" t="s">
        <v>67</v>
      </c>
      <c r="B9" s="41" t="s">
        <v>25</v>
      </c>
      <c r="C9" s="44">
        <v>313.39</v>
      </c>
      <c r="D9" s="110"/>
      <c r="E9" s="42">
        <f>ROUND(Р[[#This Row],[Количество]]*Р[[#This Row],[Цена за ед., руб]],2)</f>
        <v>0</v>
      </c>
      <c r="F9" s="50" t="s">
        <v>68</v>
      </c>
    </row>
    <row r="10" spans="1:6" ht="11.1" customHeight="1" x14ac:dyDescent="0.2">
      <c r="A10" s="49" t="s">
        <v>78</v>
      </c>
      <c r="B10" s="41" t="s">
        <v>25</v>
      </c>
      <c r="C10" s="42">
        <v>13496.68</v>
      </c>
      <c r="D10" s="110"/>
      <c r="E10" s="42">
        <f>ROUND(Р[[#This Row],[Количество]]*Р[[#This Row],[Цена за ед., руб]],2)</f>
        <v>0</v>
      </c>
      <c r="F10" s="50" t="s">
        <v>79</v>
      </c>
    </row>
    <row r="11" spans="1:6" ht="35.1" customHeight="1" x14ac:dyDescent="0.2">
      <c r="A11" s="49" t="s">
        <v>80</v>
      </c>
      <c r="B11" s="41" t="s">
        <v>25</v>
      </c>
      <c r="C11" s="45">
        <v>1785.3</v>
      </c>
      <c r="D11" s="110"/>
      <c r="E11" s="42">
        <f>ROUND(Р[[#This Row],[Количество]]*Р[[#This Row],[Цена за ед., руб]],2)</f>
        <v>0</v>
      </c>
      <c r="F11" s="50" t="s">
        <v>81</v>
      </c>
    </row>
    <row r="12" spans="1:6" ht="11.1" customHeight="1" x14ac:dyDescent="0.2">
      <c r="A12" s="49" t="s">
        <v>84</v>
      </c>
      <c r="B12" s="41" t="s">
        <v>25</v>
      </c>
      <c r="C12" s="45">
        <v>18983.2</v>
      </c>
      <c r="D12" s="110"/>
      <c r="E12" s="42">
        <f>ROUND(Р[[#This Row],[Количество]]*Р[[#This Row],[Цена за ед., руб]],2)</f>
        <v>0</v>
      </c>
      <c r="F12" s="50"/>
    </row>
    <row r="13" spans="1:6" ht="11.1" customHeight="1" x14ac:dyDescent="0.2">
      <c r="A13" s="49" t="s">
        <v>108</v>
      </c>
      <c r="B13" s="41" t="s">
        <v>25</v>
      </c>
      <c r="C13" s="44">
        <v>446.39</v>
      </c>
      <c r="D13" s="110"/>
      <c r="E13" s="42">
        <f>ROUND(Р[[#This Row],[Количество]]*Р[[#This Row],[Цена за ед., руб]],2)</f>
        <v>0</v>
      </c>
      <c r="F13" s="50"/>
    </row>
    <row r="14" spans="1:6" ht="11.1" customHeight="1" x14ac:dyDescent="0.2">
      <c r="A14" s="49" t="s">
        <v>115</v>
      </c>
      <c r="B14" s="41" t="s">
        <v>25</v>
      </c>
      <c r="C14" s="44">
        <v>168.63</v>
      </c>
      <c r="D14" s="110"/>
      <c r="E14" s="42">
        <f>ROUND(Р[[#This Row],[Количество]]*Р[[#This Row],[Цена за ед., руб]],2)</f>
        <v>0</v>
      </c>
      <c r="F14" s="50"/>
    </row>
    <row r="15" spans="1:6" ht="11.1" customHeight="1" x14ac:dyDescent="0.2">
      <c r="A15" s="49" t="s">
        <v>113</v>
      </c>
      <c r="B15" s="41" t="s">
        <v>25</v>
      </c>
      <c r="C15" s="45">
        <v>17868.7</v>
      </c>
      <c r="D15" s="110"/>
      <c r="E15" s="42">
        <f>ROUND(Р[[#This Row],[Количество]]*Р[[#This Row],[Цена за ед., руб]],2)</f>
        <v>0</v>
      </c>
      <c r="F15" s="50"/>
    </row>
    <row r="16" spans="1:6" ht="23.1" customHeight="1" x14ac:dyDescent="0.2">
      <c r="A16" s="49" t="s">
        <v>135</v>
      </c>
      <c r="B16" s="41" t="s">
        <v>88</v>
      </c>
      <c r="C16" s="42">
        <v>1258.49</v>
      </c>
      <c r="D16" s="110"/>
      <c r="E16" s="42">
        <f>ROUND(Р[[#This Row],[Количество]]*Р[[#This Row],[Цена за ед., руб]],2)</f>
        <v>0</v>
      </c>
      <c r="F16" s="50" t="s">
        <v>136</v>
      </c>
    </row>
    <row r="17" spans="1:9" ht="23.1" customHeight="1" x14ac:dyDescent="0.2">
      <c r="A17" s="53" t="s">
        <v>145</v>
      </c>
      <c r="B17" s="54" t="s">
        <v>88</v>
      </c>
      <c r="C17" s="55">
        <v>646.20000000000005</v>
      </c>
      <c r="D17" s="111"/>
      <c r="E17" s="60">
        <f>ROUND(Р[[#This Row],[Количество]]*Р[[#This Row],[Цена за ед., руб]],2)</f>
        <v>0</v>
      </c>
      <c r="F17" s="57" t="s">
        <v>146</v>
      </c>
    </row>
    <row r="18" spans="1:9" ht="11.45" customHeight="1" x14ac:dyDescent="0.2">
      <c r="A18" s="53" t="s">
        <v>173</v>
      </c>
      <c r="B18" s="54"/>
      <c r="C18" s="58"/>
      <c r="D18" s="60"/>
      <c r="E18" s="60">
        <f>SUBTOTAL(109,Р[Сумма, руб])</f>
        <v>0</v>
      </c>
      <c r="F18" s="57"/>
    </row>
    <row r="20" spans="1:9" ht="11.45" customHeight="1" x14ac:dyDescent="0.2">
      <c r="A20" s="73" t="s">
        <v>180</v>
      </c>
      <c r="B20" s="74"/>
      <c r="C20" s="74"/>
      <c r="D20" s="74"/>
      <c r="E20" s="74"/>
      <c r="F20" s="75"/>
      <c r="G20" s="76"/>
      <c r="H20" s="77"/>
      <c r="I20" s="78"/>
    </row>
    <row r="21" spans="1:9" ht="11.45" customHeight="1" x14ac:dyDescent="0.2">
      <c r="A21" s="108" t="s">
        <v>182</v>
      </c>
      <c r="B21" s="108"/>
      <c r="C21" s="108"/>
      <c r="D21" s="108"/>
      <c r="E21" s="108"/>
      <c r="F21" s="108"/>
      <c r="G21" s="108"/>
      <c r="H21" s="108"/>
      <c r="I21" s="108"/>
    </row>
    <row r="22" spans="1:9" ht="11.45" customHeight="1" x14ac:dyDescent="0.2">
      <c r="A22" s="108" t="s">
        <v>183</v>
      </c>
      <c r="B22" s="108"/>
      <c r="C22" s="108"/>
      <c r="D22" s="108"/>
      <c r="E22" s="108"/>
      <c r="F22" s="108"/>
      <c r="G22" s="108"/>
      <c r="H22" s="108"/>
      <c r="I22" s="108"/>
    </row>
    <row r="23" spans="1:9" ht="11.45" customHeight="1" x14ac:dyDescent="0.2">
      <c r="A23" s="108" t="s">
        <v>184</v>
      </c>
      <c r="B23" s="108"/>
      <c r="C23" s="108"/>
      <c r="D23" s="108"/>
      <c r="E23" s="108"/>
      <c r="F23" s="108"/>
      <c r="G23" s="108"/>
      <c r="H23" s="108"/>
      <c r="I23" s="108"/>
    </row>
    <row r="24" spans="1:9" ht="11.45" customHeight="1" x14ac:dyDescent="0.2">
      <c r="A24" s="79" t="s">
        <v>185</v>
      </c>
      <c r="B24" s="79"/>
      <c r="C24" s="79"/>
      <c r="D24" s="79"/>
      <c r="E24" s="79"/>
      <c r="F24" s="79"/>
      <c r="G24" s="79"/>
      <c r="H24" s="79"/>
      <c r="I24" s="79"/>
    </row>
    <row r="25" spans="1:9" ht="11.45" customHeight="1" x14ac:dyDescent="0.2">
      <c r="A25" s="107" t="s">
        <v>186</v>
      </c>
      <c r="B25" s="107"/>
      <c r="C25" s="107"/>
      <c r="D25" s="107"/>
      <c r="E25" s="107"/>
      <c r="F25" s="107"/>
      <c r="G25" s="107"/>
      <c r="H25" s="107"/>
      <c r="I25" s="79"/>
    </row>
    <row r="26" spans="1:9" ht="11.45" customHeight="1" x14ac:dyDescent="0.2">
      <c r="A26" s="107" t="s">
        <v>187</v>
      </c>
      <c r="B26" s="107"/>
      <c r="C26" s="107"/>
      <c r="D26" s="107"/>
      <c r="E26" s="107"/>
      <c r="F26" s="107"/>
      <c r="G26" s="107"/>
      <c r="H26" s="107"/>
      <c r="I26" s="80"/>
    </row>
    <row r="27" spans="1:9" ht="11.45" customHeight="1" x14ac:dyDescent="0.2">
      <c r="A27" s="81" t="s">
        <v>188</v>
      </c>
      <c r="B27" s="81"/>
      <c r="C27" s="81"/>
      <c r="D27" s="81"/>
      <c r="E27" s="81"/>
      <c r="F27" s="81"/>
      <c r="G27" s="81"/>
      <c r="H27" s="81"/>
      <c r="I27" s="79"/>
    </row>
    <row r="28" spans="1:9" ht="11.45" customHeight="1" x14ac:dyDescent="0.2">
      <c r="A28" s="75" t="s">
        <v>189</v>
      </c>
      <c r="B28" s="75"/>
      <c r="C28" s="75"/>
      <c r="D28" s="75"/>
      <c r="E28" s="75"/>
      <c r="F28" s="75"/>
      <c r="G28" s="75"/>
      <c r="H28" s="75"/>
      <c r="I28" s="82"/>
    </row>
    <row r="29" spans="1:9" ht="11.45" customHeight="1" x14ac:dyDescent="0.2">
      <c r="A29" s="106" t="s">
        <v>190</v>
      </c>
      <c r="B29" s="106"/>
      <c r="C29" s="106"/>
      <c r="D29" s="106"/>
      <c r="E29" s="106"/>
      <c r="F29" s="106"/>
      <c r="G29" s="106"/>
      <c r="H29" s="106"/>
      <c r="I29" s="75"/>
    </row>
    <row r="30" spans="1:9" ht="11.45" customHeight="1" x14ac:dyDescent="0.2">
      <c r="A30" s="107" t="s">
        <v>191</v>
      </c>
      <c r="B30" s="107"/>
      <c r="C30" s="107"/>
      <c r="D30" s="107"/>
      <c r="E30" s="107"/>
      <c r="F30" s="107"/>
      <c r="G30" s="107"/>
      <c r="H30" s="107"/>
      <c r="I30" s="81"/>
    </row>
    <row r="31" spans="1:9" ht="11.45" customHeight="1" x14ac:dyDescent="0.2">
      <c r="A31" s="75" t="s">
        <v>192</v>
      </c>
      <c r="B31" s="75"/>
      <c r="C31" s="75"/>
      <c r="D31" s="75"/>
      <c r="E31" s="75"/>
      <c r="F31" s="75"/>
      <c r="G31" s="75"/>
      <c r="H31" s="75"/>
      <c r="I31" s="83"/>
    </row>
    <row r="32" spans="1:9" ht="11.45" customHeight="1" x14ac:dyDescent="0.2">
      <c r="A32" s="84" t="s">
        <v>193</v>
      </c>
      <c r="B32" s="84"/>
      <c r="C32" s="84"/>
      <c r="D32" s="84"/>
      <c r="E32" s="84"/>
      <c r="F32" s="84"/>
      <c r="G32" s="84"/>
      <c r="H32" s="84"/>
    </row>
  </sheetData>
  <sheetProtection algorithmName="SHA-512" hashValue="UWwyv9c0+WUv7Sq8skEQOkqAAntuXHSHfJ8o8XgM5JRdfFgPenRgumE931jj+3WupKJ1LWpGxC0XHDBVJvJt/Q==" saltValue="6/GXug9C6vEa8arEIdmM8w==" spinCount="100000" sheet="1" objects="1" scenarios="1" selectLockedCells="1"/>
  <mergeCells count="8">
    <mergeCell ref="A29:H29"/>
    <mergeCell ref="A30:H30"/>
    <mergeCell ref="A1:F1"/>
    <mergeCell ref="A21:I21"/>
    <mergeCell ref="A22:I22"/>
    <mergeCell ref="A23:I23"/>
    <mergeCell ref="A25:H25"/>
    <mergeCell ref="A26:H26"/>
  </mergeCells>
  <pageMargins left="0.39370078740157483" right="0.39370078740157483" top="0.39370078740157483" bottom="0.39370078740157483" header="0" footer="0"/>
  <pageSetup paperSize="9" pageOrder="overThenDown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60"/>
  <sheetViews>
    <sheetView tabSelected="1" workbookViewId="0">
      <pane ySplit="3" topLeftCell="A17" activePane="bottomLeft" state="frozen"/>
      <selection pane="bottomLeft" activeCell="F4" sqref="F4:F45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09" t="s">
        <v>156</v>
      </c>
      <c r="B1" s="109"/>
      <c r="C1" s="109"/>
      <c r="D1" s="109"/>
      <c r="E1" s="109"/>
      <c r="F1" s="109"/>
      <c r="G1" s="109"/>
      <c r="H1" s="109"/>
    </row>
    <row r="2" spans="1:9" ht="11.1" customHeight="1" x14ac:dyDescent="0.2"/>
    <row r="3" spans="1:9" ht="23.1" customHeight="1" x14ac:dyDescent="0.2">
      <c r="A3" s="51" t="s">
        <v>157</v>
      </c>
      <c r="B3" s="61" t="s">
        <v>158</v>
      </c>
      <c r="C3" s="52" t="s">
        <v>159</v>
      </c>
      <c r="D3" s="2" t="s">
        <v>5</v>
      </c>
      <c r="E3" s="2" t="s">
        <v>11</v>
      </c>
      <c r="F3" s="59" t="s">
        <v>12</v>
      </c>
      <c r="G3" s="59" t="s">
        <v>13</v>
      </c>
      <c r="H3" s="2" t="s">
        <v>160</v>
      </c>
      <c r="I3" s="52" t="s">
        <v>161</v>
      </c>
    </row>
    <row r="4" spans="1:9" ht="23.1" customHeight="1" x14ac:dyDescent="0.2">
      <c r="A4" s="49" t="s">
        <v>28</v>
      </c>
      <c r="B4" s="43" t="s">
        <v>116</v>
      </c>
      <c r="C4" s="43" t="s">
        <v>30</v>
      </c>
      <c r="D4" s="41" t="s">
        <v>31</v>
      </c>
      <c r="E4" s="42">
        <v>4509.33</v>
      </c>
      <c r="F4" s="110"/>
      <c r="G4" s="42">
        <f>ROUND(М[[#This Row],[Количество]]*М[[#This Row],[Цена за ед., руб]],2)</f>
        <v>0</v>
      </c>
      <c r="H4" s="43" t="s">
        <v>117</v>
      </c>
      <c r="I4" s="50" t="s">
        <v>162</v>
      </c>
    </row>
    <row r="5" spans="1:9" ht="23.1" customHeight="1" x14ac:dyDescent="0.2">
      <c r="A5" s="49" t="s">
        <v>28</v>
      </c>
      <c r="B5" s="43" t="s">
        <v>29</v>
      </c>
      <c r="C5" s="43" t="s">
        <v>30</v>
      </c>
      <c r="D5" s="41" t="s">
        <v>31</v>
      </c>
      <c r="E5" s="46">
        <v>319.8</v>
      </c>
      <c r="F5" s="110"/>
      <c r="G5" s="42">
        <f>ROUND(М[[#This Row],[Количество]]*М[[#This Row],[Цена за ед., руб]],2)</f>
        <v>0</v>
      </c>
      <c r="H5" s="43" t="s">
        <v>32</v>
      </c>
      <c r="I5" s="50" t="s">
        <v>162</v>
      </c>
    </row>
    <row r="6" spans="1:9" ht="23.1" customHeight="1" x14ac:dyDescent="0.2">
      <c r="A6" s="49" t="s">
        <v>35</v>
      </c>
      <c r="B6" s="43"/>
      <c r="C6" s="43" t="s">
        <v>45</v>
      </c>
      <c r="D6" s="41" t="s">
        <v>37</v>
      </c>
      <c r="E6" s="44">
        <v>48.63</v>
      </c>
      <c r="F6" s="110"/>
      <c r="G6" s="42">
        <f>ROUND(М[[#This Row],[Количество]]*М[[#This Row],[Цена за ед., руб]],2)</f>
        <v>0</v>
      </c>
      <c r="H6" s="43" t="s">
        <v>46</v>
      </c>
      <c r="I6" s="50" t="s">
        <v>162</v>
      </c>
    </row>
    <row r="7" spans="1:9" ht="11.1" customHeight="1" x14ac:dyDescent="0.2">
      <c r="A7" s="49" t="s">
        <v>35</v>
      </c>
      <c r="B7" s="43"/>
      <c r="C7" s="43" t="s">
        <v>36</v>
      </c>
      <c r="D7" s="41" t="s">
        <v>37</v>
      </c>
      <c r="E7" s="44">
        <v>38.229999999999997</v>
      </c>
      <c r="F7" s="110"/>
      <c r="G7" s="42">
        <f>ROUND(М[[#This Row],[Количество]]*М[[#This Row],[Цена за ед., руб]],2)</f>
        <v>0</v>
      </c>
      <c r="H7" s="43"/>
      <c r="I7" s="50" t="s">
        <v>162</v>
      </c>
    </row>
    <row r="8" spans="1:9" ht="11.1" customHeight="1" x14ac:dyDescent="0.2">
      <c r="A8" s="49" t="s">
        <v>35</v>
      </c>
      <c r="B8" s="43"/>
      <c r="C8" s="43" t="s">
        <v>57</v>
      </c>
      <c r="D8" s="41" t="s">
        <v>37</v>
      </c>
      <c r="E8" s="44">
        <v>0.37</v>
      </c>
      <c r="F8" s="110"/>
      <c r="G8" s="42">
        <f>ROUND(М[[#This Row],[Количество]]*М[[#This Row],[Цена за ед., руб]],2)</f>
        <v>0</v>
      </c>
      <c r="H8" s="43"/>
      <c r="I8" s="50" t="s">
        <v>162</v>
      </c>
    </row>
    <row r="9" spans="1:9" ht="23.1" customHeight="1" x14ac:dyDescent="0.2">
      <c r="A9" s="49" t="s">
        <v>47</v>
      </c>
      <c r="B9" s="43"/>
      <c r="C9" s="43" t="s">
        <v>48</v>
      </c>
      <c r="D9" s="41" t="s">
        <v>49</v>
      </c>
      <c r="E9" s="47">
        <v>113144</v>
      </c>
      <c r="F9" s="110"/>
      <c r="G9" s="42">
        <f>ROUND(М[[#This Row],[Количество]]*М[[#This Row],[Цена за ед., руб]],2)</f>
        <v>0</v>
      </c>
      <c r="H9" s="43"/>
      <c r="I9" s="50" t="s">
        <v>162</v>
      </c>
    </row>
    <row r="10" spans="1:9" ht="23.1" customHeight="1" x14ac:dyDescent="0.2">
      <c r="A10" s="49" t="s">
        <v>47</v>
      </c>
      <c r="B10" s="43"/>
      <c r="C10" s="43" t="s">
        <v>58</v>
      </c>
      <c r="D10" s="41" t="s">
        <v>49</v>
      </c>
      <c r="E10" s="47">
        <v>14375</v>
      </c>
      <c r="F10" s="110"/>
      <c r="G10" s="42">
        <f>ROUND(М[[#This Row],[Количество]]*М[[#This Row],[Цена за ед., руб]],2)</f>
        <v>0</v>
      </c>
      <c r="H10" s="43"/>
      <c r="I10" s="50" t="s">
        <v>162</v>
      </c>
    </row>
    <row r="11" spans="1:9" ht="11.1" customHeight="1" x14ac:dyDescent="0.2">
      <c r="A11" s="49" t="s">
        <v>47</v>
      </c>
      <c r="B11" s="43"/>
      <c r="C11" s="43" t="s">
        <v>137</v>
      </c>
      <c r="D11" s="41" t="s">
        <v>49</v>
      </c>
      <c r="E11" s="47">
        <v>2097</v>
      </c>
      <c r="F11" s="110"/>
      <c r="G11" s="42">
        <f>ROUND(М[[#This Row],[Количество]]*М[[#This Row],[Цена за ед., руб]],2)</f>
        <v>0</v>
      </c>
      <c r="H11" s="43"/>
      <c r="I11" s="50" t="s">
        <v>162</v>
      </c>
    </row>
    <row r="12" spans="1:9" ht="23.1" customHeight="1" x14ac:dyDescent="0.2">
      <c r="A12" s="49" t="s">
        <v>47</v>
      </c>
      <c r="B12" s="43"/>
      <c r="C12" s="43" t="s">
        <v>61</v>
      </c>
      <c r="D12" s="41" t="s">
        <v>49</v>
      </c>
      <c r="E12" s="48">
        <v>687</v>
      </c>
      <c r="F12" s="110"/>
      <c r="G12" s="42">
        <f>ROUND(М[[#This Row],[Количество]]*М[[#This Row],[Цена за ед., руб]],2)</f>
        <v>0</v>
      </c>
      <c r="H12" s="43"/>
      <c r="I12" s="50" t="s">
        <v>162</v>
      </c>
    </row>
    <row r="13" spans="1:9" ht="23.1" customHeight="1" x14ac:dyDescent="0.2">
      <c r="A13" s="49" t="s">
        <v>47</v>
      </c>
      <c r="B13" s="43"/>
      <c r="C13" s="43" t="s">
        <v>69</v>
      </c>
      <c r="D13" s="41" t="s">
        <v>49</v>
      </c>
      <c r="E13" s="48">
        <v>495</v>
      </c>
      <c r="F13" s="110"/>
      <c r="G13" s="42">
        <f>ROUND(М[[#This Row],[Количество]]*М[[#This Row],[Цена за ед., руб]],2)</f>
        <v>0</v>
      </c>
      <c r="H13" s="43"/>
      <c r="I13" s="50" t="s">
        <v>162</v>
      </c>
    </row>
    <row r="14" spans="1:9" ht="23.1" customHeight="1" x14ac:dyDescent="0.2">
      <c r="A14" s="49" t="s">
        <v>86</v>
      </c>
      <c r="B14" s="43"/>
      <c r="C14" s="43" t="s">
        <v>147</v>
      </c>
      <c r="D14" s="41" t="s">
        <v>88</v>
      </c>
      <c r="E14" s="44">
        <v>385.58</v>
      </c>
      <c r="F14" s="110"/>
      <c r="G14" s="42">
        <f>ROUND(М[[#This Row],[Количество]]*М[[#This Row],[Цена за ед., руб]],2)</f>
        <v>0</v>
      </c>
      <c r="H14" s="43"/>
      <c r="I14" s="50" t="s">
        <v>162</v>
      </c>
    </row>
    <row r="15" spans="1:9" ht="23.1" customHeight="1" x14ac:dyDescent="0.2">
      <c r="A15" s="49" t="s">
        <v>86</v>
      </c>
      <c r="B15" s="43"/>
      <c r="C15" s="43" t="s">
        <v>87</v>
      </c>
      <c r="D15" s="41" t="s">
        <v>88</v>
      </c>
      <c r="E15" s="42">
        <v>2891.53</v>
      </c>
      <c r="F15" s="110"/>
      <c r="G15" s="42">
        <f>ROUND(М[[#This Row],[Количество]]*М[[#This Row],[Цена за ед., руб]],2)</f>
        <v>0</v>
      </c>
      <c r="H15" s="43"/>
      <c r="I15" s="50" t="s">
        <v>162</v>
      </c>
    </row>
    <row r="16" spans="1:9" ht="23.1" customHeight="1" x14ac:dyDescent="0.2">
      <c r="A16" s="49" t="s">
        <v>86</v>
      </c>
      <c r="B16" s="43"/>
      <c r="C16" s="43" t="s">
        <v>89</v>
      </c>
      <c r="D16" s="41" t="s">
        <v>88</v>
      </c>
      <c r="E16" s="44">
        <v>81.22</v>
      </c>
      <c r="F16" s="110"/>
      <c r="G16" s="42">
        <f>ROUND(М[[#This Row],[Количество]]*М[[#This Row],[Цена за ед., руб]],2)</f>
        <v>0</v>
      </c>
      <c r="H16" s="43"/>
      <c r="I16" s="50" t="s">
        <v>162</v>
      </c>
    </row>
    <row r="17" spans="1:9" ht="23.1" customHeight="1" x14ac:dyDescent="0.2">
      <c r="A17" s="49" t="s">
        <v>86</v>
      </c>
      <c r="B17" s="43"/>
      <c r="C17" s="43" t="s">
        <v>90</v>
      </c>
      <c r="D17" s="41" t="s">
        <v>88</v>
      </c>
      <c r="E17" s="42">
        <v>15708.14</v>
      </c>
      <c r="F17" s="110"/>
      <c r="G17" s="42">
        <f>ROUND(М[[#This Row],[Количество]]*М[[#This Row],[Цена за ед., руб]],2)</f>
        <v>0</v>
      </c>
      <c r="H17" s="43"/>
      <c r="I17" s="50" t="s">
        <v>162</v>
      </c>
    </row>
    <row r="18" spans="1:9" ht="23.1" customHeight="1" x14ac:dyDescent="0.2">
      <c r="A18" s="49" t="s">
        <v>86</v>
      </c>
      <c r="B18" s="43"/>
      <c r="C18" s="43" t="s">
        <v>91</v>
      </c>
      <c r="D18" s="41" t="s">
        <v>88</v>
      </c>
      <c r="E18" s="45">
        <v>11543.4</v>
      </c>
      <c r="F18" s="110"/>
      <c r="G18" s="42">
        <f>ROUND(М[[#This Row],[Количество]]*М[[#This Row],[Цена за ед., руб]],2)</f>
        <v>0</v>
      </c>
      <c r="H18" s="43"/>
      <c r="I18" s="50" t="s">
        <v>162</v>
      </c>
    </row>
    <row r="19" spans="1:9" ht="23.1" customHeight="1" x14ac:dyDescent="0.2">
      <c r="A19" s="49" t="s">
        <v>39</v>
      </c>
      <c r="B19" s="43"/>
      <c r="C19" s="43" t="s">
        <v>148</v>
      </c>
      <c r="D19" s="41" t="s">
        <v>42</v>
      </c>
      <c r="E19" s="45">
        <v>1292.4000000000001</v>
      </c>
      <c r="F19" s="110"/>
      <c r="G19" s="42">
        <f>ROUND(М[[#This Row],[Количество]]*М[[#This Row],[Цена за ед., руб]],2)</f>
        <v>0</v>
      </c>
      <c r="H19" s="43"/>
      <c r="I19" s="50" t="s">
        <v>162</v>
      </c>
    </row>
    <row r="20" spans="1:9" ht="23.1" customHeight="1" x14ac:dyDescent="0.2">
      <c r="A20" s="49" t="s">
        <v>39</v>
      </c>
      <c r="B20" s="43" t="s">
        <v>40</v>
      </c>
      <c r="C20" s="43" t="s">
        <v>41</v>
      </c>
      <c r="D20" s="41" t="s">
        <v>42</v>
      </c>
      <c r="E20" s="44">
        <v>364.02</v>
      </c>
      <c r="F20" s="110"/>
      <c r="G20" s="42">
        <f>ROUND(М[[#This Row],[Количество]]*М[[#This Row],[Цена за ед., руб]],2)</f>
        <v>0</v>
      </c>
      <c r="H20" s="43" t="s">
        <v>43</v>
      </c>
      <c r="I20" s="50" t="s">
        <v>162</v>
      </c>
    </row>
    <row r="21" spans="1:9" ht="23.1" customHeight="1" x14ac:dyDescent="0.2">
      <c r="A21" s="49" t="s">
        <v>92</v>
      </c>
      <c r="B21" s="43" t="s">
        <v>93</v>
      </c>
      <c r="C21" s="43" t="s">
        <v>94</v>
      </c>
      <c r="D21" s="41" t="s">
        <v>25</v>
      </c>
      <c r="E21" s="42">
        <v>23592.44</v>
      </c>
      <c r="F21" s="110"/>
      <c r="G21" s="42">
        <f>ROUND(М[[#This Row],[Количество]]*М[[#This Row],[Цена за ед., руб]],2)</f>
        <v>0</v>
      </c>
      <c r="H21" s="43" t="s">
        <v>95</v>
      </c>
      <c r="I21" s="50" t="s">
        <v>162</v>
      </c>
    </row>
    <row r="22" spans="1:9" ht="23.1" customHeight="1" x14ac:dyDescent="0.2">
      <c r="A22" s="49" t="s">
        <v>92</v>
      </c>
      <c r="B22" s="43"/>
      <c r="C22" s="43" t="s">
        <v>110</v>
      </c>
      <c r="D22" s="41" t="s">
        <v>25</v>
      </c>
      <c r="E22" s="44">
        <v>498.55</v>
      </c>
      <c r="F22" s="110"/>
      <c r="G22" s="42">
        <f>ROUND(М[[#This Row],[Количество]]*М[[#This Row],[Цена за ед., руб]],2)</f>
        <v>0</v>
      </c>
      <c r="H22" s="43" t="s">
        <v>111</v>
      </c>
      <c r="I22" s="50" t="s">
        <v>162</v>
      </c>
    </row>
    <row r="23" spans="1:9" ht="11.1" customHeight="1" x14ac:dyDescent="0.2">
      <c r="A23" s="49" t="s">
        <v>62</v>
      </c>
      <c r="B23" s="43"/>
      <c r="C23" s="43" t="s">
        <v>63</v>
      </c>
      <c r="D23" s="41" t="s">
        <v>37</v>
      </c>
      <c r="E23" s="44">
        <v>42.73</v>
      </c>
      <c r="F23" s="110"/>
      <c r="G23" s="42">
        <f>ROUND(М[[#This Row],[Количество]]*М[[#This Row],[Цена за ед., руб]],2)</f>
        <v>0</v>
      </c>
      <c r="H23" s="43"/>
      <c r="I23" s="50" t="s">
        <v>162</v>
      </c>
    </row>
    <row r="24" spans="1:9" ht="11.1" customHeight="1" x14ac:dyDescent="0.2">
      <c r="A24" s="49" t="s">
        <v>62</v>
      </c>
      <c r="B24" s="43"/>
      <c r="C24" s="43" t="s">
        <v>65</v>
      </c>
      <c r="D24" s="41" t="s">
        <v>37</v>
      </c>
      <c r="E24" s="42">
        <v>2180.02</v>
      </c>
      <c r="F24" s="110"/>
      <c r="G24" s="42">
        <f>ROUND(М[[#This Row],[Количество]]*М[[#This Row],[Цена за ед., руб]],2)</f>
        <v>0</v>
      </c>
      <c r="H24" s="43"/>
      <c r="I24" s="50" t="s">
        <v>162</v>
      </c>
    </row>
    <row r="25" spans="1:9" ht="11.1" customHeight="1" x14ac:dyDescent="0.2">
      <c r="A25" s="49" t="s">
        <v>62</v>
      </c>
      <c r="B25" s="43"/>
      <c r="C25" s="43" t="s">
        <v>82</v>
      </c>
      <c r="D25" s="41" t="s">
        <v>37</v>
      </c>
      <c r="E25" s="44">
        <v>95.51</v>
      </c>
      <c r="F25" s="110"/>
      <c r="G25" s="42">
        <f>ROUND(М[[#This Row],[Количество]]*М[[#This Row],[Цена за ед., руб]],2)</f>
        <v>0</v>
      </c>
      <c r="H25" s="43"/>
      <c r="I25" s="50" t="s">
        <v>162</v>
      </c>
    </row>
    <row r="26" spans="1:9" ht="11.1" customHeight="1" x14ac:dyDescent="0.2">
      <c r="A26" s="49" t="s">
        <v>62</v>
      </c>
      <c r="B26" s="43"/>
      <c r="C26" s="43" t="s">
        <v>149</v>
      </c>
      <c r="D26" s="41" t="s">
        <v>37</v>
      </c>
      <c r="E26" s="44">
        <v>0.77</v>
      </c>
      <c r="F26" s="110"/>
      <c r="G26" s="42">
        <f>ROUND(М[[#This Row],[Количество]]*М[[#This Row],[Цена за ед., руб]],2)</f>
        <v>0</v>
      </c>
      <c r="H26" s="43"/>
      <c r="I26" s="50" t="s">
        <v>162</v>
      </c>
    </row>
    <row r="27" spans="1:9" ht="11.1" customHeight="1" x14ac:dyDescent="0.2">
      <c r="A27" s="49" t="s">
        <v>96</v>
      </c>
      <c r="B27" s="43" t="s">
        <v>97</v>
      </c>
      <c r="C27" s="43" t="s">
        <v>98</v>
      </c>
      <c r="D27" s="41" t="s">
        <v>31</v>
      </c>
      <c r="E27" s="44">
        <v>75.87</v>
      </c>
      <c r="F27" s="110"/>
      <c r="G27" s="42">
        <f>ROUND(М[[#This Row],[Количество]]*М[[#This Row],[Цена за ед., руб]],2)</f>
        <v>0</v>
      </c>
      <c r="H27" s="43" t="s">
        <v>99</v>
      </c>
      <c r="I27" s="50" t="s">
        <v>162</v>
      </c>
    </row>
    <row r="28" spans="1:9" ht="11.1" customHeight="1" x14ac:dyDescent="0.2">
      <c r="A28" s="49" t="s">
        <v>118</v>
      </c>
      <c r="B28" s="43"/>
      <c r="C28" s="43" t="s">
        <v>120</v>
      </c>
      <c r="D28" s="41" t="s">
        <v>42</v>
      </c>
      <c r="E28" s="42">
        <v>7913.39</v>
      </c>
      <c r="F28" s="110"/>
      <c r="G28" s="42">
        <f>ROUND(М[[#This Row],[Количество]]*М[[#This Row],[Цена за ед., руб]],2)</f>
        <v>0</v>
      </c>
      <c r="H28" s="43" t="s">
        <v>121</v>
      </c>
      <c r="I28" s="50" t="s">
        <v>162</v>
      </c>
    </row>
    <row r="29" spans="1:9" ht="11.1" customHeight="1" x14ac:dyDescent="0.2">
      <c r="A29" s="49" t="s">
        <v>118</v>
      </c>
      <c r="B29" s="43"/>
      <c r="C29" s="43" t="s">
        <v>122</v>
      </c>
      <c r="D29" s="41" t="s">
        <v>42</v>
      </c>
      <c r="E29" s="42">
        <v>11296.04</v>
      </c>
      <c r="F29" s="110"/>
      <c r="G29" s="42">
        <f>ROUND(М[[#This Row],[Количество]]*М[[#This Row],[Цена за ед., руб]],2)</f>
        <v>0</v>
      </c>
      <c r="H29" s="43" t="s">
        <v>121</v>
      </c>
      <c r="I29" s="50" t="s">
        <v>162</v>
      </c>
    </row>
    <row r="30" spans="1:9" ht="23.1" customHeight="1" x14ac:dyDescent="0.2">
      <c r="A30" s="49" t="s">
        <v>118</v>
      </c>
      <c r="B30" s="43"/>
      <c r="C30" s="43" t="s">
        <v>119</v>
      </c>
      <c r="D30" s="41" t="s">
        <v>42</v>
      </c>
      <c r="E30" s="44">
        <v>843.07</v>
      </c>
      <c r="F30" s="110"/>
      <c r="G30" s="42">
        <f>ROUND(М[[#This Row],[Количество]]*М[[#This Row],[Цена за ед., руб]],2)</f>
        <v>0</v>
      </c>
      <c r="H30" s="43"/>
      <c r="I30" s="50" t="s">
        <v>162</v>
      </c>
    </row>
    <row r="31" spans="1:9" ht="11.1" customHeight="1" x14ac:dyDescent="0.2">
      <c r="A31" s="49" t="s">
        <v>118</v>
      </c>
      <c r="B31" s="43"/>
      <c r="C31" s="43" t="s">
        <v>123</v>
      </c>
      <c r="D31" s="41" t="s">
        <v>42</v>
      </c>
      <c r="E31" s="42">
        <v>2063.63</v>
      </c>
      <c r="F31" s="110"/>
      <c r="G31" s="42">
        <f>ROUND(М[[#This Row],[Количество]]*М[[#This Row],[Цена за ед., руб]],2)</f>
        <v>0</v>
      </c>
      <c r="H31" s="43" t="s">
        <v>121</v>
      </c>
      <c r="I31" s="50" t="s">
        <v>162</v>
      </c>
    </row>
    <row r="32" spans="1:9" ht="11.1" customHeight="1" x14ac:dyDescent="0.2">
      <c r="A32" s="49" t="s">
        <v>118</v>
      </c>
      <c r="B32" s="43"/>
      <c r="C32" s="43" t="s">
        <v>124</v>
      </c>
      <c r="D32" s="41" t="s">
        <v>42</v>
      </c>
      <c r="E32" s="44">
        <v>102.28</v>
      </c>
      <c r="F32" s="110"/>
      <c r="G32" s="42">
        <f>ROUND(М[[#This Row],[Количество]]*М[[#This Row],[Цена за ед., руб]],2)</f>
        <v>0</v>
      </c>
      <c r="H32" s="43" t="s">
        <v>121</v>
      </c>
      <c r="I32" s="50" t="s">
        <v>162</v>
      </c>
    </row>
    <row r="33" spans="1:9" ht="11.1" customHeight="1" x14ac:dyDescent="0.2">
      <c r="A33" s="49" t="s">
        <v>118</v>
      </c>
      <c r="B33" s="43"/>
      <c r="C33" s="43" t="s">
        <v>125</v>
      </c>
      <c r="D33" s="41" t="s">
        <v>42</v>
      </c>
      <c r="E33" s="45">
        <v>2983.8</v>
      </c>
      <c r="F33" s="110"/>
      <c r="G33" s="42">
        <f>ROUND(М[[#This Row],[Количество]]*М[[#This Row],[Цена за ед., руб]],2)</f>
        <v>0</v>
      </c>
      <c r="H33" s="43" t="s">
        <v>121</v>
      </c>
      <c r="I33" s="50" t="s">
        <v>162</v>
      </c>
    </row>
    <row r="34" spans="1:9" ht="11.1" customHeight="1" x14ac:dyDescent="0.2">
      <c r="A34" s="49" t="s">
        <v>118</v>
      </c>
      <c r="B34" s="43"/>
      <c r="C34" s="43" t="s">
        <v>126</v>
      </c>
      <c r="D34" s="41" t="s">
        <v>42</v>
      </c>
      <c r="E34" s="42">
        <v>4171.42</v>
      </c>
      <c r="F34" s="110"/>
      <c r="G34" s="42">
        <f>ROUND(М[[#This Row],[Количество]]*М[[#This Row],[Цена за ед., руб]],2)</f>
        <v>0</v>
      </c>
      <c r="H34" s="43" t="s">
        <v>121</v>
      </c>
      <c r="I34" s="50" t="s">
        <v>162</v>
      </c>
    </row>
    <row r="35" spans="1:9" ht="11.1" customHeight="1" x14ac:dyDescent="0.2">
      <c r="A35" s="49" t="s">
        <v>118</v>
      </c>
      <c r="B35" s="43"/>
      <c r="C35" s="43" t="s">
        <v>127</v>
      </c>
      <c r="D35" s="41" t="s">
        <v>42</v>
      </c>
      <c r="E35" s="42">
        <v>11334.85</v>
      </c>
      <c r="F35" s="110"/>
      <c r="G35" s="42">
        <f>ROUND(М[[#This Row],[Количество]]*М[[#This Row],[Цена за ед., руб]],2)</f>
        <v>0</v>
      </c>
      <c r="H35" s="43" t="s">
        <v>121</v>
      </c>
      <c r="I35" s="50" t="s">
        <v>162</v>
      </c>
    </row>
    <row r="36" spans="1:9" ht="11.1" customHeight="1" x14ac:dyDescent="0.2">
      <c r="A36" s="49" t="s">
        <v>118</v>
      </c>
      <c r="B36" s="43"/>
      <c r="C36" s="43" t="s">
        <v>129</v>
      </c>
      <c r="D36" s="41" t="s">
        <v>42</v>
      </c>
      <c r="E36" s="42">
        <v>6672.75</v>
      </c>
      <c r="F36" s="110"/>
      <c r="G36" s="42">
        <f>ROUND(М[[#This Row],[Количество]]*М[[#This Row],[Цена за ед., руб]],2)</f>
        <v>0</v>
      </c>
      <c r="H36" s="43" t="s">
        <v>121</v>
      </c>
      <c r="I36" s="50" t="s">
        <v>162</v>
      </c>
    </row>
    <row r="37" spans="1:9" ht="11.1" customHeight="1" x14ac:dyDescent="0.2">
      <c r="A37" s="49" t="s">
        <v>118</v>
      </c>
      <c r="B37" s="43"/>
      <c r="C37" s="43" t="s">
        <v>131</v>
      </c>
      <c r="D37" s="41" t="s">
        <v>42</v>
      </c>
      <c r="E37" s="42">
        <v>1707.34</v>
      </c>
      <c r="F37" s="110"/>
      <c r="G37" s="42">
        <f>ROUND(М[[#This Row],[Количество]]*М[[#This Row],[Цена за ед., руб]],2)</f>
        <v>0</v>
      </c>
      <c r="H37" s="43" t="s">
        <v>121</v>
      </c>
      <c r="I37" s="50" t="s">
        <v>162</v>
      </c>
    </row>
    <row r="38" spans="1:9" ht="23.1" customHeight="1" x14ac:dyDescent="0.2">
      <c r="A38" s="49" t="s">
        <v>70</v>
      </c>
      <c r="B38" s="43"/>
      <c r="C38" s="43" t="s">
        <v>71</v>
      </c>
      <c r="D38" s="41" t="s">
        <v>72</v>
      </c>
      <c r="E38" s="47">
        <v>1081</v>
      </c>
      <c r="F38" s="110"/>
      <c r="G38" s="42">
        <f>ROUND(М[[#This Row],[Количество]]*М[[#This Row],[Цена за ед., руб]],2)</f>
        <v>0</v>
      </c>
      <c r="H38" s="43"/>
      <c r="I38" s="50" t="s">
        <v>162</v>
      </c>
    </row>
    <row r="39" spans="1:9" ht="23.1" customHeight="1" x14ac:dyDescent="0.2">
      <c r="A39" s="49" t="s">
        <v>51</v>
      </c>
      <c r="B39" s="43" t="s">
        <v>52</v>
      </c>
      <c r="C39" s="43" t="s">
        <v>53</v>
      </c>
      <c r="D39" s="41" t="s">
        <v>42</v>
      </c>
      <c r="E39" s="42">
        <v>215265.37</v>
      </c>
      <c r="F39" s="110"/>
      <c r="G39" s="42">
        <f>ROUND(М[[#This Row],[Количество]]*М[[#This Row],[Цена за ед., руб]],2)</f>
        <v>0</v>
      </c>
      <c r="H39" s="43" t="s">
        <v>54</v>
      </c>
      <c r="I39" s="50" t="s">
        <v>162</v>
      </c>
    </row>
    <row r="40" spans="1:9" ht="23.1" customHeight="1" x14ac:dyDescent="0.2">
      <c r="A40" s="49" t="s">
        <v>138</v>
      </c>
      <c r="B40" s="43"/>
      <c r="C40" s="43" t="s">
        <v>139</v>
      </c>
      <c r="D40" s="41" t="s">
        <v>88</v>
      </c>
      <c r="E40" s="44">
        <v>41.24</v>
      </c>
      <c r="F40" s="110"/>
      <c r="G40" s="42">
        <f>ROUND(М[[#This Row],[Количество]]*М[[#This Row],[Цена за ед., руб]],2)</f>
        <v>0</v>
      </c>
      <c r="H40" s="43" t="s">
        <v>140</v>
      </c>
      <c r="I40" s="50" t="s">
        <v>162</v>
      </c>
    </row>
    <row r="41" spans="1:9" ht="23.1" customHeight="1" x14ac:dyDescent="0.2">
      <c r="A41" s="49" t="s">
        <v>138</v>
      </c>
      <c r="B41" s="43"/>
      <c r="C41" s="43" t="s">
        <v>150</v>
      </c>
      <c r="D41" s="41" t="s">
        <v>88</v>
      </c>
      <c r="E41" s="48">
        <v>270</v>
      </c>
      <c r="F41" s="110"/>
      <c r="G41" s="42">
        <f>ROUND(М[[#This Row],[Количество]]*М[[#This Row],[Цена за ед., руб]],2)</f>
        <v>0</v>
      </c>
      <c r="H41" s="43" t="s">
        <v>140</v>
      </c>
      <c r="I41" s="50" t="s">
        <v>162</v>
      </c>
    </row>
    <row r="42" spans="1:9" ht="23.1" customHeight="1" x14ac:dyDescent="0.2">
      <c r="A42" s="49" t="s">
        <v>138</v>
      </c>
      <c r="B42" s="43"/>
      <c r="C42" s="43" t="s">
        <v>141</v>
      </c>
      <c r="D42" s="41" t="s">
        <v>88</v>
      </c>
      <c r="E42" s="42">
        <v>1343.11</v>
      </c>
      <c r="F42" s="110"/>
      <c r="G42" s="42">
        <f>ROUND(М[[#This Row],[Количество]]*М[[#This Row],[Цена за ед., руб]],2)</f>
        <v>0</v>
      </c>
      <c r="H42" s="43" t="s">
        <v>140</v>
      </c>
      <c r="I42" s="50" t="s">
        <v>162</v>
      </c>
    </row>
    <row r="43" spans="1:9" ht="23.1" customHeight="1" x14ac:dyDescent="0.2">
      <c r="A43" s="49" t="s">
        <v>102</v>
      </c>
      <c r="B43" s="43" t="s">
        <v>103</v>
      </c>
      <c r="C43" s="43" t="s">
        <v>104</v>
      </c>
      <c r="D43" s="41" t="s">
        <v>105</v>
      </c>
      <c r="E43" s="48">
        <v>266</v>
      </c>
      <c r="F43" s="110"/>
      <c r="G43" s="42">
        <f>ROUND(М[[#This Row],[Количество]]*М[[#This Row],[Цена за ед., руб]],2)</f>
        <v>0</v>
      </c>
      <c r="H43" s="43" t="s">
        <v>106</v>
      </c>
      <c r="I43" s="50" t="s">
        <v>162</v>
      </c>
    </row>
    <row r="44" spans="1:9" ht="23.1" customHeight="1" x14ac:dyDescent="0.2">
      <c r="A44" s="49" t="s">
        <v>151</v>
      </c>
      <c r="B44" s="43" t="s">
        <v>152</v>
      </c>
      <c r="C44" s="43" t="s">
        <v>153</v>
      </c>
      <c r="D44" s="41" t="s">
        <v>88</v>
      </c>
      <c r="E44" s="44">
        <v>678.05</v>
      </c>
      <c r="F44" s="110"/>
      <c r="G44" s="42">
        <f>ROUND(М[[#This Row],[Количество]]*М[[#This Row],[Цена за ед., руб]],2)</f>
        <v>0</v>
      </c>
      <c r="H44" s="43"/>
      <c r="I44" s="50" t="s">
        <v>162</v>
      </c>
    </row>
    <row r="45" spans="1:9" ht="11.1" customHeight="1" x14ac:dyDescent="0.2">
      <c r="A45" s="53" t="s">
        <v>74</v>
      </c>
      <c r="B45" s="62" t="s">
        <v>75</v>
      </c>
      <c r="C45" s="62" t="s">
        <v>76</v>
      </c>
      <c r="D45" s="54" t="s">
        <v>31</v>
      </c>
      <c r="E45" s="63">
        <v>121</v>
      </c>
      <c r="F45" s="111"/>
      <c r="G45" s="60">
        <f>ROUND(М[[#This Row],[Количество]]*М[[#This Row],[Цена за ед., руб]],2)</f>
        <v>0</v>
      </c>
      <c r="H45" s="62" t="s">
        <v>77</v>
      </c>
      <c r="I45" s="57" t="s">
        <v>162</v>
      </c>
    </row>
    <row r="46" spans="1:9" ht="11.45" customHeight="1" x14ac:dyDescent="0.2">
      <c r="A46" s="53" t="s">
        <v>173</v>
      </c>
      <c r="B46" s="62"/>
      <c r="C46" s="62"/>
      <c r="D46" s="54"/>
      <c r="E46" s="56"/>
      <c r="F46" s="60"/>
      <c r="G46" s="60">
        <f>SUBTOTAL(109,М[Сумма, руб])</f>
        <v>0</v>
      </c>
      <c r="H46" s="62"/>
      <c r="I46" s="57"/>
    </row>
    <row r="48" spans="1:9" ht="11.45" customHeight="1" x14ac:dyDescent="0.2">
      <c r="A48" s="73" t="s">
        <v>180</v>
      </c>
      <c r="B48" s="74"/>
      <c r="C48" s="74"/>
      <c r="D48" s="74"/>
      <c r="E48" s="74"/>
      <c r="F48" s="75"/>
      <c r="G48" s="76"/>
      <c r="H48" s="77"/>
      <c r="I48" s="78"/>
    </row>
    <row r="49" spans="1:9" ht="11.45" customHeight="1" x14ac:dyDescent="0.2">
      <c r="A49" s="108" t="s">
        <v>182</v>
      </c>
      <c r="B49" s="108"/>
      <c r="C49" s="108"/>
      <c r="D49" s="108"/>
      <c r="E49" s="108"/>
      <c r="F49" s="108"/>
      <c r="G49" s="108"/>
      <c r="H49" s="108"/>
      <c r="I49" s="108"/>
    </row>
    <row r="50" spans="1:9" ht="11.45" customHeight="1" x14ac:dyDescent="0.2">
      <c r="A50" s="108" t="s">
        <v>183</v>
      </c>
      <c r="B50" s="108"/>
      <c r="C50" s="108"/>
      <c r="D50" s="108"/>
      <c r="E50" s="108"/>
      <c r="F50" s="108"/>
      <c r="G50" s="108"/>
      <c r="H50" s="108"/>
      <c r="I50" s="108"/>
    </row>
    <row r="51" spans="1:9" ht="11.45" customHeight="1" x14ac:dyDescent="0.2">
      <c r="A51" s="108" t="s">
        <v>184</v>
      </c>
      <c r="B51" s="108"/>
      <c r="C51" s="108"/>
      <c r="D51" s="108"/>
      <c r="E51" s="108"/>
      <c r="F51" s="108"/>
      <c r="G51" s="108"/>
      <c r="H51" s="108"/>
      <c r="I51" s="108"/>
    </row>
    <row r="52" spans="1:9" ht="11.45" customHeight="1" x14ac:dyDescent="0.2">
      <c r="A52" s="79" t="s">
        <v>185</v>
      </c>
      <c r="B52" s="79"/>
      <c r="C52" s="79"/>
      <c r="D52" s="79"/>
      <c r="E52" s="79"/>
      <c r="F52" s="79"/>
      <c r="G52" s="79"/>
      <c r="H52" s="79"/>
      <c r="I52" s="79"/>
    </row>
    <row r="53" spans="1:9" ht="11.45" customHeight="1" x14ac:dyDescent="0.2">
      <c r="A53" s="107" t="s">
        <v>186</v>
      </c>
      <c r="B53" s="107"/>
      <c r="C53" s="107"/>
      <c r="D53" s="107"/>
      <c r="E53" s="107"/>
      <c r="F53" s="107"/>
      <c r="G53" s="107"/>
      <c r="H53" s="107"/>
      <c r="I53" s="79"/>
    </row>
    <row r="54" spans="1:9" ht="11.45" customHeight="1" x14ac:dyDescent="0.2">
      <c r="A54" s="107" t="s">
        <v>187</v>
      </c>
      <c r="B54" s="107"/>
      <c r="C54" s="107"/>
      <c r="D54" s="107"/>
      <c r="E54" s="107"/>
      <c r="F54" s="107"/>
      <c r="G54" s="107"/>
      <c r="H54" s="107"/>
      <c r="I54" s="80"/>
    </row>
    <row r="55" spans="1:9" ht="11.45" customHeight="1" x14ac:dyDescent="0.2">
      <c r="A55" s="81" t="s">
        <v>188</v>
      </c>
      <c r="B55" s="81"/>
      <c r="C55" s="81"/>
      <c r="D55" s="81"/>
      <c r="E55" s="81"/>
      <c r="F55" s="81"/>
      <c r="G55" s="81"/>
      <c r="H55" s="81"/>
      <c r="I55" s="79"/>
    </row>
    <row r="56" spans="1:9" ht="11.45" customHeight="1" x14ac:dyDescent="0.2">
      <c r="A56" s="75" t="s">
        <v>189</v>
      </c>
      <c r="B56" s="75"/>
      <c r="C56" s="75"/>
      <c r="D56" s="75"/>
      <c r="E56" s="75"/>
      <c r="F56" s="75"/>
      <c r="G56" s="75"/>
      <c r="H56" s="75"/>
      <c r="I56" s="82"/>
    </row>
    <row r="57" spans="1:9" ht="11.45" customHeight="1" x14ac:dyDescent="0.2">
      <c r="A57" s="106" t="s">
        <v>190</v>
      </c>
      <c r="B57" s="106"/>
      <c r="C57" s="106"/>
      <c r="D57" s="106"/>
      <c r="E57" s="106"/>
      <c r="F57" s="106"/>
      <c r="G57" s="106"/>
      <c r="H57" s="106"/>
      <c r="I57" s="75"/>
    </row>
    <row r="58" spans="1:9" ht="11.45" customHeight="1" x14ac:dyDescent="0.2">
      <c r="A58" s="107" t="s">
        <v>191</v>
      </c>
      <c r="B58" s="107"/>
      <c r="C58" s="107"/>
      <c r="D58" s="107"/>
      <c r="E58" s="107"/>
      <c r="F58" s="107"/>
      <c r="G58" s="107"/>
      <c r="H58" s="107"/>
      <c r="I58" s="81"/>
    </row>
    <row r="59" spans="1:9" ht="11.45" customHeight="1" x14ac:dyDescent="0.2">
      <c r="A59" s="75" t="s">
        <v>192</v>
      </c>
      <c r="B59" s="75"/>
      <c r="C59" s="75"/>
      <c r="D59" s="75"/>
      <c r="E59" s="75"/>
      <c r="F59" s="75"/>
      <c r="G59" s="75"/>
      <c r="H59" s="75"/>
      <c r="I59" s="83"/>
    </row>
    <row r="60" spans="1:9" ht="11.45" customHeight="1" x14ac:dyDescent="0.2">
      <c r="A60" s="84" t="s">
        <v>193</v>
      </c>
      <c r="B60" s="84"/>
      <c r="C60" s="84"/>
      <c r="D60" s="84"/>
      <c r="E60" s="84"/>
      <c r="F60" s="84"/>
      <c r="G60" s="84"/>
      <c r="H60" s="84"/>
      <c r="I60"/>
    </row>
  </sheetData>
  <sheetProtection algorithmName="SHA-512" hashValue="ePxVDA6Ep6oFks/eXMAtSi2VxRWC0mU9EBPwK3lT54sScrYLMIXC3n2EiwqF6QzWACDzNtjvIHQF1mzAqo+ZxQ==" saltValue="OyJEBpaWm8/Ml4Tcw5Z47g==" spinCount="100000" sheet="1" objects="1" scenarios="1" selectLockedCells="1"/>
  <mergeCells count="8">
    <mergeCell ref="A54:H54"/>
    <mergeCell ref="A57:H57"/>
    <mergeCell ref="A58:H58"/>
    <mergeCell ref="A1:H1"/>
    <mergeCell ref="A49:I49"/>
    <mergeCell ref="A50:I50"/>
    <mergeCell ref="A51:I51"/>
    <mergeCell ref="A53:H53"/>
  </mergeCells>
  <dataValidations count="1">
    <dataValidation type="list" errorStyle="information" allowBlank="1" showInputMessage="1" showErrorMessage="1" sqref="I3:I45" xr:uid="{BC0E4C05-36F6-4423-81D1-5B3D0C67E3A2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5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163</v>
      </c>
      <c r="B1" s="1" t="s">
        <v>164</v>
      </c>
    </row>
    <row r="2" spans="1:2" ht="11.1" customHeight="1" x14ac:dyDescent="0.2">
      <c r="A2" s="1" t="s">
        <v>165</v>
      </c>
      <c r="B2" s="1" t="s">
        <v>166</v>
      </c>
    </row>
    <row r="3" spans="1:2" ht="11.1" customHeight="1" x14ac:dyDescent="0.2">
      <c r="A3" s="1" t="s">
        <v>167</v>
      </c>
      <c r="B3" s="1" t="s">
        <v>168</v>
      </c>
    </row>
    <row r="4" spans="1:2" ht="11.1" customHeight="1" x14ac:dyDescent="0.2">
      <c r="A4" s="1" t="s">
        <v>169</v>
      </c>
      <c r="B4" s="1" t="s">
        <v>170</v>
      </c>
    </row>
    <row r="5" spans="1:2" ht="11.1" customHeight="1" x14ac:dyDescent="0.2">
      <c r="A5" s="1" t="s">
        <v>171</v>
      </c>
      <c r="B5" s="1" t="s">
        <v>172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2026-06-30T08:10:18Z</dcterms:modified>
</cp:coreProperties>
</file>