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йвазовский\ГП-11,12,13\НВФ\ТОРГИ\ЛСР\"/>
    </mc:Choice>
  </mc:AlternateContent>
  <xr:revisionPtr revIDLastSave="0" documentId="13_ncr:1_{DC014ED0-9967-49CC-AC11-11BB9A80075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I13" i="1" a="1"/>
  <c r="I13" i="1" s="1"/>
  <c r="J13" i="1" s="1"/>
  <c r="J12" i="1" s="1"/>
  <c r="H15" i="1"/>
  <c r="L15" i="1" a="1"/>
  <c r="L15" i="1" s="1"/>
  <c r="I15" i="1" a="1"/>
  <c r="I15" i="1" s="1"/>
  <c r="H16" i="1"/>
  <c r="L16" i="1" a="1"/>
  <c r="L16" i="1" s="1"/>
  <c r="I16" i="1" a="1"/>
  <c r="I16" i="1" s="1"/>
  <c r="J16" i="1" s="1"/>
  <c r="H18" i="1"/>
  <c r="I18" i="1" a="1"/>
  <c r="I18" i="1" s="1"/>
  <c r="J18" i="1" s="1"/>
  <c r="J17" i="1" s="1"/>
  <c r="H20" i="1"/>
  <c r="L20" i="1" a="1"/>
  <c r="L20" i="1" s="1"/>
  <c r="I20" i="1" a="1"/>
  <c r="I20" i="1" s="1"/>
  <c r="J20" i="1" s="1"/>
  <c r="H21" i="1"/>
  <c r="L21" i="1" a="1"/>
  <c r="L21" i="1" s="1"/>
  <c r="I21" i="1" a="1"/>
  <c r="I21" i="1" s="1"/>
  <c r="J21" i="1" s="1"/>
  <c r="H22" i="1"/>
  <c r="L22" i="1" a="1"/>
  <c r="L22" i="1" s="1"/>
  <c r="I22" i="1" a="1"/>
  <c r="I22" i="1" s="1"/>
  <c r="H23" i="1"/>
  <c r="L23" i="1" a="1"/>
  <c r="L23" i="1" s="1"/>
  <c r="I23" i="1" a="1"/>
  <c r="I23" i="1" s="1"/>
  <c r="H24" i="1"/>
  <c r="L24" i="1" a="1"/>
  <c r="L24" i="1" s="1"/>
  <c r="I24" i="1" a="1"/>
  <c r="I24" i="1" s="1"/>
  <c r="H28" i="1"/>
  <c r="I28" i="1" a="1"/>
  <c r="I28" i="1" s="1"/>
  <c r="J28" i="1" s="1"/>
  <c r="J27" i="1" s="1"/>
  <c r="H30" i="1"/>
  <c r="L30" i="1" a="1"/>
  <c r="L30" i="1" s="1"/>
  <c r="I30" i="1" a="1"/>
  <c r="I30" i="1" s="1"/>
  <c r="H34" i="1"/>
  <c r="I34" i="1" a="1"/>
  <c r="I34" i="1" s="1"/>
  <c r="H36" i="1"/>
  <c r="L36" i="1" a="1"/>
  <c r="L36" i="1" s="1"/>
  <c r="I36" i="1" a="1"/>
  <c r="I36" i="1" s="1"/>
  <c r="J36" i="1" s="1"/>
  <c r="J35" i="1" s="1"/>
  <c r="H37" i="1"/>
  <c r="L37" i="1" a="1"/>
  <c r="L37" i="1" s="1"/>
  <c r="I37" i="1" a="1"/>
  <c r="I37" i="1" s="1"/>
  <c r="J37" i="1" s="1"/>
  <c r="H39" i="1"/>
  <c r="I39" i="1" a="1"/>
  <c r="I39" i="1" s="1"/>
  <c r="J39" i="1" s="1"/>
  <c r="J38" i="1" s="1"/>
  <c r="H41" i="1"/>
  <c r="L41" i="1" a="1"/>
  <c r="L41" i="1" s="1"/>
  <c r="I41" i="1" a="1"/>
  <c r="I41" i="1" s="1"/>
  <c r="H42" i="1"/>
  <c r="L42" i="1" a="1"/>
  <c r="L42" i="1" s="1"/>
  <c r="I42" i="1" a="1"/>
  <c r="I42" i="1"/>
  <c r="J42" i="1" s="1"/>
  <c r="H43" i="1"/>
  <c r="L43" i="1" a="1"/>
  <c r="L43" i="1" s="1"/>
  <c r="I43" i="1" a="1"/>
  <c r="I43" i="1" s="1"/>
  <c r="J43" i="1" s="1"/>
  <c r="H44" i="1"/>
  <c r="J44" i="1" s="1"/>
  <c r="L44" i="1" a="1"/>
  <c r="L44" i="1" s="1"/>
  <c r="I44" i="1" a="1"/>
  <c r="I44" i="1"/>
  <c r="H45" i="1"/>
  <c r="L45" i="1" a="1"/>
  <c r="L45" i="1"/>
  <c r="I45" i="1" a="1"/>
  <c r="I45" i="1" s="1"/>
  <c r="H49" i="1"/>
  <c r="I49" i="1" a="1"/>
  <c r="I49" i="1" s="1"/>
  <c r="H51" i="1"/>
  <c r="L51" i="1" a="1"/>
  <c r="L51" i="1" s="1"/>
  <c r="I51" i="1" a="1"/>
  <c r="I51" i="1" s="1"/>
  <c r="H52" i="1"/>
  <c r="L52" i="1" a="1"/>
  <c r="L52" i="1" s="1"/>
  <c r="I52" i="1" a="1"/>
  <c r="I52" i="1"/>
  <c r="H53" i="1"/>
  <c r="L53" i="1" a="1"/>
  <c r="L53" i="1" s="1"/>
  <c r="I53" i="1" a="1"/>
  <c r="I53" i="1" s="1"/>
  <c r="J53" i="1" s="1"/>
  <c r="H54" i="1"/>
  <c r="J54" i="1" s="1"/>
  <c r="L54" i="1" a="1"/>
  <c r="L54" i="1" s="1"/>
  <c r="I54" i="1" a="1"/>
  <c r="I54" i="1"/>
  <c r="H55" i="1"/>
  <c r="L55" i="1" a="1"/>
  <c r="L55" i="1" s="1"/>
  <c r="I55" i="1" a="1"/>
  <c r="I55" i="1" s="1"/>
  <c r="J55" i="1" s="1"/>
  <c r="H56" i="1"/>
  <c r="J56" i="1" s="1"/>
  <c r="L56" i="1" a="1"/>
  <c r="L56" i="1" s="1"/>
  <c r="I56" i="1" a="1"/>
  <c r="I56" i="1"/>
  <c r="H57" i="1"/>
  <c r="L57" i="1" a="1"/>
  <c r="L57" i="1" s="1"/>
  <c r="I57" i="1" a="1"/>
  <c r="I57" i="1" s="1"/>
  <c r="J57" i="1" s="1"/>
  <c r="H58" i="1"/>
  <c r="J58" i="1" s="1"/>
  <c r="L58" i="1" a="1"/>
  <c r="L58" i="1" s="1"/>
  <c r="I58" i="1" a="1"/>
  <c r="I58" i="1" s="1"/>
  <c r="J52" i="1"/>
  <c r="H62" i="1"/>
  <c r="J62" i="1" s="1"/>
  <c r="J61" i="1" s="1"/>
  <c r="I62" i="1" a="1"/>
  <c r="I62" i="1"/>
  <c r="H64" i="1"/>
  <c r="L64" i="1" a="1"/>
  <c r="L64" i="1" s="1"/>
  <c r="I64" i="1" a="1"/>
  <c r="I64" i="1" s="1"/>
  <c r="J64" i="1" s="1"/>
  <c r="H65" i="1"/>
  <c r="L65" i="1" a="1"/>
  <c r="L65" i="1"/>
  <c r="I65" i="1" a="1"/>
  <c r="I65" i="1" s="1"/>
  <c r="H67" i="1"/>
  <c r="I67" i="1" a="1"/>
  <c r="I67" i="1" s="1"/>
  <c r="H69" i="1"/>
  <c r="J69" i="1" s="1"/>
  <c r="J68" i="1" s="1"/>
  <c r="L69" i="1" a="1"/>
  <c r="L69" i="1" s="1"/>
  <c r="I69" i="1" a="1"/>
  <c r="I69" i="1" s="1"/>
  <c r="H70" i="1"/>
  <c r="L70" i="1" a="1"/>
  <c r="L70" i="1" s="1"/>
  <c r="I70" i="1" a="1"/>
  <c r="I70" i="1"/>
  <c r="J70" i="1" s="1"/>
  <c r="H74" i="1"/>
  <c r="I74" i="1" a="1"/>
  <c r="I74" i="1"/>
  <c r="J74" i="1" s="1"/>
  <c r="J73" i="1" s="1"/>
  <c r="H76" i="1"/>
  <c r="L76" i="1" a="1"/>
  <c r="L76" i="1" s="1"/>
  <c r="I76" i="1" a="1"/>
  <c r="I76" i="1" s="1"/>
  <c r="J76" i="1" s="1"/>
  <c r="H77" i="1"/>
  <c r="L77" i="1" a="1"/>
  <c r="L77" i="1" s="1"/>
  <c r="I77" i="1" a="1"/>
  <c r="I77" i="1" s="1"/>
  <c r="H78" i="1"/>
  <c r="L78" i="1" a="1"/>
  <c r="L78" i="1" s="1"/>
  <c r="I78" i="1" a="1"/>
  <c r="I78" i="1" s="1"/>
  <c r="J78" i="1" s="1"/>
  <c r="H82" i="1"/>
  <c r="J82" i="1" s="1"/>
  <c r="J81" i="1" s="1"/>
  <c r="I82" i="1" a="1"/>
  <c r="I82" i="1" s="1"/>
  <c r="H84" i="1"/>
  <c r="L84" i="1" a="1"/>
  <c r="L84" i="1" s="1"/>
  <c r="I84" i="1" a="1"/>
  <c r="I84" i="1" s="1"/>
  <c r="J84" i="1" s="1"/>
  <c r="H85" i="1"/>
  <c r="L85" i="1" a="1"/>
  <c r="L85" i="1" s="1"/>
  <c r="I85" i="1" a="1"/>
  <c r="I85" i="1" s="1"/>
  <c r="J85" i="1" s="1"/>
  <c r="H89" i="1"/>
  <c r="I89" i="1" a="1"/>
  <c r="I89" i="1"/>
  <c r="J89" i="1"/>
  <c r="J88" i="1" s="1"/>
  <c r="H91" i="1"/>
  <c r="L91" i="1" a="1"/>
  <c r="L91" i="1" s="1"/>
  <c r="I91" i="1" a="1"/>
  <c r="I91" i="1"/>
  <c r="J91" i="1" s="1"/>
  <c r="J90" i="1" s="1"/>
  <c r="H95" i="1"/>
  <c r="I95" i="1" a="1"/>
  <c r="I95" i="1" s="1"/>
  <c r="J95" i="1" s="1"/>
  <c r="J94" i="1" s="1"/>
  <c r="H97" i="1"/>
  <c r="J97" i="1" s="1"/>
  <c r="L97" i="1" a="1"/>
  <c r="L97" i="1" s="1"/>
  <c r="I97" i="1" a="1"/>
  <c r="I97" i="1" s="1"/>
  <c r="H98" i="1"/>
  <c r="J98" i="1" s="1"/>
  <c r="L98" i="1" a="1"/>
  <c r="L98" i="1" s="1"/>
  <c r="I98" i="1" a="1"/>
  <c r="I98" i="1"/>
  <c r="H99" i="1"/>
  <c r="L99" i="1" a="1"/>
  <c r="L99" i="1" s="1"/>
  <c r="I99" i="1" a="1"/>
  <c r="I99" i="1" s="1"/>
  <c r="J99" i="1" s="1"/>
  <c r="H100" i="1"/>
  <c r="J100" i="1" s="1"/>
  <c r="L100" i="1" a="1"/>
  <c r="L100" i="1" s="1"/>
  <c r="I100" i="1" a="1"/>
  <c r="I100" i="1"/>
  <c r="H101" i="1"/>
  <c r="L101" i="1" a="1"/>
  <c r="L101" i="1" s="1"/>
  <c r="I101" i="1" a="1"/>
  <c r="I101" i="1" s="1"/>
  <c r="J101" i="1" s="1"/>
  <c r="H102" i="1"/>
  <c r="L102" i="1" a="1"/>
  <c r="L102" i="1" s="1"/>
  <c r="I102" i="1" a="1"/>
  <c r="I102" i="1" s="1"/>
  <c r="H104" i="1"/>
  <c r="I104" i="1" a="1"/>
  <c r="I104" i="1" s="1"/>
  <c r="J104" i="1" s="1"/>
  <c r="J103" i="1" s="1"/>
  <c r="H106" i="1"/>
  <c r="L106" i="1" a="1"/>
  <c r="L106" i="1"/>
  <c r="I106" i="1" a="1"/>
  <c r="I106" i="1" s="1"/>
  <c r="J106" i="1" s="1"/>
  <c r="J105" i="1" s="1"/>
  <c r="H107" i="1"/>
  <c r="L107" i="1" a="1"/>
  <c r="L107" i="1" s="1"/>
  <c r="I107" i="1" a="1"/>
  <c r="I107" i="1"/>
  <c r="J107" i="1" s="1"/>
  <c r="H108" i="1"/>
  <c r="L108" i="1" a="1"/>
  <c r="L108" i="1" s="1"/>
  <c r="I108" i="1" a="1"/>
  <c r="I108" i="1" s="1"/>
  <c r="J108" i="1" s="1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39" i="3" s="1"/>
  <c r="G5" i="3"/>
  <c r="G4" i="3"/>
  <c r="E14" i="2"/>
  <c r="E13" i="2"/>
  <c r="E12" i="2"/>
  <c r="E11" i="2"/>
  <c r="E10" i="2"/>
  <c r="E9" i="2"/>
  <c r="E8" i="2"/>
  <c r="E7" i="2"/>
  <c r="E6" i="2"/>
  <c r="E5" i="2"/>
  <c r="E15" i="2" s="1"/>
  <c r="E4" i="2"/>
  <c r="J49" i="1" l="1"/>
  <c r="J48" i="1" s="1"/>
  <c r="J41" i="1"/>
  <c r="J67" i="1"/>
  <c r="J66" i="1" s="1"/>
  <c r="J110" i="1" s="1"/>
  <c r="J102" i="1"/>
  <c r="J96" i="1" s="1"/>
  <c r="J24" i="1"/>
  <c r="J30" i="1"/>
  <c r="J29" i="1" s="1"/>
  <c r="J26" i="1" s="1"/>
  <c r="J25" i="1" s="1"/>
  <c r="J45" i="1"/>
  <c r="J65" i="1"/>
  <c r="J83" i="1"/>
  <c r="J80" i="1" s="1"/>
  <c r="J79" i="1" s="1"/>
  <c r="J63" i="1"/>
  <c r="J60" i="1" s="1"/>
  <c r="J59" i="1" s="1"/>
  <c r="J23" i="1"/>
  <c r="J19" i="1" s="1"/>
  <c r="J11" i="1" s="1"/>
  <c r="J10" i="1" s="1"/>
  <c r="J77" i="1"/>
  <c r="J75" i="1" s="1"/>
  <c r="J72" i="1" s="1"/>
  <c r="J71" i="1" s="1"/>
  <c r="J15" i="1"/>
  <c r="J14" i="1" s="1"/>
  <c r="J87" i="1"/>
  <c r="J86" i="1" s="1"/>
  <c r="J51" i="1"/>
  <c r="J50" i="1" s="1"/>
  <c r="J47" i="1" s="1"/>
  <c r="J46" i="1" s="1"/>
  <c r="J34" i="1"/>
  <c r="J33" i="1" s="1"/>
  <c r="J22" i="1"/>
  <c r="J93" i="1" l="1"/>
  <c r="J92" i="1" s="1"/>
  <c r="J9" i="1" s="1"/>
  <c r="J109" i="1" s="1"/>
  <c r="J40" i="1"/>
  <c r="J32" i="1" s="1"/>
  <c r="J31" i="1" s="1"/>
  <c r="J111" i="1" l="1"/>
</calcChain>
</file>

<file path=xl/sharedStrings.xml><?xml version="1.0" encoding="utf-8"?>
<sst xmlns="http://schemas.openxmlformats.org/spreadsheetml/2006/main" count="500" uniqueCount="151">
  <si>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</si>
  <si>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</si>
  <si>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</si>
  <si>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</si>
  <si>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</si>
  <si>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</si>
  <si>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0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</si>
  <si>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</si>
  <si>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</si>
  <si>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</si>
  <si>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</si>
  <si>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</si>
  <si>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05</t>
  </si>
  <si>
    <t>Фасад</t>
  </si>
  <si>
    <t>05.02</t>
  </si>
  <si>
    <t>Устройство навесного вентилируемого фасада</t>
  </si>
  <si>
    <t>05.02.01</t>
  </si>
  <si>
    <t>Устройство подсистемы под композитные панели</t>
  </si>
  <si>
    <t>05.02.01.00</t>
  </si>
  <si>
    <t>Работы:</t>
  </si>
  <si>
    <t>Монтаж стальной оцинкованной подсистемы</t>
  </si>
  <si>
    <t>м2</t>
  </si>
  <si>
    <t>Материалы:</t>
  </si>
  <si>
    <t>1</t>
  </si>
  <si>
    <t>Элементы крепежные (компл.)</t>
  </si>
  <si>
    <t>компл.</t>
  </si>
  <si>
    <t>См. спецификацию к проекту</t>
  </si>
  <si>
    <t>2</t>
  </si>
  <si>
    <t>Подсистема для вентилируемого фасада</t>
  </si>
  <si>
    <t>Утепление стен с ветрозащитой (в два слоя)</t>
  </si>
  <si>
    <t>Мембрана</t>
  </si>
  <si>
    <t>негорючая ветрозащитная</t>
  </si>
  <si>
    <t>Изоспан AF+</t>
  </si>
  <si>
    <t>Дюбель</t>
  </si>
  <si>
    <t>для теплоизоляции с термоголовкой 10х160</t>
  </si>
  <si>
    <t>шт</t>
  </si>
  <si>
    <t>3</t>
  </si>
  <si>
    <t>для теплоизоляции с термоголовкой 10х260</t>
  </si>
  <si>
    <t>4</t>
  </si>
  <si>
    <t>Плита минераловатная</t>
  </si>
  <si>
    <t>100мм 45 кг/м3</t>
  </si>
  <si>
    <t>м3</t>
  </si>
  <si>
    <t>Эковер Лайт 45, либо аналог</t>
  </si>
  <si>
    <t>5</t>
  </si>
  <si>
    <t>100мм 80 кг/м3</t>
  </si>
  <si>
    <t>Эковер Вент Фасад 80, либо аналог</t>
  </si>
  <si>
    <t>05.02.02</t>
  </si>
  <si>
    <t>Монтаж композитных панелей</t>
  </si>
  <si>
    <t>05.02.02.00</t>
  </si>
  <si>
    <t>Панель композитная</t>
  </si>
  <si>
    <t>алюминиевая RAL7016 1220х3000</t>
  </si>
  <si>
    <t>Sibalux РФ плюс</t>
  </si>
  <si>
    <t>05.02.07</t>
  </si>
  <si>
    <t>Устройство подсистемы под клинкер</t>
  </si>
  <si>
    <t>05.02.07.00</t>
  </si>
  <si>
    <t>05.02.08</t>
  </si>
  <si>
    <t>Облицовка клинкером</t>
  </si>
  <si>
    <t>05.02.08.00</t>
  </si>
  <si>
    <t>Плитка фасадная</t>
  </si>
  <si>
    <t>бетонная 250х65х25-27 Темно-серый рядовая</t>
  </si>
  <si>
    <t>King stone, голландский кирпич</t>
  </si>
  <si>
    <t>бетонная 250х120х65х25-27 Темно-серый угловая правая</t>
  </si>
  <si>
    <t>бетонная 250х120х65х25-27 Темно-серый угловая левая</t>
  </si>
  <si>
    <t>бетонная 250х65х25-27 Красно-коричневый рядовая</t>
  </si>
  <si>
    <t>бетонная 250х65х25-27 Серо-белый рядовая</t>
  </si>
  <si>
    <t>6</t>
  </si>
  <si>
    <t>бетонная 400х600х30 Травентин</t>
  </si>
  <si>
    <t>King stone</t>
  </si>
  <si>
    <t>7</t>
  </si>
  <si>
    <t>бетонная 250х120х65х25-27 Красно-коричневый угловая правая</t>
  </si>
  <si>
    <t>8</t>
  </si>
  <si>
    <t>бетонная 250х120х65х25-27 Красно-коричневый угловая левая</t>
  </si>
  <si>
    <t>05.02.10</t>
  </si>
  <si>
    <t>Монтаж отливов</t>
  </si>
  <si>
    <t>05.02.10.00</t>
  </si>
  <si>
    <t>пог. м</t>
  </si>
  <si>
    <t>Отлив</t>
  </si>
  <si>
    <t>оцинк.сталь t=0,7мм RAL7016</t>
  </si>
  <si>
    <t>размер развёртки уточнить по месту, см. проект, в т.ч. крепежные элементы согласно спецификации к проекту</t>
  </si>
  <si>
    <t>оцинк.сталь t=0,7мм RAL8015</t>
  </si>
  <si>
    <t>Монтаж отливов из композитных панелей</t>
  </si>
  <si>
    <t>из композитных панелей RAL6005</t>
  </si>
  <si>
    <t>из композитных панелей RAL7016</t>
  </si>
  <si>
    <t>05.02.13</t>
  </si>
  <si>
    <t>Монтаж нащельников</t>
  </si>
  <si>
    <t>05.02.13.00</t>
  </si>
  <si>
    <t>Нащельник</t>
  </si>
  <si>
    <t>оцинк.сталь t=0,7мм RAL9002</t>
  </si>
  <si>
    <t>оцинк.сталь t=0,5мм RAL8015</t>
  </si>
  <si>
    <t>05.02.14</t>
  </si>
  <si>
    <t>Монтаж противопожарных отсечек</t>
  </si>
  <si>
    <t>05.02.14.00</t>
  </si>
  <si>
    <t xml:space="preserve"> Монтаж противопожарных отсечек</t>
  </si>
  <si>
    <t>Обрамление</t>
  </si>
  <si>
    <t>оцинк.сталь t=0,7мм RAL 7016</t>
  </si>
  <si>
    <t>оцинк.сталь t=0,7мм RAL 8015</t>
  </si>
  <si>
    <t>05.02.15</t>
  </si>
  <si>
    <t>Монтаж парапетных крышек</t>
  </si>
  <si>
    <t>05.02.15.00</t>
  </si>
  <si>
    <t>Крышка парапетная</t>
  </si>
  <si>
    <t>размер развёртки уточнить по месту, см. проект, в т.ч. крепежные элементы согласно спецификации к проекту. норма проставлена с учетом нахлестов</t>
  </si>
  <si>
    <t>05.02.99</t>
  </si>
  <si>
    <t>Прочие работы</t>
  </si>
  <si>
    <t>05.02.99.00</t>
  </si>
  <si>
    <t>Монтаж фасонных изделий</t>
  </si>
  <si>
    <t>Элемент крепежный (пог.м.)</t>
  </si>
  <si>
    <t>оцинк. сталь t=0,7мм окраш.рекуперат</t>
  </si>
  <si>
    <t>Уголок крепежный (пог.м.)</t>
  </si>
  <si>
    <t>оцинк.сталь t=0,7мм 60мм окраш.рекуперат</t>
  </si>
  <si>
    <t>оцинк.сталь t=0,7мм окраш.рекуперат</t>
  </si>
  <si>
    <t>оцинк.сталь t=1,5мм окраш.рекуперат</t>
  </si>
  <si>
    <t>оцинк.сталь t=1,2мм окраш.рекуперат</t>
  </si>
  <si>
    <t>Капельник (пог. м.)</t>
  </si>
  <si>
    <t>оцинк. сталь t=0,7мм RAL7016</t>
  </si>
  <si>
    <t>Устройство стыкового шва в комбинированной отделке фасада</t>
  </si>
  <si>
    <t>50мм 40 кг/м3</t>
  </si>
  <si>
    <t>Герметик (туб.)</t>
  </si>
  <si>
    <t>полиуретановый для швов</t>
  </si>
  <si>
    <t>туб.</t>
  </si>
  <si>
    <t>Soudaflex 40 FC 600мл</t>
  </si>
  <si>
    <t>Жгут</t>
  </si>
  <si>
    <t>вспененный полиэтилен пустотелый 60/40мм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</si>
  <si>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</si>
  <si>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</si>
  <si>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</si>
  <si>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</si>
  <si>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</si>
  <si>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</si>
  <si>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</si>
  <si>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</si>
  <si>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</si>
  <si>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</si>
  <si>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</si>
  <si>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</si>
  <si>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</si>
  <si>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ГП-13.00.05.02 Устройство навесного вентилируемого фасада №1</t>
  </si>
  <si>
    <t>027cd095-708d-11f1-9618-db392af1e994</t>
  </si>
  <si>
    <t>Итог</t>
  </si>
  <si>
    <t>Локальный сметный расчет (ЛСР) №2</t>
  </si>
  <si>
    <t>Объект: Жилой район в границах ул. Тимофея Кармацкого – Мельникайте и берега реки Тура в г. Тюмени. 3 очередь строительства. Корректировка.Многоквартирный жилой дом ГП-13 с встроенно-пристроенным подземным паркингом</t>
  </si>
  <si>
    <t xml:space="preserve">Ведомость объемов работ и расхода материалов по работе: Устройство навесного вентилируемого фасада </t>
  </si>
  <si>
    <t>Примечание:</t>
  </si>
  <si>
    <t>В стоимости СМР учтено:                                            </t>
  </si>
  <si>
    <t>1    срок производства работ и сезонность выполнения работ                                            </t>
  </si>
  <si>
    <t>2    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                                            </t>
  </si>
  <si>
    <t>3    погрузочно-разгрузочные работы, перемещение к месту производства работ                                            </t>
  </si>
  <si>
    <t>4    вывоз мусора с объекта                                            </t>
  </si>
  <si>
    <t>5    накладные расходы, зимнее удорожание, прибыль организации, налоги и иные издержки Подрядчика                                            </t>
  </si>
  <si>
    <t>    В случае изменения системы налогообложения, риски увеличения стоимости договора относятся на сторону, чья система налогообложения изменяется                                            </t>
  </si>
  <si>
    <t>-    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                                            </t>
  </si>
  <si>
    <t>Стоимость материалов учитывает стоимость доставки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</si>
</sst>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#,##0.0"/>
    <numFmt numFmtId="166" formatCode="0.0"/>
    <numFmt numFmtId="167" formatCode="#,##0.00\ _₽"/>
  </numFmts>
  <fonts count="8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b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166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66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0" fillId="0" borderId="2" xfId="0" applyNumberFormat="1" applyBorder="1" applyAlignment="1">
      <alignment horizontal="right" vertical="center"/>
    </xf>
    <xf numFmtId="0" fontId="0" fillId="2" borderId="5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2" borderId="5" xfId="0" applyFill="1" applyBorder="1" applyAlignment="1">
      <alignment horizontal="right" vertical="center" wrapText="1"/>
    </xf>
    <xf numFmtId="4" fontId="0" fillId="2" borderId="5" xfId="0" applyNumberFormat="1" applyFill="1" applyBorder="1" applyAlignment="1">
      <alignment horizontal="right" vertical="center" wrapText="1"/>
    </xf>
    <xf numFmtId="0" fontId="0" fillId="3" borderId="5" xfId="0" applyFill="1" applyBorder="1" applyAlignment="1">
      <alignment horizontal="right" vertical="center" wrapText="1"/>
    </xf>
    <xf numFmtId="4" fontId="0" fillId="3" borderId="5" xfId="0" applyNumberFormat="1" applyFill="1" applyBorder="1" applyAlignment="1">
      <alignment horizontal="right" vertical="center" wrapText="1"/>
    </xf>
    <xf numFmtId="0" fontId="2" fillId="4" borderId="5" xfId="0" applyFont="1" applyFill="1" applyBorder="1" applyAlignment="1">
      <alignment horizontal="right" vertical="center" wrapText="1"/>
    </xf>
    <xf numFmtId="0" fontId="0" fillId="4" borderId="5" xfId="0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horizontal="left" vertical="center" wrapText="1"/>
    </xf>
    <xf numFmtId="4" fontId="0" fillId="4" borderId="5" xfId="0" applyNumberFormat="1" applyFill="1" applyBorder="1" applyAlignment="1">
      <alignment horizontal="center" vertical="center" wrapText="1"/>
    </xf>
    <xf numFmtId="4" fontId="2" fillId="4" borderId="0" xfId="0" applyNumberFormat="1" applyFont="1" applyFill="1" applyAlignment="1">
      <alignment horizontal="right" vertical="center" wrapText="1"/>
    </xf>
    <xf numFmtId="0" fontId="0" fillId="5" borderId="5" xfId="0" applyFill="1" applyBorder="1" applyAlignment="1">
      <alignment horizontal="right" vertical="center" wrapText="1"/>
    </xf>
    <xf numFmtId="2" fontId="0" fillId="5" borderId="5" xfId="0" applyNumberFormat="1" applyFill="1" applyBorder="1" applyAlignment="1">
      <alignment horizontal="right" vertical="center" wrapText="1"/>
    </xf>
    <xf numFmtId="4" fontId="0" fillId="5" borderId="5" xfId="0" applyNumberFormat="1" applyFill="1" applyBorder="1" applyAlignment="1">
      <alignment horizontal="right" vertical="center" wrapText="1"/>
    </xf>
    <xf numFmtId="1" fontId="0" fillId="5" borderId="5" xfId="0" applyNumberFormat="1" applyFill="1" applyBorder="1" applyAlignment="1">
      <alignment horizontal="right" vertical="center" wrapText="1"/>
    </xf>
    <xf numFmtId="164" fontId="0" fillId="5" borderId="5" xfId="0" applyNumberFormat="1" applyFill="1" applyBorder="1" applyAlignment="1">
      <alignment horizontal="right" vertical="center" wrapText="1"/>
    </xf>
    <xf numFmtId="3" fontId="0" fillId="5" borderId="5" xfId="0" applyNumberFormat="1" applyFill="1" applyBorder="1" applyAlignment="1">
      <alignment horizontal="right" vertical="center" wrapText="1"/>
    </xf>
    <xf numFmtId="165" fontId="0" fillId="5" borderId="5" xfId="0" applyNumberFormat="1" applyFill="1" applyBorder="1" applyAlignment="1">
      <alignment horizontal="right" vertical="center" wrapText="1"/>
    </xf>
    <xf numFmtId="166" fontId="0" fillId="5" borderId="5" xfId="0" applyNumberFormat="1" applyFill="1" applyBorder="1" applyAlignment="1">
      <alignment horizontal="right" vertical="center" wrapText="1"/>
    </xf>
    <xf numFmtId="0" fontId="0" fillId="6" borderId="5" xfId="0" applyFill="1" applyBorder="1" applyAlignment="1">
      <alignment horizontal="left" vertical="center" wrapText="1"/>
    </xf>
    <xf numFmtId="0" fontId="0" fillId="6" borderId="6" xfId="0" applyFill="1" applyBorder="1" applyAlignment="1">
      <alignment horizontal="left" vertical="center" wrapText="1"/>
    </xf>
    <xf numFmtId="0" fontId="2" fillId="6" borderId="7" xfId="0" applyFont="1" applyFill="1" applyBorder="1" applyAlignment="1">
      <alignment horizontal="right" vertical="center" wrapText="1"/>
    </xf>
    <xf numFmtId="4" fontId="2" fillId="6" borderId="5" xfId="0" applyNumberFormat="1" applyFont="1" applyFill="1" applyBorder="1" applyAlignment="1">
      <alignment horizontal="right" vertical="center" wrapText="1"/>
    </xf>
    <xf numFmtId="0" fontId="0" fillId="6" borderId="5" xfId="0" applyFill="1" applyBorder="1" applyAlignment="1">
      <alignment horizontal="right" vertical="center" wrapText="1"/>
    </xf>
    <xf numFmtId="0" fontId="3" fillId="6" borderId="7" xfId="0" applyFont="1" applyFill="1" applyBorder="1" applyAlignment="1">
      <alignment horizontal="right" vertical="center" wrapText="1"/>
    </xf>
    <xf numFmtId="0" fontId="0" fillId="7" borderId="5" xfId="0" applyFill="1" applyBorder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 wrapText="1"/>
    </xf>
    <xf numFmtId="167" fontId="6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4" fontId="2" fillId="7" borderId="7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4" fontId="2" fillId="0" borderId="8" xfId="0" applyNumberFormat="1" applyFont="1" applyBorder="1" applyAlignment="1">
      <alignment horizontal="left" vertical="center" wrapText="1"/>
    </xf>
    <xf numFmtId="0" fontId="2" fillId="6" borderId="7" xfId="0" applyFont="1" applyFill="1" applyBorder="1" applyAlignment="1">
      <alignment horizontal="right" vertical="center" wrapText="1"/>
    </xf>
    <xf numFmtId="4" fontId="2" fillId="6" borderId="7" xfId="0" applyNumberFormat="1" applyFont="1" applyFill="1" applyBorder="1" applyAlignment="1">
      <alignment horizontal="right" vertical="center" wrapText="1"/>
    </xf>
    <xf numFmtId="0" fontId="3" fillId="6" borderId="7" xfId="0" applyFont="1" applyFill="1" applyBorder="1" applyAlignment="1">
      <alignment horizontal="right" vertical="center" wrapText="1"/>
    </xf>
    <xf numFmtId="4" fontId="3" fillId="6" borderId="7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FFD9E1-4064-40E5-BECA-EE2BA5B7EAE2}" name="Р" displayName="Р" ref="A3:F15" totalsRowCount="1" headerRowDxfId="37" headerRowBorderDxfId="36" tableBorderDxfId="35" totalsRowBorderDxfId="34">
  <autoFilter ref="A3:F14" xr:uid="{FCFFD9E1-4064-40E5-BECA-EE2BA5B7EAE2}"/>
  <tableColumns count="6">
    <tableColumn id="1" xr3:uid="{046F8A24-D4F7-415A-B3F3-8F4C7ED05D26}" name="Наименование" totalsRowLabel="Итог" dataDxfId="33" totalsRowDxfId="32"/>
    <tableColumn id="2" xr3:uid="{8730442B-3198-4E06-9B2A-6607FB943DB8}" name="Ед. изм." dataDxfId="31" totalsRowDxfId="30"/>
    <tableColumn id="3" xr3:uid="{71B4DF00-0C55-4702-9663-4EB15B10F179}" name="Количество" dataDxfId="29" totalsRowDxfId="28"/>
    <tableColumn id="4" xr3:uid="{231E49C5-32AA-4D35-AE5F-0B12ED07054B}" name="Цена за ед., руб" dataDxfId="27" totalsRowDxfId="26"/>
    <tableColumn id="5" xr3:uid="{2B481626-3C61-4EB9-9065-C8DE723E3D04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19ED6211-ACBD-4E13-B50F-930B5D703631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685C57-AF2E-4326-9096-524FD2D25308}" name="М" displayName="М" ref="A3:I39" totalsRowCount="1" headerRowDxfId="21" headerRowBorderDxfId="20" tableBorderDxfId="19" totalsRowBorderDxfId="18">
  <autoFilter ref="A3:I38" xr:uid="{04685C57-AF2E-4326-9096-524FD2D25308}"/>
  <tableColumns count="9">
    <tableColumn id="1" xr3:uid="{D0594660-FCE5-4FC8-AC23-E7C8F953548D}" name="Наим." totalsRowLabel="Итог" dataDxfId="17" totalsRowDxfId="16"/>
    <tableColumn id="2" xr3:uid="{AF6AE973-C08A-4A75-9581-70223C7AC233}" name="Артикул, марка, произв." dataDxfId="15" totalsRowDxfId="14"/>
    <tableColumn id="3" xr3:uid="{E9D0C632-F12E-424E-85FE-3DC43D28212B}" name="Хар-ка" dataDxfId="13" totalsRowDxfId="12"/>
    <tableColumn id="4" xr3:uid="{31EFE29C-62CF-46D1-B284-FD5E1350F8E3}" name="Ед. изм." dataDxfId="11" totalsRowDxfId="10"/>
    <tableColumn id="5" xr3:uid="{0C21B69A-FFD3-4544-B5B9-88FEB1049DBE}" name="Количество" dataDxfId="9" totalsRowDxfId="8"/>
    <tableColumn id="6" xr3:uid="{3C6BFE24-9169-4B60-B406-608BEC2655D1}" name="Цена за ед., руб" dataDxfId="7" totalsRowDxfId="6"/>
    <tableColumn id="7" xr3:uid="{083450BA-8C84-4BB7-A664-3A62A2B02084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6DEB3F48-A493-46BD-B8BA-10DDD2BD0383}" name="Прим." dataDxfId="3" totalsRowDxfId="2"/>
    <tableColumn id="9" xr3:uid="{8673F480-F7F8-450E-99A3-77026976B497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L137"/>
  <sheetViews>
    <sheetView tabSelected="1" workbookViewId="0">
      <pane ySplit="7" topLeftCell="A8" activePane="bottomLeft" state="frozen"/>
      <selection pane="bottomLeft" activeCell="A123" sqref="A123:K123"/>
    </sheetView>
  </sheetViews>
  <sheetFormatPr defaultColWidth="10.5" defaultRowHeight="11.45" customHeight="1" outlineLevelRow="4" x14ac:dyDescent="0.2"/>
  <cols>
    <col min="1" max="1" width="9.83203125" style="34" customWidth="1"/>
    <col min="2" max="2" width="36" style="34" customWidth="1"/>
    <col min="3" max="3" width="15.83203125" style="34" customWidth="1"/>
    <col min="4" max="4" width="17" style="34" customWidth="1"/>
    <col min="5" max="5" width="10" style="34" customWidth="1"/>
    <col min="6" max="6" width="9.6640625" style="34" customWidth="1"/>
    <col min="7" max="7" width="10.5" style="34" customWidth="1"/>
    <col min="8" max="8" width="14.6640625" style="34" customWidth="1"/>
    <col min="9" max="9" width="16" style="34" customWidth="1"/>
    <col min="10" max="10" width="17" style="34" customWidth="1"/>
    <col min="11" max="11" width="35" style="34" customWidth="1"/>
    <col min="12" max="12" width="23.33203125" style="34" customWidth="1"/>
    <col min="13" max="16384" width="10.5" style="35"/>
  </cols>
  <sheetData>
    <row r="1" spans="1:12" ht="11.1" customHeight="1" x14ac:dyDescent="0.2"/>
    <row r="2" spans="1:12" ht="11.1" customHeight="1" x14ac:dyDescent="0.2">
      <c r="A2" s="80" t="s">
        <v>138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12" ht="23.1" customHeight="1" x14ac:dyDescent="0.2">
      <c r="A3" s="81" t="s">
        <v>139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</row>
    <row r="4" spans="1:12" ht="23.1" customHeight="1" x14ac:dyDescent="0.2">
      <c r="A4" s="81" t="s">
        <v>140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</row>
    <row r="5" spans="1:12" ht="11.1" customHeight="1" x14ac:dyDescent="0.2"/>
    <row r="6" spans="1:12" ht="11.1" customHeight="1" x14ac:dyDescent="0.2">
      <c r="A6" s="74" t="s">
        <v>0</v>
      </c>
      <c r="B6" s="74" t="s">
        <v>1</v>
      </c>
      <c r="C6" s="76" t="s">
        <v>2</v>
      </c>
      <c r="D6" s="76" t="s">
        <v>3</v>
      </c>
      <c r="E6" s="74" t="s">
        <v>4</v>
      </c>
      <c r="F6" s="74" t="s">
        <v>5</v>
      </c>
      <c r="G6" s="78" t="s">
        <v>6</v>
      </c>
      <c r="H6" s="74" t="s">
        <v>7</v>
      </c>
      <c r="I6" s="74" t="s">
        <v>8</v>
      </c>
      <c r="J6" s="74" t="s">
        <v>9</v>
      </c>
      <c r="K6" s="74" t="s">
        <v>10</v>
      </c>
      <c r="L6" s="74" t="s">
        <v>11</v>
      </c>
    </row>
    <row r="7" spans="1:12" ht="11.1" customHeight="1" x14ac:dyDescent="0.2">
      <c r="A7" s="75"/>
      <c r="B7" s="75"/>
      <c r="C7" s="77"/>
      <c r="D7" s="77"/>
      <c r="E7" s="75"/>
      <c r="F7" s="75"/>
      <c r="G7" s="79"/>
      <c r="H7" s="75"/>
      <c r="I7" s="75"/>
      <c r="J7" s="75"/>
      <c r="K7" s="75"/>
      <c r="L7" s="75"/>
    </row>
    <row r="8" spans="1:12" ht="11.1" customHeight="1" x14ac:dyDescent="0.2">
      <c r="A8" s="3" t="s">
        <v>12</v>
      </c>
      <c r="B8" s="30" t="s">
        <v>13</v>
      </c>
      <c r="C8" s="3"/>
      <c r="D8" s="3"/>
      <c r="E8" s="3"/>
      <c r="F8" s="36"/>
      <c r="G8" s="36"/>
      <c r="H8" s="36"/>
      <c r="I8" s="37"/>
      <c r="J8" s="37"/>
      <c r="K8" s="3"/>
      <c r="L8" s="3"/>
    </row>
    <row r="9" spans="1:12" ht="23.1" customHeight="1" outlineLevel="1" x14ac:dyDescent="0.2">
      <c r="A9" s="4" t="s">
        <v>14</v>
      </c>
      <c r="B9" s="31" t="s">
        <v>15</v>
      </c>
      <c r="C9" s="4"/>
      <c r="D9" s="4"/>
      <c r="E9" s="4"/>
      <c r="F9" s="38"/>
      <c r="G9" s="38"/>
      <c r="H9" s="38"/>
      <c r="I9" s="39"/>
      <c r="J9" s="39">
        <f>SUM($J$92,$J$86,$J$79,$J$71,$J$59,$J$46,$J$31,$J$25,$J$10)</f>
        <v>0</v>
      </c>
      <c r="K9" s="4"/>
      <c r="L9" s="4"/>
    </row>
    <row r="10" spans="1:12" ht="23.1" customHeight="1" outlineLevel="2" x14ac:dyDescent="0.2">
      <c r="A10" s="5" t="s">
        <v>16</v>
      </c>
      <c r="B10" s="32" t="s">
        <v>17</v>
      </c>
      <c r="C10" s="5"/>
      <c r="D10" s="5"/>
      <c r="E10" s="5"/>
      <c r="F10" s="40"/>
      <c r="G10" s="41"/>
      <c r="H10" s="41"/>
      <c r="I10" s="42"/>
      <c r="J10" s="42">
        <f>SUM($J$11)</f>
        <v>0</v>
      </c>
      <c r="K10" s="6"/>
      <c r="L10" s="6"/>
    </row>
    <row r="11" spans="1:12" ht="23.1" customHeight="1" outlineLevel="3" x14ac:dyDescent="0.2">
      <c r="A11" s="5" t="s">
        <v>18</v>
      </c>
      <c r="B11" s="32" t="s">
        <v>17</v>
      </c>
      <c r="C11" s="5"/>
      <c r="D11" s="5"/>
      <c r="E11" s="5"/>
      <c r="F11" s="40"/>
      <c r="G11" s="41"/>
      <c r="H11" s="41"/>
      <c r="I11" s="42"/>
      <c r="J11" s="42">
        <f>SUM($J$19,$J$17,$J$14,$J$12)</f>
        <v>0</v>
      </c>
      <c r="K11" s="6"/>
      <c r="L11" s="6"/>
    </row>
    <row r="12" spans="1:12" ht="11.1" customHeight="1" outlineLevel="4" x14ac:dyDescent="0.2">
      <c r="A12" s="43"/>
      <c r="B12" s="32" t="s">
        <v>19</v>
      </c>
      <c r="C12" s="6"/>
      <c r="D12" s="6"/>
      <c r="E12" s="6"/>
      <c r="F12" s="6"/>
      <c r="G12" s="6"/>
      <c r="H12" s="6"/>
      <c r="I12" s="44"/>
      <c r="J12" s="45">
        <f>SUM($J$13)</f>
        <v>0</v>
      </c>
      <c r="K12" s="41"/>
      <c r="L12" s="41"/>
    </row>
    <row r="13" spans="1:12" ht="23.1" customHeight="1" outlineLevel="4" x14ac:dyDescent="0.2">
      <c r="A13" s="7"/>
      <c r="B13" s="33" t="s">
        <v>20</v>
      </c>
      <c r="C13" s="7"/>
      <c r="D13" s="7"/>
      <c r="E13" s="7" t="s">
        <v>21</v>
      </c>
      <c r="F13" s="46"/>
      <c r="G13" s="47">
        <v>111.09</v>
      </c>
      <c r="H13" s="47">
        <f>SUM($G$13:$G$13)</f>
        <v>111.09</v>
      </c>
      <c r="I13" s="48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48">
        <f>ROUND($H$13*$I$13,2)</f>
        <v>0</v>
      </c>
      <c r="K13" s="7"/>
      <c r="L13" s="7"/>
    </row>
    <row r="14" spans="1:12" ht="11.1" customHeight="1" outlineLevel="4" x14ac:dyDescent="0.2">
      <c r="A14" s="43"/>
      <c r="B14" s="32" t="s">
        <v>22</v>
      </c>
      <c r="C14" s="6"/>
      <c r="D14" s="6"/>
      <c r="E14" s="6"/>
      <c r="F14" s="6"/>
      <c r="G14" s="6"/>
      <c r="H14" s="6"/>
      <c r="I14" s="44"/>
      <c r="J14" s="45">
        <f>SUM($J$15:$J$16)</f>
        <v>0</v>
      </c>
      <c r="K14" s="41"/>
      <c r="L14" s="41"/>
    </row>
    <row r="15" spans="1:12" ht="11.1" customHeight="1" outlineLevel="4" x14ac:dyDescent="0.2">
      <c r="A15" s="7" t="s">
        <v>23</v>
      </c>
      <c r="B15" s="33" t="s">
        <v>24</v>
      </c>
      <c r="C15" s="7"/>
      <c r="D15" s="7"/>
      <c r="E15" s="7" t="s">
        <v>25</v>
      </c>
      <c r="F15" s="46"/>
      <c r="G15" s="49">
        <v>1</v>
      </c>
      <c r="H15" s="49">
        <f>SUM($G$15:$G$15)</f>
        <v>1</v>
      </c>
      <c r="I15" s="48">
        <f t="array" ref="I15">INDEX(М[Цена за ед., руб],MATCH(1,IF(($B15=М[Наим.])*($C15=М[Артикул,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  <c r="J15" s="48">
        <f>ROUND($H$15*$I$15,2)</f>
        <v>0</v>
      </c>
      <c r="K15" s="7" t="s">
        <v>26</v>
      </c>
      <c r="L15" s="7">
        <f t="array" ref="L15">INDEX(М[Форма закупа],MATCH(1,IF(($B15=М[Наим.])*($C15=М[Артикул,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</row>
    <row r="16" spans="1:12" ht="23.1" customHeight="1" outlineLevel="4" x14ac:dyDescent="0.2">
      <c r="A16" s="7" t="s">
        <v>27</v>
      </c>
      <c r="B16" s="33" t="s">
        <v>28</v>
      </c>
      <c r="C16" s="7"/>
      <c r="D16" s="7"/>
      <c r="E16" s="7" t="s">
        <v>21</v>
      </c>
      <c r="F16" s="50">
        <v>1.07</v>
      </c>
      <c r="G16" s="47">
        <v>118.87</v>
      </c>
      <c r="H16" s="47">
        <f>SUM($G$16:$G$16)</f>
        <v>118.87</v>
      </c>
      <c r="I16" s="48">
        <f t="array" ref="I16">INDEX(М[Цена за ед., руб],MATCH(1,IF(($B16=М[Наим.])*($C16=М[Артикул, марка, произв.])*($D16=М[Хар-ка])*($K16=М[Прим.]),{1},($B16=М[Наим.])*($C16=М[Артикул, марка, произв.])*($D16=М[Хар-ка])*($K16=М[Прим.])),0))</f>
        <v>0</v>
      </c>
      <c r="J16" s="48">
        <f>ROUND($H$16*$I$16,2)</f>
        <v>0</v>
      </c>
      <c r="K16" s="7" t="s">
        <v>26</v>
      </c>
      <c r="L16" s="7">
        <f t="array" ref="L16">INDEX(М[Форма закупа],MATCH(1,IF(($B16=М[Наим.])*($C16=М[Артикул, марка, произв.])*($D16=М[Хар-ка])*($K16=М[Прим.]),{1},($B16=М[Наим.])*($C16=М[Артикул, марка, произв.])*($D16=М[Хар-ка])*($K16=М[Прим.])),0))</f>
        <v>0</v>
      </c>
    </row>
    <row r="17" spans="1:12" ht="11.1" customHeight="1" outlineLevel="4" x14ac:dyDescent="0.2">
      <c r="A17" s="43"/>
      <c r="B17" s="32" t="s">
        <v>19</v>
      </c>
      <c r="C17" s="6"/>
      <c r="D17" s="6"/>
      <c r="E17" s="6"/>
      <c r="F17" s="6"/>
      <c r="G17" s="6"/>
      <c r="H17" s="6"/>
      <c r="I17" s="44"/>
      <c r="J17" s="45">
        <f>SUM($J$18)</f>
        <v>0</v>
      </c>
      <c r="K17" s="41"/>
      <c r="L17" s="41"/>
    </row>
    <row r="18" spans="1:12" ht="23.1" customHeight="1" outlineLevel="4" x14ac:dyDescent="0.2">
      <c r="A18" s="7"/>
      <c r="B18" s="33" t="s">
        <v>29</v>
      </c>
      <c r="C18" s="7"/>
      <c r="D18" s="7"/>
      <c r="E18" s="7" t="s">
        <v>21</v>
      </c>
      <c r="F18" s="46"/>
      <c r="G18" s="47">
        <v>111.09</v>
      </c>
      <c r="H18" s="47">
        <f>SUM($G$18:$G$18)</f>
        <v>111.09</v>
      </c>
      <c r="I18" s="48">
        <f t="array" ref="I18">INDEX(Р[Цена за ед., руб],MATCH(1,IF(($B18=Р[Наименование])*($K18=Р[Примечание]),{1},($B18=Р[Наименование])*($K18=Р[Примечание])),0))</f>
        <v>0</v>
      </c>
      <c r="J18" s="48">
        <f>ROUND($H$18*$I$18,2)</f>
        <v>0</v>
      </c>
      <c r="K18" s="7"/>
      <c r="L18" s="7"/>
    </row>
    <row r="19" spans="1:12" ht="11.1" customHeight="1" outlineLevel="4" x14ac:dyDescent="0.2">
      <c r="A19" s="43"/>
      <c r="B19" s="32" t="s">
        <v>22</v>
      </c>
      <c r="C19" s="6"/>
      <c r="D19" s="6"/>
      <c r="E19" s="6"/>
      <c r="F19" s="6"/>
      <c r="G19" s="6"/>
      <c r="H19" s="6"/>
      <c r="I19" s="44"/>
      <c r="J19" s="45">
        <f>SUM($J$20:$J$24)</f>
        <v>0</v>
      </c>
      <c r="K19" s="41"/>
      <c r="L19" s="41"/>
    </row>
    <row r="20" spans="1:12" ht="23.1" customHeight="1" outlineLevel="4" x14ac:dyDescent="0.2">
      <c r="A20" s="7" t="s">
        <v>23</v>
      </c>
      <c r="B20" s="33" t="s">
        <v>30</v>
      </c>
      <c r="C20" s="7"/>
      <c r="D20" s="7" t="s">
        <v>31</v>
      </c>
      <c r="E20" s="7" t="s">
        <v>21</v>
      </c>
      <c r="F20" s="50">
        <v>1.35</v>
      </c>
      <c r="G20" s="47">
        <v>149.97</v>
      </c>
      <c r="H20" s="47">
        <f>SUM($G$20:$G$20)</f>
        <v>149.97</v>
      </c>
      <c r="I20" s="48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48">
        <f>ROUND($H$20*$I$20,2)</f>
        <v>0</v>
      </c>
      <c r="K20" s="7" t="s">
        <v>32</v>
      </c>
      <c r="L20" s="7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</row>
    <row r="21" spans="1:12" ht="47.1" customHeight="1" outlineLevel="4" x14ac:dyDescent="0.2">
      <c r="A21" s="7" t="s">
        <v>27</v>
      </c>
      <c r="B21" s="33" t="s">
        <v>33</v>
      </c>
      <c r="C21" s="7"/>
      <c r="D21" s="7" t="s">
        <v>34</v>
      </c>
      <c r="E21" s="7" t="s">
        <v>35</v>
      </c>
      <c r="F21" s="50">
        <v>4</v>
      </c>
      <c r="G21" s="49">
        <v>447</v>
      </c>
      <c r="H21" s="49">
        <f>SUM($G$21:$G$21)</f>
        <v>447</v>
      </c>
      <c r="I21" s="48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48">
        <f>ROUND($H$21*$I$21,2)</f>
        <v>0</v>
      </c>
      <c r="K21" s="7"/>
      <c r="L21" s="7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</row>
    <row r="22" spans="1:12" ht="47.1" customHeight="1" outlineLevel="4" x14ac:dyDescent="0.2">
      <c r="A22" s="7" t="s">
        <v>36</v>
      </c>
      <c r="B22" s="33" t="s">
        <v>33</v>
      </c>
      <c r="C22" s="7"/>
      <c r="D22" s="7" t="s">
        <v>37</v>
      </c>
      <c r="E22" s="7" t="s">
        <v>35</v>
      </c>
      <c r="F22" s="50">
        <v>10</v>
      </c>
      <c r="G22" s="51">
        <v>1112</v>
      </c>
      <c r="H22" s="51">
        <f>SUM($G$22:$G$22)</f>
        <v>1112</v>
      </c>
      <c r="I22" s="48">
        <f t="array" ref="I22">INDEX(М[Цена за ед., руб],MATCH(1,IF(($B22=М[Наим.])*($C22=М[Артикул,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  <c r="J22" s="48">
        <f>ROUND($H$22*$I$22,2)</f>
        <v>0</v>
      </c>
      <c r="K22" s="7"/>
      <c r="L22" s="7">
        <f t="array" ref="L22">INDEX(М[Форма закупа],MATCH(1,IF(($B22=М[Наим.])*($C22=М[Артикул,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</row>
    <row r="23" spans="1:12" ht="11.1" customHeight="1" outlineLevel="4" x14ac:dyDescent="0.2">
      <c r="A23" s="7" t="s">
        <v>38</v>
      </c>
      <c r="B23" s="33" t="s">
        <v>39</v>
      </c>
      <c r="C23" s="7"/>
      <c r="D23" s="7" t="s">
        <v>40</v>
      </c>
      <c r="E23" s="7" t="s">
        <v>41</v>
      </c>
      <c r="F23" s="50">
        <v>1.07</v>
      </c>
      <c r="G23" s="47">
        <v>11.89</v>
      </c>
      <c r="H23" s="47">
        <f>SUM($G$23:$G$23)</f>
        <v>11.89</v>
      </c>
      <c r="I23" s="48">
        <f t="array" ref="I23">INDEX(М[Цена за ед., руб],MATCH(1,IF(($B23=М[Наим.])*($C23=М[Артикул,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  <c r="J23" s="48">
        <f>ROUND($H$23*$I$23,2)</f>
        <v>0</v>
      </c>
      <c r="K23" s="7" t="s">
        <v>42</v>
      </c>
      <c r="L23" s="7">
        <f t="array" ref="L23">INDEX(М[Форма закупа],MATCH(1,IF(($B23=М[Наим.])*($C23=М[Артикул,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</row>
    <row r="24" spans="1:12" ht="11.1" customHeight="1" outlineLevel="4" x14ac:dyDescent="0.2">
      <c r="A24" s="7" t="s">
        <v>43</v>
      </c>
      <c r="B24" s="33" t="s">
        <v>39</v>
      </c>
      <c r="C24" s="7"/>
      <c r="D24" s="7" t="s">
        <v>44</v>
      </c>
      <c r="E24" s="7" t="s">
        <v>41</v>
      </c>
      <c r="F24" s="50">
        <v>1.07</v>
      </c>
      <c r="G24" s="47">
        <v>11.89</v>
      </c>
      <c r="H24" s="47">
        <f>SUM($G$24:$G$24)</f>
        <v>11.89</v>
      </c>
      <c r="I24" s="48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48">
        <f>ROUND($H$24*$I$24,2)</f>
        <v>0</v>
      </c>
      <c r="K24" s="7" t="s">
        <v>45</v>
      </c>
      <c r="L24" s="7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</row>
    <row r="25" spans="1:12" ht="11.1" customHeight="1" outlineLevel="2" x14ac:dyDescent="0.2">
      <c r="A25" s="5" t="s">
        <v>46</v>
      </c>
      <c r="B25" s="32" t="s">
        <v>47</v>
      </c>
      <c r="C25" s="5"/>
      <c r="D25" s="5"/>
      <c r="E25" s="5"/>
      <c r="F25" s="40"/>
      <c r="G25" s="41"/>
      <c r="H25" s="41"/>
      <c r="I25" s="42"/>
      <c r="J25" s="42">
        <f>SUM($J$26)</f>
        <v>0</v>
      </c>
      <c r="K25" s="6"/>
      <c r="L25" s="6"/>
    </row>
    <row r="26" spans="1:12" ht="11.1" customHeight="1" outlineLevel="3" x14ac:dyDescent="0.2">
      <c r="A26" s="5" t="s">
        <v>48</v>
      </c>
      <c r="B26" s="32" t="s">
        <v>47</v>
      </c>
      <c r="C26" s="5"/>
      <c r="D26" s="5"/>
      <c r="E26" s="5"/>
      <c r="F26" s="40"/>
      <c r="G26" s="41"/>
      <c r="H26" s="41"/>
      <c r="I26" s="42"/>
      <c r="J26" s="42">
        <f>SUM($J$29,$J$27)</f>
        <v>0</v>
      </c>
      <c r="K26" s="6"/>
      <c r="L26" s="6"/>
    </row>
    <row r="27" spans="1:12" ht="11.1" customHeight="1" outlineLevel="4" x14ac:dyDescent="0.2">
      <c r="A27" s="43"/>
      <c r="B27" s="32" t="s">
        <v>19</v>
      </c>
      <c r="C27" s="6"/>
      <c r="D27" s="6"/>
      <c r="E27" s="6"/>
      <c r="F27" s="6"/>
      <c r="G27" s="6"/>
      <c r="H27" s="6"/>
      <c r="I27" s="44"/>
      <c r="J27" s="45">
        <f>SUM($J$28)</f>
        <v>0</v>
      </c>
      <c r="K27" s="41"/>
      <c r="L27" s="41"/>
    </row>
    <row r="28" spans="1:12" ht="11.1" customHeight="1" outlineLevel="4" x14ac:dyDescent="0.2">
      <c r="A28" s="7"/>
      <c r="B28" s="33" t="s">
        <v>47</v>
      </c>
      <c r="C28" s="7"/>
      <c r="D28" s="7"/>
      <c r="E28" s="7" t="s">
        <v>21</v>
      </c>
      <c r="F28" s="46"/>
      <c r="G28" s="47">
        <v>111.09</v>
      </c>
      <c r="H28" s="47">
        <f>SUM($G$28:$G$28)</f>
        <v>111.09</v>
      </c>
      <c r="I28" s="48">
        <f t="array" ref="I28">INDEX(Р[Цена за ед., руб],MATCH(1,IF(($B28=Р[Наименование])*($K28=Р[Примечание]),{1},($B28=Р[Наименование])*($K28=Р[Примечание])),0))</f>
        <v>0</v>
      </c>
      <c r="J28" s="48">
        <f>ROUND($H$28*$I$28,2)</f>
        <v>0</v>
      </c>
      <c r="K28" s="7"/>
      <c r="L28" s="7"/>
    </row>
    <row r="29" spans="1:12" ht="11.1" customHeight="1" outlineLevel="4" x14ac:dyDescent="0.2">
      <c r="A29" s="43"/>
      <c r="B29" s="32" t="s">
        <v>22</v>
      </c>
      <c r="C29" s="6"/>
      <c r="D29" s="6"/>
      <c r="E29" s="6"/>
      <c r="F29" s="6"/>
      <c r="G29" s="6"/>
      <c r="H29" s="6"/>
      <c r="I29" s="44"/>
      <c r="J29" s="45">
        <f>SUM($J$30)</f>
        <v>0</v>
      </c>
      <c r="K29" s="41"/>
      <c r="L29" s="41"/>
    </row>
    <row r="30" spans="1:12" ht="35.1" customHeight="1" outlineLevel="4" x14ac:dyDescent="0.2">
      <c r="A30" s="7" t="s">
        <v>23</v>
      </c>
      <c r="B30" s="33" t="s">
        <v>49</v>
      </c>
      <c r="C30" s="7"/>
      <c r="D30" s="7" t="s">
        <v>50</v>
      </c>
      <c r="E30" s="7" t="s">
        <v>21</v>
      </c>
      <c r="F30" s="50">
        <v>1.647</v>
      </c>
      <c r="G30" s="49">
        <v>183</v>
      </c>
      <c r="H30" s="49">
        <f>SUM($G$30:$G$30)</f>
        <v>183</v>
      </c>
      <c r="I30" s="48">
        <f t="array" ref="I30">INDEX(М[Цена за ед., руб],MATCH(1,IF(($B30=М[Наим.])*($C30=М[Артикул,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  <c r="J30" s="48">
        <f>ROUND($H$30*$I$30,2)</f>
        <v>0</v>
      </c>
      <c r="K30" s="7" t="s">
        <v>51</v>
      </c>
      <c r="L30" s="7">
        <f t="array" ref="L30">INDEX(М[Форма закупа],MATCH(1,IF(($B30=М[Наим.])*($C30=М[Артикул,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</row>
    <row r="31" spans="1:12" ht="11.1" customHeight="1" outlineLevel="2" x14ac:dyDescent="0.2">
      <c r="A31" s="5" t="s">
        <v>52</v>
      </c>
      <c r="B31" s="32" t="s">
        <v>53</v>
      </c>
      <c r="C31" s="5"/>
      <c r="D31" s="5"/>
      <c r="E31" s="5"/>
      <c r="F31" s="40"/>
      <c r="G31" s="41"/>
      <c r="H31" s="41"/>
      <c r="I31" s="42"/>
      <c r="J31" s="42">
        <f>SUM($J$32)</f>
        <v>0</v>
      </c>
      <c r="K31" s="6"/>
      <c r="L31" s="6"/>
    </row>
    <row r="32" spans="1:12" ht="11.1" customHeight="1" outlineLevel="3" x14ac:dyDescent="0.2">
      <c r="A32" s="5" t="s">
        <v>54</v>
      </c>
      <c r="B32" s="32" t="s">
        <v>53</v>
      </c>
      <c r="C32" s="5"/>
      <c r="D32" s="5"/>
      <c r="E32" s="5"/>
      <c r="F32" s="40"/>
      <c r="G32" s="41"/>
      <c r="H32" s="41"/>
      <c r="I32" s="42"/>
      <c r="J32" s="42">
        <f>SUM($J$40,$J$38,$J$35,$J$33)</f>
        <v>0</v>
      </c>
      <c r="K32" s="6"/>
      <c r="L32" s="6"/>
    </row>
    <row r="33" spans="1:12" ht="11.1" customHeight="1" outlineLevel="4" x14ac:dyDescent="0.2">
      <c r="A33" s="43"/>
      <c r="B33" s="32" t="s">
        <v>19</v>
      </c>
      <c r="C33" s="6"/>
      <c r="D33" s="6"/>
      <c r="E33" s="6"/>
      <c r="F33" s="6"/>
      <c r="G33" s="6"/>
      <c r="H33" s="6"/>
      <c r="I33" s="44"/>
      <c r="J33" s="45">
        <f>SUM($J$34)</f>
        <v>0</v>
      </c>
      <c r="K33" s="41"/>
      <c r="L33" s="41"/>
    </row>
    <row r="34" spans="1:12" ht="23.1" customHeight="1" outlineLevel="4" x14ac:dyDescent="0.2">
      <c r="A34" s="7"/>
      <c r="B34" s="33" t="s">
        <v>20</v>
      </c>
      <c r="C34" s="7"/>
      <c r="D34" s="7"/>
      <c r="E34" s="7" t="s">
        <v>21</v>
      </c>
      <c r="F34" s="46"/>
      <c r="G34" s="52">
        <v>1872.9</v>
      </c>
      <c r="H34" s="52">
        <f>SUM($G$34:$G$34)</f>
        <v>1872.9</v>
      </c>
      <c r="I34" s="48">
        <f t="array" ref="I34">INDEX(Р[Цена за ед., руб],MATCH(1,IF(($B34=Р[Наименование])*($K34=Р[Примечание]),{1},($B34=Р[Наименование])*($K34=Р[Примечание])),0))</f>
        <v>0</v>
      </c>
      <c r="J34" s="48">
        <f>ROUND($H$34*$I$34,2)</f>
        <v>0</v>
      </c>
      <c r="K34" s="7"/>
      <c r="L34" s="7"/>
    </row>
    <row r="35" spans="1:12" ht="11.1" customHeight="1" outlineLevel="4" x14ac:dyDescent="0.2">
      <c r="A35" s="43"/>
      <c r="B35" s="32" t="s">
        <v>22</v>
      </c>
      <c r="C35" s="6"/>
      <c r="D35" s="6"/>
      <c r="E35" s="6"/>
      <c r="F35" s="6"/>
      <c r="G35" s="6"/>
      <c r="H35" s="6"/>
      <c r="I35" s="44"/>
      <c r="J35" s="45">
        <f>SUM($J$36:$J$37)</f>
        <v>0</v>
      </c>
      <c r="K35" s="41"/>
      <c r="L35" s="41"/>
    </row>
    <row r="36" spans="1:12" ht="11.1" customHeight="1" outlineLevel="4" x14ac:dyDescent="0.2">
      <c r="A36" s="7" t="s">
        <v>23</v>
      </c>
      <c r="B36" s="33" t="s">
        <v>24</v>
      </c>
      <c r="C36" s="7"/>
      <c r="D36" s="7"/>
      <c r="E36" s="7" t="s">
        <v>25</v>
      </c>
      <c r="F36" s="46"/>
      <c r="G36" s="49">
        <v>1</v>
      </c>
      <c r="H36" s="49">
        <f>SUM($G$36:$G$36)</f>
        <v>1</v>
      </c>
      <c r="I36" s="48">
        <f t="array" ref="I36">INDEX(М[Цена за ед., руб],MATCH(1,IF(($B36=М[Наим.])*($C36=М[Артикул,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  <c r="J36" s="48">
        <f>ROUND($H$36*$I$36,2)</f>
        <v>0</v>
      </c>
      <c r="K36" s="7" t="s">
        <v>26</v>
      </c>
      <c r="L36" s="7">
        <f t="array" ref="L36">INDEX(М[Форма закупа],MATCH(1,IF(($B36=М[Наим.])*($C36=М[Артикул,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</row>
    <row r="37" spans="1:12" ht="23.1" customHeight="1" outlineLevel="4" x14ac:dyDescent="0.2">
      <c r="A37" s="7" t="s">
        <v>27</v>
      </c>
      <c r="B37" s="33" t="s">
        <v>28</v>
      </c>
      <c r="C37" s="7"/>
      <c r="D37" s="7"/>
      <c r="E37" s="7" t="s">
        <v>21</v>
      </c>
      <c r="F37" s="50">
        <v>1.07</v>
      </c>
      <c r="G37" s="51">
        <v>2004</v>
      </c>
      <c r="H37" s="51">
        <f>SUM($G$37:$G$37)</f>
        <v>2004</v>
      </c>
      <c r="I37" s="48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48">
        <f>ROUND($H$37*$I$37,2)</f>
        <v>0</v>
      </c>
      <c r="K37" s="7" t="s">
        <v>26</v>
      </c>
      <c r="L37" s="7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</row>
    <row r="38" spans="1:12" ht="11.1" customHeight="1" outlineLevel="4" x14ac:dyDescent="0.2">
      <c r="A38" s="43"/>
      <c r="B38" s="32" t="s">
        <v>19</v>
      </c>
      <c r="C38" s="6"/>
      <c r="D38" s="6"/>
      <c r="E38" s="6"/>
      <c r="F38" s="6"/>
      <c r="G38" s="6"/>
      <c r="H38" s="6"/>
      <c r="I38" s="44"/>
      <c r="J38" s="45">
        <f>SUM($J$39)</f>
        <v>0</v>
      </c>
      <c r="K38" s="41"/>
      <c r="L38" s="41"/>
    </row>
    <row r="39" spans="1:12" ht="23.1" customHeight="1" outlineLevel="4" x14ac:dyDescent="0.2">
      <c r="A39" s="7"/>
      <c r="B39" s="33" t="s">
        <v>29</v>
      </c>
      <c r="C39" s="7"/>
      <c r="D39" s="7"/>
      <c r="E39" s="7" t="s">
        <v>21</v>
      </c>
      <c r="F39" s="46"/>
      <c r="G39" s="52">
        <v>1872.9</v>
      </c>
      <c r="H39" s="52">
        <f>SUM($G$39:$G$39)</f>
        <v>1872.9</v>
      </c>
      <c r="I39" s="48">
        <f t="array" ref="I39">INDEX(Р[Цена за ед., руб],MATCH(1,IF(($B39=Р[Наименование])*($K39=Р[Примечание]),{1},($B39=Р[Наименование])*($K39=Р[Примечание])),0))</f>
        <v>0</v>
      </c>
      <c r="J39" s="48">
        <f>ROUND($H$39*$I$39,2)</f>
        <v>0</v>
      </c>
      <c r="K39" s="7"/>
      <c r="L39" s="7"/>
    </row>
    <row r="40" spans="1:12" ht="11.1" customHeight="1" outlineLevel="4" x14ac:dyDescent="0.2">
      <c r="A40" s="43"/>
      <c r="B40" s="32" t="s">
        <v>22</v>
      </c>
      <c r="C40" s="6"/>
      <c r="D40" s="6"/>
      <c r="E40" s="6"/>
      <c r="F40" s="6"/>
      <c r="G40" s="6"/>
      <c r="H40" s="6"/>
      <c r="I40" s="44"/>
      <c r="J40" s="45">
        <f>SUM($J$41:$J$45)</f>
        <v>0</v>
      </c>
      <c r="K40" s="41"/>
      <c r="L40" s="41"/>
    </row>
    <row r="41" spans="1:12" ht="23.1" customHeight="1" outlineLevel="4" x14ac:dyDescent="0.2">
      <c r="A41" s="7" t="s">
        <v>23</v>
      </c>
      <c r="B41" s="33" t="s">
        <v>30</v>
      </c>
      <c r="C41" s="7"/>
      <c r="D41" s="7" t="s">
        <v>31</v>
      </c>
      <c r="E41" s="7" t="s">
        <v>21</v>
      </c>
      <c r="F41" s="50">
        <v>1.35</v>
      </c>
      <c r="G41" s="48">
        <v>2528.42</v>
      </c>
      <c r="H41" s="48">
        <f>SUM($G$41:$G$41)</f>
        <v>2528.42</v>
      </c>
      <c r="I41" s="48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48">
        <f>ROUND($H$41*$I$41,2)</f>
        <v>0</v>
      </c>
      <c r="K41" s="7" t="s">
        <v>32</v>
      </c>
      <c r="L41" s="7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</row>
    <row r="42" spans="1:12" ht="47.1" customHeight="1" outlineLevel="4" x14ac:dyDescent="0.2">
      <c r="A42" s="7" t="s">
        <v>27</v>
      </c>
      <c r="B42" s="33" t="s">
        <v>33</v>
      </c>
      <c r="C42" s="7"/>
      <c r="D42" s="7" t="s">
        <v>34</v>
      </c>
      <c r="E42" s="7" t="s">
        <v>35</v>
      </c>
      <c r="F42" s="50">
        <v>4</v>
      </c>
      <c r="G42" s="51">
        <v>7495</v>
      </c>
      <c r="H42" s="51">
        <f>SUM($G$42:$G$42)</f>
        <v>7495</v>
      </c>
      <c r="I42" s="48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48">
        <f>ROUND($H$42*$I$42,2)</f>
        <v>0</v>
      </c>
      <c r="K42" s="7"/>
      <c r="L42" s="7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ht="47.1" customHeight="1" outlineLevel="4" x14ac:dyDescent="0.2">
      <c r="A43" s="7" t="s">
        <v>36</v>
      </c>
      <c r="B43" s="33" t="s">
        <v>33</v>
      </c>
      <c r="C43" s="7"/>
      <c r="D43" s="7" t="s">
        <v>37</v>
      </c>
      <c r="E43" s="7" t="s">
        <v>35</v>
      </c>
      <c r="F43" s="50">
        <v>10</v>
      </c>
      <c r="G43" s="51">
        <v>18732</v>
      </c>
      <c r="H43" s="51">
        <f>SUM($G$43:$G$43)</f>
        <v>18732</v>
      </c>
      <c r="I43" s="48">
        <f t="array" ref="I43">INDEX(М[Цена за ед., руб],MATCH(1,IF(($B43=М[Наим.])*($C43=М[Артикул,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  <c r="J43" s="48">
        <f>ROUND($H$43*$I$43,2)</f>
        <v>0</v>
      </c>
      <c r="K43" s="7"/>
      <c r="L43" s="7">
        <f t="array" ref="L43">INDEX(М[Форма закупа],MATCH(1,IF(($B43=М[Наим.])*($C43=М[Артикул,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</row>
    <row r="44" spans="1:12" ht="11.1" customHeight="1" outlineLevel="4" x14ac:dyDescent="0.2">
      <c r="A44" s="7" t="s">
        <v>38</v>
      </c>
      <c r="B44" s="33" t="s">
        <v>39</v>
      </c>
      <c r="C44" s="7"/>
      <c r="D44" s="7" t="s">
        <v>40</v>
      </c>
      <c r="E44" s="7" t="s">
        <v>41</v>
      </c>
      <c r="F44" s="50">
        <v>1.07</v>
      </c>
      <c r="G44" s="53">
        <v>200.4</v>
      </c>
      <c r="H44" s="53">
        <f>SUM($G$44:$G$44)</f>
        <v>200.4</v>
      </c>
      <c r="I44" s="48">
        <f t="array" ref="I44">INDEX(М[Цена за ед., руб],MATCH(1,IF(($B44=М[Наим.])*($C44=М[Артикул,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  <c r="J44" s="48">
        <f>ROUND($H$44*$I$44,2)</f>
        <v>0</v>
      </c>
      <c r="K44" s="7" t="s">
        <v>42</v>
      </c>
      <c r="L44" s="7">
        <f t="array" ref="L44">INDEX(М[Форма закупа],MATCH(1,IF(($B44=М[Наим.])*($C44=М[Артикул,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</row>
    <row r="45" spans="1:12" ht="11.1" customHeight="1" outlineLevel="4" x14ac:dyDescent="0.2">
      <c r="A45" s="7" t="s">
        <v>43</v>
      </c>
      <c r="B45" s="33" t="s">
        <v>39</v>
      </c>
      <c r="C45" s="7"/>
      <c r="D45" s="7" t="s">
        <v>44</v>
      </c>
      <c r="E45" s="7" t="s">
        <v>41</v>
      </c>
      <c r="F45" s="50">
        <v>1.07</v>
      </c>
      <c r="G45" s="53">
        <v>200.4</v>
      </c>
      <c r="H45" s="53">
        <f>SUM($G$45:$G$45)</f>
        <v>200.4</v>
      </c>
      <c r="I45" s="48">
        <f t="array" ref="I45">INDEX(М[Цена за ед., руб],MATCH(1,IF(($B45=М[Наим.])*($C45=М[Артикул,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  <c r="J45" s="48">
        <f>ROUND($H$45*$I$45,2)</f>
        <v>0</v>
      </c>
      <c r="K45" s="7" t="s">
        <v>45</v>
      </c>
      <c r="L45" s="7">
        <f t="array" ref="L45">INDEX(М[Форма закупа],MATCH(1,IF(($B45=М[Наим.])*($C45=М[Артикул,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</row>
    <row r="46" spans="1:12" ht="11.1" customHeight="1" outlineLevel="2" x14ac:dyDescent="0.2">
      <c r="A46" s="5" t="s">
        <v>55</v>
      </c>
      <c r="B46" s="32" t="s">
        <v>56</v>
      </c>
      <c r="C46" s="5"/>
      <c r="D46" s="5"/>
      <c r="E46" s="5"/>
      <c r="F46" s="40"/>
      <c r="G46" s="41"/>
      <c r="H46" s="41"/>
      <c r="I46" s="42"/>
      <c r="J46" s="42">
        <f>SUM($J$47)</f>
        <v>0</v>
      </c>
      <c r="K46" s="6"/>
      <c r="L46" s="6"/>
    </row>
    <row r="47" spans="1:12" ht="11.1" customHeight="1" outlineLevel="3" x14ac:dyDescent="0.2">
      <c r="A47" s="5" t="s">
        <v>57</v>
      </c>
      <c r="B47" s="32" t="s">
        <v>56</v>
      </c>
      <c r="C47" s="5"/>
      <c r="D47" s="5"/>
      <c r="E47" s="5"/>
      <c r="F47" s="40"/>
      <c r="G47" s="41"/>
      <c r="H47" s="41"/>
      <c r="I47" s="42"/>
      <c r="J47" s="42">
        <f>SUM($J$50,$J$48)</f>
        <v>0</v>
      </c>
      <c r="K47" s="6"/>
      <c r="L47" s="6"/>
    </row>
    <row r="48" spans="1:12" ht="11.1" customHeight="1" outlineLevel="4" x14ac:dyDescent="0.2">
      <c r="A48" s="43"/>
      <c r="B48" s="32" t="s">
        <v>19</v>
      </c>
      <c r="C48" s="6"/>
      <c r="D48" s="6"/>
      <c r="E48" s="6"/>
      <c r="F48" s="6"/>
      <c r="G48" s="6"/>
      <c r="H48" s="6"/>
      <c r="I48" s="44"/>
      <c r="J48" s="45">
        <f>SUM($J$49)</f>
        <v>0</v>
      </c>
      <c r="K48" s="41"/>
      <c r="L48" s="41"/>
    </row>
    <row r="49" spans="1:12" ht="11.1" customHeight="1" outlineLevel="4" x14ac:dyDescent="0.2">
      <c r="A49" s="7"/>
      <c r="B49" s="33" t="s">
        <v>56</v>
      </c>
      <c r="C49" s="7"/>
      <c r="D49" s="7"/>
      <c r="E49" s="7" t="s">
        <v>21</v>
      </c>
      <c r="F49" s="46"/>
      <c r="G49" s="48">
        <v>1617.57</v>
      </c>
      <c r="H49" s="48">
        <f>SUM($G$49:$G$49)</f>
        <v>1617.57</v>
      </c>
      <c r="I49" s="48">
        <f t="array" ref="I49">INDEX(Р[Цена за ед., руб],MATCH(1,IF(($B49=Р[Наименование])*($K49=Р[Примечание]),{1},($B49=Р[Наименование])*($K49=Р[Примечание])),0))</f>
        <v>0</v>
      </c>
      <c r="J49" s="48">
        <f>ROUND($H$49*$I$49,2)</f>
        <v>0</v>
      </c>
      <c r="K49" s="7"/>
      <c r="L49" s="7"/>
    </row>
    <row r="50" spans="1:12" ht="11.1" customHeight="1" outlineLevel="4" x14ac:dyDescent="0.2">
      <c r="A50" s="43"/>
      <c r="B50" s="32" t="s">
        <v>22</v>
      </c>
      <c r="C50" s="6"/>
      <c r="D50" s="6"/>
      <c r="E50" s="6"/>
      <c r="F50" s="6"/>
      <c r="G50" s="6"/>
      <c r="H50" s="6"/>
      <c r="I50" s="44"/>
      <c r="J50" s="45">
        <f>SUM($J$51:$J$58)</f>
        <v>0</v>
      </c>
      <c r="K50" s="41"/>
      <c r="L50" s="41"/>
    </row>
    <row r="51" spans="1:12" ht="47.1" customHeight="1" outlineLevel="4" x14ac:dyDescent="0.2">
      <c r="A51" s="7" t="s">
        <v>23</v>
      </c>
      <c r="B51" s="33" t="s">
        <v>58</v>
      </c>
      <c r="C51" s="7"/>
      <c r="D51" s="7" t="s">
        <v>59</v>
      </c>
      <c r="E51" s="7" t="s">
        <v>21</v>
      </c>
      <c r="F51" s="50">
        <v>1.1000000000000001</v>
      </c>
      <c r="G51" s="47">
        <v>206.33</v>
      </c>
      <c r="H51" s="47">
        <f>SUM($G$51:$G$51)</f>
        <v>206.33</v>
      </c>
      <c r="I51" s="48">
        <f t="array" ref="I51">INDEX(М[Цена за ед., руб],MATCH(1,IF(($B51=М[Наим.])*($C51=М[Артикул, марка, произв.])*($D51=М[Хар-ка])*($K51=М[Прим.]),{1},($B51=М[Наим.])*($C51=М[Артикул, марка, произв.])*($D51=М[Хар-ка])*($K51=М[Прим.])),0))</f>
        <v>0</v>
      </c>
      <c r="J51" s="48">
        <f>ROUND($H$51*$I$51,2)</f>
        <v>0</v>
      </c>
      <c r="K51" s="7" t="s">
        <v>60</v>
      </c>
      <c r="L51" s="7">
        <f t="array" ref="L51">INDEX(М[Форма закупа],MATCH(1,IF(($B51=М[Наим.])*($C51=М[Артикул, марка, произв.])*($D51=М[Хар-ка])*($K51=М[Прим.]),{1},($B51=М[Наим.])*($C51=М[Артикул, марка, произв.])*($D51=М[Хар-ка])*($K51=М[Прим.])),0))</f>
        <v>0</v>
      </c>
    </row>
    <row r="52" spans="1:12" ht="47.1" customHeight="1" outlineLevel="4" x14ac:dyDescent="0.2">
      <c r="A52" s="7" t="s">
        <v>27</v>
      </c>
      <c r="B52" s="33" t="s">
        <v>58</v>
      </c>
      <c r="C52" s="7"/>
      <c r="D52" s="7" t="s">
        <v>61</v>
      </c>
      <c r="E52" s="7" t="s">
        <v>21</v>
      </c>
      <c r="F52" s="50">
        <v>1.1000000000000001</v>
      </c>
      <c r="G52" s="47">
        <v>6.63</v>
      </c>
      <c r="H52" s="47">
        <f>SUM($G$52:$G$52)</f>
        <v>6.63</v>
      </c>
      <c r="I52" s="48">
        <f t="array" ref="I52">INDEX(М[Цена за ед., руб],MATCH(1,IF(($B52=М[Наим.])*($C52=М[Артикул,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  <c r="J52" s="48">
        <f>ROUND($H$52*$I$52,2)</f>
        <v>0</v>
      </c>
      <c r="K52" s="7" t="s">
        <v>60</v>
      </c>
      <c r="L52" s="7">
        <f t="array" ref="L52">INDEX(М[Форма закупа],MATCH(1,IF(($B52=М[Наим.])*($C52=М[Артикул,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</row>
    <row r="53" spans="1:12" ht="47.1" customHeight="1" outlineLevel="4" x14ac:dyDescent="0.2">
      <c r="A53" s="7" t="s">
        <v>36</v>
      </c>
      <c r="B53" s="33" t="s">
        <v>58</v>
      </c>
      <c r="C53" s="7"/>
      <c r="D53" s="7" t="s">
        <v>62</v>
      </c>
      <c r="E53" s="7" t="s">
        <v>21</v>
      </c>
      <c r="F53" s="50">
        <v>1.1000000000000001</v>
      </c>
      <c r="G53" s="47">
        <v>6.63</v>
      </c>
      <c r="H53" s="47">
        <f>SUM($G$53:$G$53)</f>
        <v>6.63</v>
      </c>
      <c r="I53" s="48">
        <f t="array" ref="I53">INDEX(М[Цена за ед., руб],MATCH(1,IF(($B53=М[Наим.])*($C53=М[Артикул,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  <c r="J53" s="48">
        <f>ROUND($H$53*$I$53,2)</f>
        <v>0</v>
      </c>
      <c r="K53" s="7" t="s">
        <v>60</v>
      </c>
      <c r="L53" s="7">
        <f t="array" ref="L53">INDEX(М[Форма закупа],MATCH(1,IF(($B53=М[Наим.])*($C53=М[Артикул,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</row>
    <row r="54" spans="1:12" ht="47.1" customHeight="1" outlineLevel="4" x14ac:dyDescent="0.2">
      <c r="A54" s="7" t="s">
        <v>38</v>
      </c>
      <c r="B54" s="33" t="s">
        <v>58</v>
      </c>
      <c r="C54" s="7"/>
      <c r="D54" s="7" t="s">
        <v>63</v>
      </c>
      <c r="E54" s="7" t="s">
        <v>21</v>
      </c>
      <c r="F54" s="50">
        <v>1.07</v>
      </c>
      <c r="G54" s="48">
        <v>1015.06</v>
      </c>
      <c r="H54" s="48">
        <f>SUM($G$54:$G$54)</f>
        <v>1015.06</v>
      </c>
      <c r="I54" s="48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48">
        <f>ROUND($H$54*$I$54,2)</f>
        <v>0</v>
      </c>
      <c r="K54" s="7" t="s">
        <v>60</v>
      </c>
      <c r="L54" s="7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</row>
    <row r="55" spans="1:12" ht="47.1" customHeight="1" outlineLevel="4" x14ac:dyDescent="0.2">
      <c r="A55" s="7" t="s">
        <v>43</v>
      </c>
      <c r="B55" s="33" t="s">
        <v>58</v>
      </c>
      <c r="C55" s="7"/>
      <c r="D55" s="7" t="s">
        <v>64</v>
      </c>
      <c r="E55" s="7" t="s">
        <v>21</v>
      </c>
      <c r="F55" s="50">
        <v>1.07</v>
      </c>
      <c r="G55" s="47">
        <v>119.23</v>
      </c>
      <c r="H55" s="47">
        <f>SUM($G$55:$G$55)</f>
        <v>119.23</v>
      </c>
      <c r="I55" s="48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48">
        <f>ROUND($H$55*$I$55,2)</f>
        <v>0</v>
      </c>
      <c r="K55" s="7" t="s">
        <v>60</v>
      </c>
      <c r="L55" s="7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</row>
    <row r="56" spans="1:12" ht="35.1" customHeight="1" outlineLevel="4" x14ac:dyDescent="0.2">
      <c r="A56" s="7" t="s">
        <v>65</v>
      </c>
      <c r="B56" s="33" t="s">
        <v>58</v>
      </c>
      <c r="C56" s="7"/>
      <c r="D56" s="7" t="s">
        <v>66</v>
      </c>
      <c r="E56" s="7" t="s">
        <v>21</v>
      </c>
      <c r="F56" s="50">
        <v>1.05</v>
      </c>
      <c r="G56" s="47">
        <v>247.44</v>
      </c>
      <c r="H56" s="47">
        <f>SUM($G$56:$G$56)</f>
        <v>247.44</v>
      </c>
      <c r="I56" s="48">
        <f t="array" ref="I56">INDEX(М[Цена за ед., руб],MATCH(1,IF(($B56=М[Наим.])*($C56=М[Артикул,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  <c r="J56" s="48">
        <f>ROUND($H$56*$I$56,2)</f>
        <v>0</v>
      </c>
      <c r="K56" s="7" t="s">
        <v>67</v>
      </c>
      <c r="L56" s="7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</row>
    <row r="57" spans="1:12" ht="47.1" customHeight="1" outlineLevel="4" x14ac:dyDescent="0.2">
      <c r="A57" s="7" t="s">
        <v>68</v>
      </c>
      <c r="B57" s="33" t="s">
        <v>58</v>
      </c>
      <c r="C57" s="7"/>
      <c r="D57" s="7" t="s">
        <v>69</v>
      </c>
      <c r="E57" s="7" t="s">
        <v>21</v>
      </c>
      <c r="F57" s="50">
        <v>1.07</v>
      </c>
      <c r="G57" s="47">
        <v>36.86</v>
      </c>
      <c r="H57" s="47">
        <f>SUM($G$57:$G$57)</f>
        <v>36.86</v>
      </c>
      <c r="I57" s="48">
        <f t="array" ref="I57">INDEX(М[Цена за ед., руб],MATCH(1,IF(($B57=М[Наим.])*($C57=М[Артикул,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  <c r="J57" s="48">
        <f>ROUND($H$57*$I$57,2)</f>
        <v>0</v>
      </c>
      <c r="K57" s="7" t="s">
        <v>60</v>
      </c>
      <c r="L57" s="7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</row>
    <row r="58" spans="1:12" ht="47.1" customHeight="1" outlineLevel="4" x14ac:dyDescent="0.2">
      <c r="A58" s="7" t="s">
        <v>70</v>
      </c>
      <c r="B58" s="33" t="s">
        <v>58</v>
      </c>
      <c r="C58" s="7"/>
      <c r="D58" s="7" t="s">
        <v>71</v>
      </c>
      <c r="E58" s="7" t="s">
        <v>21</v>
      </c>
      <c r="F58" s="50">
        <v>1.07</v>
      </c>
      <c r="G58" s="47">
        <v>36.86</v>
      </c>
      <c r="H58" s="47">
        <f>SUM($G$58:$G$58)</f>
        <v>36.86</v>
      </c>
      <c r="I58" s="48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48">
        <f>ROUND($H$58*$I$58,2)</f>
        <v>0</v>
      </c>
      <c r="K58" s="7" t="s">
        <v>60</v>
      </c>
      <c r="L58" s="7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</row>
    <row r="59" spans="1:12" ht="11.1" customHeight="1" outlineLevel="2" x14ac:dyDescent="0.2">
      <c r="A59" s="5" t="s">
        <v>72</v>
      </c>
      <c r="B59" s="32" t="s">
        <v>73</v>
      </c>
      <c r="C59" s="5"/>
      <c r="D59" s="5"/>
      <c r="E59" s="5"/>
      <c r="F59" s="40"/>
      <c r="G59" s="41"/>
      <c r="H59" s="41"/>
      <c r="I59" s="42"/>
      <c r="J59" s="42">
        <f>SUM($J$60)</f>
        <v>0</v>
      </c>
      <c r="K59" s="6"/>
      <c r="L59" s="6"/>
    </row>
    <row r="60" spans="1:12" ht="11.1" customHeight="1" outlineLevel="3" x14ac:dyDescent="0.2">
      <c r="A60" s="5" t="s">
        <v>74</v>
      </c>
      <c r="B60" s="32" t="s">
        <v>73</v>
      </c>
      <c r="C60" s="5"/>
      <c r="D60" s="5"/>
      <c r="E60" s="5"/>
      <c r="F60" s="40"/>
      <c r="G60" s="41"/>
      <c r="H60" s="41"/>
      <c r="I60" s="42"/>
      <c r="J60" s="42">
        <f>SUM($J$68,$J$66,$J$63,$J$61)</f>
        <v>0</v>
      </c>
      <c r="K60" s="6"/>
      <c r="L60" s="6"/>
    </row>
    <row r="61" spans="1:12" ht="11.1" customHeight="1" outlineLevel="4" x14ac:dyDescent="0.2">
      <c r="A61" s="43"/>
      <c r="B61" s="32" t="s">
        <v>19</v>
      </c>
      <c r="C61" s="6"/>
      <c r="D61" s="6"/>
      <c r="E61" s="6"/>
      <c r="F61" s="6"/>
      <c r="G61" s="6"/>
      <c r="H61" s="6"/>
      <c r="I61" s="44"/>
      <c r="J61" s="45">
        <f>SUM($J$62)</f>
        <v>0</v>
      </c>
      <c r="K61" s="41"/>
      <c r="L61" s="41"/>
    </row>
    <row r="62" spans="1:12" ht="11.1" customHeight="1" outlineLevel="4" x14ac:dyDescent="0.2">
      <c r="A62" s="7"/>
      <c r="B62" s="33" t="s">
        <v>73</v>
      </c>
      <c r="C62" s="7"/>
      <c r="D62" s="7"/>
      <c r="E62" s="7" t="s">
        <v>75</v>
      </c>
      <c r="F62" s="46"/>
      <c r="G62" s="53">
        <v>428.8</v>
      </c>
      <c r="H62" s="53">
        <f>SUM($G$62:$G$62)</f>
        <v>428.8</v>
      </c>
      <c r="I62" s="48">
        <f t="array" ref="I62">INDEX(Р[Цена за ед., руб],MATCH(1,IF(($B62=Р[Наименование])*($K62=Р[Примечание]),{1},($B62=Р[Наименование])*($K62=Р[Примечание])),0))</f>
        <v>0</v>
      </c>
      <c r="J62" s="48">
        <f>ROUND($H$62*$I$62,2)</f>
        <v>0</v>
      </c>
      <c r="K62" s="7"/>
      <c r="L62" s="7"/>
    </row>
    <row r="63" spans="1:12" ht="11.1" customHeight="1" outlineLevel="4" x14ac:dyDescent="0.2">
      <c r="A63" s="43"/>
      <c r="B63" s="32" t="s">
        <v>22</v>
      </c>
      <c r="C63" s="6"/>
      <c r="D63" s="6"/>
      <c r="E63" s="6"/>
      <c r="F63" s="6"/>
      <c r="G63" s="6"/>
      <c r="H63" s="6"/>
      <c r="I63" s="44"/>
      <c r="J63" s="45">
        <f>SUM($J$64:$J$65)</f>
        <v>0</v>
      </c>
      <c r="K63" s="41"/>
      <c r="L63" s="41"/>
    </row>
    <row r="64" spans="1:12" ht="35.1" customHeight="1" outlineLevel="4" x14ac:dyDescent="0.2">
      <c r="A64" s="7" t="s">
        <v>23</v>
      </c>
      <c r="B64" s="33" t="s">
        <v>76</v>
      </c>
      <c r="C64" s="7"/>
      <c r="D64" s="7" t="s">
        <v>77</v>
      </c>
      <c r="E64" s="7" t="s">
        <v>75</v>
      </c>
      <c r="F64" s="46"/>
      <c r="G64" s="47">
        <v>160.41</v>
      </c>
      <c r="H64" s="47">
        <f>SUM($G$64:$G$64)</f>
        <v>160.41</v>
      </c>
      <c r="I64" s="48">
        <f t="array" ref="I64">INDEX(М[Цена за ед., руб],MATCH(1,IF(($B64=М[Наим.])*($C64=М[Артикул,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  <c r="J64" s="48">
        <f>ROUND($H$64*$I$64,2)</f>
        <v>0</v>
      </c>
      <c r="K64" s="7" t="s">
        <v>78</v>
      </c>
      <c r="L64" s="7">
        <f t="array" ref="L64">INDEX(М[Форма закупа],MATCH(1,IF(($B64=М[Наим.])*($C64=М[Артикул,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</row>
    <row r="65" spans="1:12" ht="35.1" customHeight="1" outlineLevel="4" x14ac:dyDescent="0.2">
      <c r="A65" s="7" t="s">
        <v>27</v>
      </c>
      <c r="B65" s="33" t="s">
        <v>76</v>
      </c>
      <c r="C65" s="7"/>
      <c r="D65" s="7" t="s">
        <v>79</v>
      </c>
      <c r="E65" s="7" t="s">
        <v>75</v>
      </c>
      <c r="F65" s="46"/>
      <c r="G65" s="47">
        <v>268.39</v>
      </c>
      <c r="H65" s="47">
        <f>SUM($G$65:$G$65)</f>
        <v>268.39</v>
      </c>
      <c r="I65" s="48">
        <f t="array" ref="I65">INDEX(М[Цена за ед., руб],MATCH(1,IF(($B65=М[Наим.])*($C65=М[Артикул,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  <c r="J65" s="48">
        <f>ROUND($H$65*$I$65,2)</f>
        <v>0</v>
      </c>
      <c r="K65" s="7" t="s">
        <v>78</v>
      </c>
      <c r="L65" s="7">
        <f t="array" ref="L65">INDEX(М[Форма закупа],MATCH(1,IF(($B65=М[Наим.])*($C65=М[Артикул,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</row>
    <row r="66" spans="1:12" ht="11.1" customHeight="1" outlineLevel="4" x14ac:dyDescent="0.2">
      <c r="A66" s="43"/>
      <c r="B66" s="32" t="s">
        <v>19</v>
      </c>
      <c r="C66" s="6"/>
      <c r="D66" s="6"/>
      <c r="E66" s="6"/>
      <c r="F66" s="6"/>
      <c r="G66" s="6"/>
      <c r="H66" s="6"/>
      <c r="I66" s="44"/>
      <c r="J66" s="45">
        <f>SUM($J$67)</f>
        <v>0</v>
      </c>
      <c r="K66" s="41"/>
      <c r="L66" s="41"/>
    </row>
    <row r="67" spans="1:12" ht="23.1" customHeight="1" outlineLevel="4" x14ac:dyDescent="0.2">
      <c r="A67" s="7"/>
      <c r="B67" s="33" t="s">
        <v>80</v>
      </c>
      <c r="C67" s="7"/>
      <c r="D67" s="7"/>
      <c r="E67" s="7" t="s">
        <v>75</v>
      </c>
      <c r="F67" s="46"/>
      <c r="G67" s="48">
        <v>1701.68</v>
      </c>
      <c r="H67" s="48">
        <f>SUM($G$67:$G$67)</f>
        <v>1701.68</v>
      </c>
      <c r="I67" s="48">
        <f t="array" ref="I67">INDEX(Р[Цена за ед., руб],MATCH(1,IF(($B67=Р[Наименование])*($K67=Р[Примечание]),{1},($B67=Р[Наименование])*($K67=Р[Примечание])),0))</f>
        <v>0</v>
      </c>
      <c r="J67" s="48">
        <f>ROUND($H$67*$I$67,2)</f>
        <v>0</v>
      </c>
      <c r="K67" s="7"/>
      <c r="L67" s="7"/>
    </row>
    <row r="68" spans="1:12" ht="11.1" customHeight="1" outlineLevel="4" x14ac:dyDescent="0.2">
      <c r="A68" s="43"/>
      <c r="B68" s="32" t="s">
        <v>22</v>
      </c>
      <c r="C68" s="6"/>
      <c r="D68" s="6"/>
      <c r="E68" s="6"/>
      <c r="F68" s="6"/>
      <c r="G68" s="6"/>
      <c r="H68" s="6"/>
      <c r="I68" s="44"/>
      <c r="J68" s="45">
        <f>SUM($J$69:$J$70)</f>
        <v>0</v>
      </c>
      <c r="K68" s="41"/>
      <c r="L68" s="41"/>
    </row>
    <row r="69" spans="1:12" ht="35.1" customHeight="1" outlineLevel="4" x14ac:dyDescent="0.2">
      <c r="A69" s="7" t="s">
        <v>23</v>
      </c>
      <c r="B69" s="33" t="s">
        <v>76</v>
      </c>
      <c r="C69" s="7"/>
      <c r="D69" s="7" t="s">
        <v>81</v>
      </c>
      <c r="E69" s="7" t="s">
        <v>75</v>
      </c>
      <c r="F69" s="46"/>
      <c r="G69" s="47">
        <v>666.68</v>
      </c>
      <c r="H69" s="47">
        <f>SUM($G$69:$G$69)</f>
        <v>666.68</v>
      </c>
      <c r="I69" s="48">
        <f t="array" ref="I69">INDEX(М[Цена за ед., руб],MATCH(1,IF(($B69=М[Наим.])*($C69=М[Артикул,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  <c r="J69" s="48">
        <f>ROUND($H$69*$I$69,2)</f>
        <v>0</v>
      </c>
      <c r="K69" s="7" t="s">
        <v>78</v>
      </c>
      <c r="L69" s="7">
        <f t="array" ref="L69">INDEX(М[Форма закупа],MATCH(1,IF(($B69=М[Наим.])*($C69=М[Артикул,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</row>
    <row r="70" spans="1:12" ht="35.1" customHeight="1" outlineLevel="4" x14ac:dyDescent="0.2">
      <c r="A70" s="7" t="s">
        <v>27</v>
      </c>
      <c r="B70" s="33" t="s">
        <v>76</v>
      </c>
      <c r="C70" s="7"/>
      <c r="D70" s="7" t="s">
        <v>82</v>
      </c>
      <c r="E70" s="7" t="s">
        <v>75</v>
      </c>
      <c r="F70" s="46"/>
      <c r="G70" s="51">
        <v>1035</v>
      </c>
      <c r="H70" s="51">
        <f>SUM($G$70:$G$70)</f>
        <v>1035</v>
      </c>
      <c r="I70" s="48">
        <f t="array" ref="I70">INDEX(М[Цена за ед., руб],MATCH(1,IF(($B70=М[Наим.])*($C70=М[Артикул, марка, произв.])*($D70=М[Хар-ка])*($K70=М[Прим.]),{1},($B70=М[Наим.])*($C70=М[Артикул, марка, произв.])*($D70=М[Хар-ка])*($K70=М[Прим.])),0))</f>
        <v>0</v>
      </c>
      <c r="J70" s="48">
        <f>ROUND($H$70*$I$70,2)</f>
        <v>0</v>
      </c>
      <c r="K70" s="7" t="s">
        <v>78</v>
      </c>
      <c r="L70" s="7">
        <f t="array" ref="L70">INDEX(М[Форма закупа],MATCH(1,IF(($B70=М[Наим.])*($C70=М[Артикул, марка, произв.])*($D70=М[Хар-ка])*($K70=М[Прим.]),{1},($B70=М[Наим.])*($C70=М[Артикул, марка, произв.])*($D70=М[Хар-ка])*($K70=М[Прим.])),0))</f>
        <v>0</v>
      </c>
    </row>
    <row r="71" spans="1:12" ht="11.1" customHeight="1" outlineLevel="2" x14ac:dyDescent="0.2">
      <c r="A71" s="5" t="s">
        <v>83</v>
      </c>
      <c r="B71" s="32" t="s">
        <v>84</v>
      </c>
      <c r="C71" s="5"/>
      <c r="D71" s="5"/>
      <c r="E71" s="5"/>
      <c r="F71" s="40"/>
      <c r="G71" s="41"/>
      <c r="H71" s="41"/>
      <c r="I71" s="42"/>
      <c r="J71" s="42">
        <f>SUM($J$72)</f>
        <v>0</v>
      </c>
      <c r="K71" s="6"/>
      <c r="L71" s="6"/>
    </row>
    <row r="72" spans="1:12" ht="11.1" customHeight="1" outlineLevel="3" x14ac:dyDescent="0.2">
      <c r="A72" s="5" t="s">
        <v>85</v>
      </c>
      <c r="B72" s="32" t="s">
        <v>84</v>
      </c>
      <c r="C72" s="5"/>
      <c r="D72" s="5"/>
      <c r="E72" s="5"/>
      <c r="F72" s="40"/>
      <c r="G72" s="41"/>
      <c r="H72" s="41"/>
      <c r="I72" s="42"/>
      <c r="J72" s="42">
        <f>SUM($J$75,$J$73)</f>
        <v>0</v>
      </c>
      <c r="K72" s="6"/>
      <c r="L72" s="6"/>
    </row>
    <row r="73" spans="1:12" ht="11.1" customHeight="1" outlineLevel="4" x14ac:dyDescent="0.2">
      <c r="A73" s="43"/>
      <c r="B73" s="32" t="s">
        <v>19</v>
      </c>
      <c r="C73" s="6"/>
      <c r="D73" s="6"/>
      <c r="E73" s="6"/>
      <c r="F73" s="6"/>
      <c r="G73" s="6"/>
      <c r="H73" s="6"/>
      <c r="I73" s="44"/>
      <c r="J73" s="45">
        <f>SUM($J$74)</f>
        <v>0</v>
      </c>
      <c r="K73" s="41"/>
      <c r="L73" s="41"/>
    </row>
    <row r="74" spans="1:12" ht="11.1" customHeight="1" outlineLevel="4" x14ac:dyDescent="0.2">
      <c r="A74" s="7"/>
      <c r="B74" s="33" t="s">
        <v>84</v>
      </c>
      <c r="C74" s="7"/>
      <c r="D74" s="7"/>
      <c r="E74" s="7" t="s">
        <v>75</v>
      </c>
      <c r="F74" s="46"/>
      <c r="G74" s="48">
        <v>1336.79</v>
      </c>
      <c r="H74" s="48">
        <f>SUM($G$74:$G$74)</f>
        <v>1336.79</v>
      </c>
      <c r="I74" s="48">
        <f t="array" ref="I74">INDEX(Р[Цена за ед., руб],MATCH(1,IF(($B74=Р[Наименование])*($K74=Р[Примечание]),{1},($B74=Р[Наименование])*($K74=Р[Примечание])),0))</f>
        <v>0</v>
      </c>
      <c r="J74" s="48">
        <f>ROUND($H$74*$I$74,2)</f>
        <v>0</v>
      </c>
      <c r="K74" s="7"/>
      <c r="L74" s="7"/>
    </row>
    <row r="75" spans="1:12" ht="11.1" customHeight="1" outlineLevel="4" x14ac:dyDescent="0.2">
      <c r="A75" s="43"/>
      <c r="B75" s="32" t="s">
        <v>22</v>
      </c>
      <c r="C75" s="6"/>
      <c r="D75" s="6"/>
      <c r="E75" s="6"/>
      <c r="F75" s="6"/>
      <c r="G75" s="6"/>
      <c r="H75" s="6"/>
      <c r="I75" s="44"/>
      <c r="J75" s="45">
        <f>SUM($J$76:$J$78)</f>
        <v>0</v>
      </c>
      <c r="K75" s="41"/>
      <c r="L75" s="41"/>
    </row>
    <row r="76" spans="1:12" ht="35.1" customHeight="1" outlineLevel="4" x14ac:dyDescent="0.2">
      <c r="A76" s="7" t="s">
        <v>23</v>
      </c>
      <c r="B76" s="33" t="s">
        <v>86</v>
      </c>
      <c r="C76" s="7"/>
      <c r="D76" s="7" t="s">
        <v>77</v>
      </c>
      <c r="E76" s="7" t="s">
        <v>75</v>
      </c>
      <c r="F76" s="46"/>
      <c r="G76" s="47">
        <v>170.29</v>
      </c>
      <c r="H76" s="47">
        <f>SUM($G$76:$G$76)</f>
        <v>170.29</v>
      </c>
      <c r="I76" s="48">
        <f t="array" ref="I76">INDEX(М[Цена за ед., руб],MATCH(1,IF(($B76=М[Наим.])*($C76=М[Артикул,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  <c r="J76" s="48">
        <f>ROUND($H$76*$I$76,2)</f>
        <v>0</v>
      </c>
      <c r="K76" s="7" t="s">
        <v>78</v>
      </c>
      <c r="L76" s="7">
        <f t="array" ref="L76">INDEX(М[Форма закупа],MATCH(1,IF(($B76=М[Наим.])*($C76=М[Артикул,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</row>
    <row r="77" spans="1:12" ht="35.1" customHeight="1" outlineLevel="4" x14ac:dyDescent="0.2">
      <c r="A77" s="7" t="s">
        <v>27</v>
      </c>
      <c r="B77" s="33" t="s">
        <v>86</v>
      </c>
      <c r="C77" s="7"/>
      <c r="D77" s="7" t="s">
        <v>87</v>
      </c>
      <c r="E77" s="7" t="s">
        <v>75</v>
      </c>
      <c r="F77" s="46"/>
      <c r="G77" s="47">
        <v>6.58</v>
      </c>
      <c r="H77" s="47">
        <f>SUM($G$77:$G$77)</f>
        <v>6.58</v>
      </c>
      <c r="I77" s="48">
        <f t="array" ref="I77">INDEX(М[Цена за ед., руб],MATCH(1,IF(($B77=М[Наим.])*($C77=М[Артикул,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  <c r="J77" s="48">
        <f>ROUND($H$77*$I$77,2)</f>
        <v>0</v>
      </c>
      <c r="K77" s="7" t="s">
        <v>78</v>
      </c>
      <c r="L77" s="7">
        <f t="array" ref="L77">INDEX(М[Форма закупа],MATCH(1,IF(($B77=М[Наим.])*($C77=М[Артикул,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</row>
    <row r="78" spans="1:12" ht="35.1" customHeight="1" outlineLevel="4" x14ac:dyDescent="0.2">
      <c r="A78" s="7" t="s">
        <v>36</v>
      </c>
      <c r="B78" s="33" t="s">
        <v>86</v>
      </c>
      <c r="C78" s="7"/>
      <c r="D78" s="7" t="s">
        <v>88</v>
      </c>
      <c r="E78" s="7" t="s">
        <v>75</v>
      </c>
      <c r="F78" s="46"/>
      <c r="G78" s="48">
        <v>1159.92</v>
      </c>
      <c r="H78" s="48">
        <f>SUM($G$78:$G$78)</f>
        <v>1159.92</v>
      </c>
      <c r="I78" s="48">
        <f t="array" ref="I78">INDEX(М[Цена за ед., руб],MATCH(1,IF(($B78=М[Наим.])*($C78=М[Артикул,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  <c r="J78" s="48">
        <f>ROUND($H$78*$I$78,2)</f>
        <v>0</v>
      </c>
      <c r="K78" s="7" t="s">
        <v>78</v>
      </c>
      <c r="L78" s="7">
        <f t="array" ref="L78">INDEX(М[Форма закупа],MATCH(1,IF(($B78=М[Наим.])*($C78=М[Артикул,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</row>
    <row r="79" spans="1:12" ht="11.1" customHeight="1" outlineLevel="2" x14ac:dyDescent="0.2">
      <c r="A79" s="5" t="s">
        <v>89</v>
      </c>
      <c r="B79" s="32" t="s">
        <v>90</v>
      </c>
      <c r="C79" s="5"/>
      <c r="D79" s="5"/>
      <c r="E79" s="5"/>
      <c r="F79" s="40"/>
      <c r="G79" s="41"/>
      <c r="H79" s="41"/>
      <c r="I79" s="42"/>
      <c r="J79" s="42">
        <f>SUM($J$80)</f>
        <v>0</v>
      </c>
      <c r="K79" s="6"/>
      <c r="L79" s="6"/>
    </row>
    <row r="80" spans="1:12" ht="11.1" customHeight="1" outlineLevel="3" x14ac:dyDescent="0.2">
      <c r="A80" s="5" t="s">
        <v>91</v>
      </c>
      <c r="B80" s="32" t="s">
        <v>92</v>
      </c>
      <c r="C80" s="5"/>
      <c r="D80" s="5"/>
      <c r="E80" s="5"/>
      <c r="F80" s="40"/>
      <c r="G80" s="41"/>
      <c r="H80" s="41"/>
      <c r="I80" s="42"/>
      <c r="J80" s="42">
        <f>SUM($J$83,$J$81)</f>
        <v>0</v>
      </c>
      <c r="K80" s="6"/>
      <c r="L80" s="6"/>
    </row>
    <row r="81" spans="1:12" ht="11.1" customHeight="1" outlineLevel="4" x14ac:dyDescent="0.2">
      <c r="A81" s="43"/>
      <c r="B81" s="32" t="s">
        <v>19</v>
      </c>
      <c r="C81" s="6"/>
      <c r="D81" s="6"/>
      <c r="E81" s="6"/>
      <c r="F81" s="6"/>
      <c r="G81" s="6"/>
      <c r="H81" s="6"/>
      <c r="I81" s="44"/>
      <c r="J81" s="45">
        <f>SUM($J$82)</f>
        <v>0</v>
      </c>
      <c r="K81" s="41"/>
      <c r="L81" s="41"/>
    </row>
    <row r="82" spans="1:12" ht="11.1" customHeight="1" outlineLevel="4" x14ac:dyDescent="0.2">
      <c r="A82" s="7"/>
      <c r="B82" s="33" t="s">
        <v>92</v>
      </c>
      <c r="C82" s="7"/>
      <c r="D82" s="7"/>
      <c r="E82" s="7" t="s">
        <v>75</v>
      </c>
      <c r="F82" s="46"/>
      <c r="G82" s="48">
        <v>1557.08</v>
      </c>
      <c r="H82" s="48">
        <f>SUM($G$82:$G$82)</f>
        <v>1557.08</v>
      </c>
      <c r="I82" s="48">
        <f t="array" ref="I82">INDEX(Р[Цена за ед., руб],MATCH(1,IF(($B82=Р[Наименование])*($K82=Р[Примечание]),{1},($B82=Р[Наименование])*($K82=Р[Примечание])),0))</f>
        <v>0</v>
      </c>
      <c r="J82" s="48">
        <f>ROUND($H$82*$I$82,2)</f>
        <v>0</v>
      </c>
      <c r="K82" s="7"/>
      <c r="L82" s="7"/>
    </row>
    <row r="83" spans="1:12" ht="11.1" customHeight="1" outlineLevel="4" x14ac:dyDescent="0.2">
      <c r="A83" s="43"/>
      <c r="B83" s="32" t="s">
        <v>22</v>
      </c>
      <c r="C83" s="6"/>
      <c r="D83" s="6"/>
      <c r="E83" s="6"/>
      <c r="F83" s="6"/>
      <c r="G83" s="6"/>
      <c r="H83" s="6"/>
      <c r="I83" s="44"/>
      <c r="J83" s="45">
        <f>SUM($J$84:$J$85)</f>
        <v>0</v>
      </c>
      <c r="K83" s="41"/>
      <c r="L83" s="41"/>
    </row>
    <row r="84" spans="1:12" ht="35.1" customHeight="1" outlineLevel="4" x14ac:dyDescent="0.2">
      <c r="A84" s="7" t="s">
        <v>23</v>
      </c>
      <c r="B84" s="33" t="s">
        <v>93</v>
      </c>
      <c r="C84" s="7"/>
      <c r="D84" s="7" t="s">
        <v>94</v>
      </c>
      <c r="E84" s="7" t="s">
        <v>75</v>
      </c>
      <c r="F84" s="46"/>
      <c r="G84" s="47">
        <v>397.16</v>
      </c>
      <c r="H84" s="47">
        <f>SUM($G$84:$G$84)</f>
        <v>397.16</v>
      </c>
      <c r="I84" s="48">
        <f t="array" ref="I84">INDEX(М[Цена за ед., руб],MATCH(1,IF(($B84=М[Наим.])*($C84=М[Артикул, марка, произв.])*($D84=М[Хар-ка])*($K84=М[Прим.]),{1},($B84=М[Наим.])*($C84=М[Артикул, марка, произв.])*($D84=М[Хар-ка])*($K84=М[Прим.])),0))</f>
        <v>0</v>
      </c>
      <c r="J84" s="48">
        <f>ROUND($H$84*$I$84,2)</f>
        <v>0</v>
      </c>
      <c r="K84" s="7" t="s">
        <v>78</v>
      </c>
      <c r="L84" s="7">
        <f t="array" ref="L84">INDEX(М[Форма закупа],MATCH(1,IF(($B84=М[Наим.])*($C84=М[Артикул, марка, произв.])*($D84=М[Хар-ка])*($K84=М[Прим.]),{1},($B84=М[Наим.])*($C84=М[Артикул, марка, произв.])*($D84=М[Хар-ка])*($K84=М[Прим.])),0))</f>
        <v>0</v>
      </c>
    </row>
    <row r="85" spans="1:12" ht="35.1" customHeight="1" outlineLevel="4" x14ac:dyDescent="0.2">
      <c r="A85" s="7" t="s">
        <v>27</v>
      </c>
      <c r="B85" s="33" t="s">
        <v>93</v>
      </c>
      <c r="C85" s="7"/>
      <c r="D85" s="7" t="s">
        <v>95</v>
      </c>
      <c r="E85" s="7" t="s">
        <v>75</v>
      </c>
      <c r="F85" s="46"/>
      <c r="G85" s="48">
        <v>1159.92</v>
      </c>
      <c r="H85" s="48">
        <f>SUM($G$85:$G$85)</f>
        <v>1159.92</v>
      </c>
      <c r="I85" s="48">
        <f t="array" ref="I85">INDEX(М[Цена за ед., руб],MATCH(1,IF(($B85=М[Наим.])*($C85=М[Артикул, марка, произв.])*($D85=М[Хар-ка])*($K85=М[Прим.]),{1},($B85=М[Наим.])*($C85=М[Артикул, марка, произв.])*($D85=М[Хар-ка])*($K85=М[Прим.])),0))</f>
        <v>0</v>
      </c>
      <c r="J85" s="48">
        <f>ROUND($H$85*$I$85,2)</f>
        <v>0</v>
      </c>
      <c r="K85" s="7" t="s">
        <v>78</v>
      </c>
      <c r="L85" s="7">
        <f t="array" ref="L85">INDEX(М[Форма закупа],MATCH(1,IF(($B85=М[Наим.])*($C85=М[Артикул, марка, произв.])*($D85=М[Хар-ка])*($K85=М[Прим.]),{1},($B85=М[Наим.])*($C85=М[Артикул, марка, произв.])*($D85=М[Хар-ка])*($K85=М[Прим.])),0))</f>
        <v>0</v>
      </c>
    </row>
    <row r="86" spans="1:12" ht="11.1" customHeight="1" outlineLevel="2" x14ac:dyDescent="0.2">
      <c r="A86" s="5" t="s">
        <v>96</v>
      </c>
      <c r="B86" s="32" t="s">
        <v>97</v>
      </c>
      <c r="C86" s="5"/>
      <c r="D86" s="5"/>
      <c r="E86" s="5"/>
      <c r="F86" s="40"/>
      <c r="G86" s="41"/>
      <c r="H86" s="41"/>
      <c r="I86" s="42"/>
      <c r="J86" s="42">
        <f>SUM($J$87)</f>
        <v>0</v>
      </c>
      <c r="K86" s="6"/>
      <c r="L86" s="6"/>
    </row>
    <row r="87" spans="1:12" ht="11.1" customHeight="1" outlineLevel="3" x14ac:dyDescent="0.2">
      <c r="A87" s="5" t="s">
        <v>98</v>
      </c>
      <c r="B87" s="32" t="s">
        <v>97</v>
      </c>
      <c r="C87" s="5"/>
      <c r="D87" s="5"/>
      <c r="E87" s="5"/>
      <c r="F87" s="40"/>
      <c r="G87" s="41"/>
      <c r="H87" s="41"/>
      <c r="I87" s="42"/>
      <c r="J87" s="42">
        <f>SUM($J$90,$J$88)</f>
        <v>0</v>
      </c>
      <c r="K87" s="6"/>
      <c r="L87" s="6"/>
    </row>
    <row r="88" spans="1:12" ht="11.1" customHeight="1" outlineLevel="4" x14ac:dyDescent="0.2">
      <c r="A88" s="43"/>
      <c r="B88" s="32" t="s">
        <v>19</v>
      </c>
      <c r="C88" s="6"/>
      <c r="D88" s="6"/>
      <c r="E88" s="6"/>
      <c r="F88" s="6"/>
      <c r="G88" s="6"/>
      <c r="H88" s="6"/>
      <c r="I88" s="44"/>
      <c r="J88" s="45">
        <f>SUM($J$89)</f>
        <v>0</v>
      </c>
      <c r="K88" s="41"/>
      <c r="L88" s="41"/>
    </row>
    <row r="89" spans="1:12" ht="11.1" customHeight="1" outlineLevel="4" x14ac:dyDescent="0.2">
      <c r="A89" s="7"/>
      <c r="B89" s="33" t="s">
        <v>97</v>
      </c>
      <c r="C89" s="7"/>
      <c r="D89" s="7"/>
      <c r="E89" s="7" t="s">
        <v>75</v>
      </c>
      <c r="F89" s="46"/>
      <c r="G89" s="47">
        <v>147.94</v>
      </c>
      <c r="H89" s="47">
        <f>SUM($G$89:$G$89)</f>
        <v>147.94</v>
      </c>
      <c r="I89" s="48">
        <f t="array" ref="I89">INDEX(Р[Цена за ед., руб],MATCH(1,IF(($B89=Р[Наименование])*($K89=Р[Примечание]),{1},($B89=Р[Наименование])*($K89=Р[Примечание])),0))</f>
        <v>0</v>
      </c>
      <c r="J89" s="48">
        <f>ROUND($H$89*$I$89,2)</f>
        <v>0</v>
      </c>
      <c r="K89" s="7"/>
      <c r="L89" s="7"/>
    </row>
    <row r="90" spans="1:12" ht="11.1" customHeight="1" outlineLevel="4" x14ac:dyDescent="0.2">
      <c r="A90" s="43"/>
      <c r="B90" s="32" t="s">
        <v>22</v>
      </c>
      <c r="C90" s="6"/>
      <c r="D90" s="6"/>
      <c r="E90" s="6"/>
      <c r="F90" s="6"/>
      <c r="G90" s="6"/>
      <c r="H90" s="6"/>
      <c r="I90" s="44"/>
      <c r="J90" s="45">
        <f>SUM($J$91)</f>
        <v>0</v>
      </c>
      <c r="K90" s="41"/>
      <c r="L90" s="41"/>
    </row>
    <row r="91" spans="1:12" ht="59.1" customHeight="1" outlineLevel="4" x14ac:dyDescent="0.2">
      <c r="A91" s="7" t="s">
        <v>23</v>
      </c>
      <c r="B91" s="33" t="s">
        <v>99</v>
      </c>
      <c r="C91" s="7"/>
      <c r="D91" s="7" t="s">
        <v>82</v>
      </c>
      <c r="E91" s="7" t="s">
        <v>75</v>
      </c>
      <c r="F91" s="50">
        <v>1.05</v>
      </c>
      <c r="G91" s="47">
        <v>155.33000000000001</v>
      </c>
      <c r="H91" s="47">
        <f>SUM($G$91:$G$91)</f>
        <v>155.33000000000001</v>
      </c>
      <c r="I91" s="48">
        <f t="array" ref="I91">INDEX(М[Цена за ед., руб],MATCH(1,IF(($B91=М[Наим.])*($C91=М[Артикул,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  <c r="J91" s="48">
        <f>ROUND($H$91*$I$91,2)</f>
        <v>0</v>
      </c>
      <c r="K91" s="7" t="s">
        <v>100</v>
      </c>
      <c r="L91" s="7">
        <f t="array" ref="L91">INDEX(М[Форма закупа],MATCH(1,IF(($B91=М[Наим.])*($C91=М[Артикул,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</row>
    <row r="92" spans="1:12" ht="11.1" customHeight="1" outlineLevel="2" x14ac:dyDescent="0.2">
      <c r="A92" s="5" t="s">
        <v>101</v>
      </c>
      <c r="B92" s="32" t="s">
        <v>102</v>
      </c>
      <c r="C92" s="5"/>
      <c r="D92" s="5"/>
      <c r="E92" s="5"/>
      <c r="F92" s="40"/>
      <c r="G92" s="41"/>
      <c r="H92" s="41"/>
      <c r="I92" s="42"/>
      <c r="J92" s="42">
        <f>SUM($J$93)</f>
        <v>0</v>
      </c>
      <c r="K92" s="6"/>
      <c r="L92" s="6"/>
    </row>
    <row r="93" spans="1:12" ht="11.1" customHeight="1" outlineLevel="3" x14ac:dyDescent="0.2">
      <c r="A93" s="5" t="s">
        <v>103</v>
      </c>
      <c r="B93" s="32" t="s">
        <v>102</v>
      </c>
      <c r="C93" s="5"/>
      <c r="D93" s="5"/>
      <c r="E93" s="5"/>
      <c r="F93" s="40"/>
      <c r="G93" s="41"/>
      <c r="H93" s="41"/>
      <c r="I93" s="42"/>
      <c r="J93" s="42">
        <f>SUM($J$105,$J$103,$J$96,$J$94)</f>
        <v>0</v>
      </c>
      <c r="K93" s="6"/>
      <c r="L93" s="6"/>
    </row>
    <row r="94" spans="1:12" ht="11.1" customHeight="1" outlineLevel="4" x14ac:dyDescent="0.2">
      <c r="A94" s="43"/>
      <c r="B94" s="32" t="s">
        <v>19</v>
      </c>
      <c r="C94" s="6"/>
      <c r="D94" s="6"/>
      <c r="E94" s="6"/>
      <c r="F94" s="6"/>
      <c r="G94" s="6"/>
      <c r="H94" s="6"/>
      <c r="I94" s="44"/>
      <c r="J94" s="45">
        <f>SUM($J$95)</f>
        <v>0</v>
      </c>
      <c r="K94" s="41"/>
      <c r="L94" s="41"/>
    </row>
    <row r="95" spans="1:12" ht="11.1" customHeight="1" outlineLevel="4" x14ac:dyDescent="0.2">
      <c r="A95" s="7"/>
      <c r="B95" s="33" t="s">
        <v>104</v>
      </c>
      <c r="C95" s="7"/>
      <c r="D95" s="7"/>
      <c r="E95" s="7" t="s">
        <v>75</v>
      </c>
      <c r="F95" s="46"/>
      <c r="G95" s="48">
        <v>4583.8599999999997</v>
      </c>
      <c r="H95" s="48">
        <f>SUM($G$95:$G$95)</f>
        <v>4583.8599999999997</v>
      </c>
      <c r="I95" s="48">
        <f t="array" ref="I95">INDEX(Р[Цена за ед., руб],MATCH(1,IF(($B95=Р[Наименование])*($K95=Р[Примечание]),{1},($B95=Р[Наименование])*($K95=Р[Примечание])),0))</f>
        <v>0</v>
      </c>
      <c r="J95" s="48">
        <f>ROUND($H$95*$I$95,2)</f>
        <v>0</v>
      </c>
      <c r="K95" s="7"/>
      <c r="L95" s="7"/>
    </row>
    <row r="96" spans="1:12" ht="11.1" customHeight="1" outlineLevel="4" x14ac:dyDescent="0.2">
      <c r="A96" s="43"/>
      <c r="B96" s="32" t="s">
        <v>22</v>
      </c>
      <c r="C96" s="6"/>
      <c r="D96" s="6"/>
      <c r="E96" s="6"/>
      <c r="F96" s="6"/>
      <c r="G96" s="6"/>
      <c r="H96" s="6"/>
      <c r="I96" s="44"/>
      <c r="J96" s="45">
        <f>SUM($J$97:$J$102)</f>
        <v>0</v>
      </c>
      <c r="K96" s="41"/>
      <c r="L96" s="41"/>
    </row>
    <row r="97" spans="1:12" ht="35.1" customHeight="1" outlineLevel="4" x14ac:dyDescent="0.2">
      <c r="A97" s="7" t="s">
        <v>23</v>
      </c>
      <c r="B97" s="33" t="s">
        <v>105</v>
      </c>
      <c r="C97" s="7"/>
      <c r="D97" s="7" t="s">
        <v>106</v>
      </c>
      <c r="E97" s="7" t="s">
        <v>75</v>
      </c>
      <c r="F97" s="46"/>
      <c r="G97" s="52">
        <v>1942.9</v>
      </c>
      <c r="H97" s="52">
        <f>SUM($G$97:$G$97)</f>
        <v>1942.9</v>
      </c>
      <c r="I97" s="48">
        <f t="array" ref="I97">INDEX(М[Цена за ед., руб],MATCH(1,IF(($B97=М[Наим.])*($C97=М[Артикул,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  <c r="J97" s="48">
        <f>ROUND($H$97*$I$97,2)</f>
        <v>0</v>
      </c>
      <c r="K97" s="7" t="s">
        <v>78</v>
      </c>
      <c r="L97" s="7">
        <f t="array" ref="L97">INDEX(М[Форма закупа],MATCH(1,IF(($B97=М[Наим.])*($C97=М[Артикул,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</row>
    <row r="98" spans="1:12" ht="35.1" customHeight="1" outlineLevel="4" x14ac:dyDescent="0.2">
      <c r="A98" s="7" t="s">
        <v>27</v>
      </c>
      <c r="B98" s="33" t="s">
        <v>107</v>
      </c>
      <c r="C98" s="7"/>
      <c r="D98" s="7" t="s">
        <v>108</v>
      </c>
      <c r="E98" s="7" t="s">
        <v>75</v>
      </c>
      <c r="F98" s="46"/>
      <c r="G98" s="49">
        <v>648</v>
      </c>
      <c r="H98" s="49">
        <f>SUM($G$98:$G$98)</f>
        <v>648</v>
      </c>
      <c r="I98" s="48">
        <f t="array" ref="I98">INDEX(М[Цена за ед., руб],MATCH(1,IF(($B98=М[Наим.])*($C98=М[Артикул,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  <c r="J98" s="48">
        <f>ROUND($H$98*$I$98,2)</f>
        <v>0</v>
      </c>
      <c r="K98" s="7" t="s">
        <v>78</v>
      </c>
      <c r="L98" s="7">
        <f t="array" ref="L98">INDEX(М[Форма закупа],MATCH(1,IF(($B98=М[Наим.])*($C98=М[Артикул,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</row>
    <row r="99" spans="1:12" ht="35.1" customHeight="1" outlineLevel="4" x14ac:dyDescent="0.2">
      <c r="A99" s="7" t="s">
        <v>36</v>
      </c>
      <c r="B99" s="33" t="s">
        <v>107</v>
      </c>
      <c r="C99" s="7"/>
      <c r="D99" s="7" t="s">
        <v>109</v>
      </c>
      <c r="E99" s="7" t="s">
        <v>75</v>
      </c>
      <c r="F99" s="46"/>
      <c r="G99" s="48">
        <v>1405.12</v>
      </c>
      <c r="H99" s="48">
        <f>SUM($G$99:$G$99)</f>
        <v>1405.12</v>
      </c>
      <c r="I99" s="48">
        <f t="array" ref="I99">INDEX(М[Цена за ед., руб],MATCH(1,IF(($B99=М[Наим.])*($C99=М[Артикул, марка, произв.])*($D99=М[Хар-ка])*($K99=М[Прим.]),{1},($B99=М[Наим.])*($C99=М[Артикул, марка, произв.])*($D99=М[Хар-ка])*($K99=М[Прим.])),0))</f>
        <v>0</v>
      </c>
      <c r="J99" s="48">
        <f>ROUND($H$99*$I$99,2)</f>
        <v>0</v>
      </c>
      <c r="K99" s="7" t="s">
        <v>78</v>
      </c>
      <c r="L99" s="7">
        <f t="array" ref="L99">INDEX(М[Форма закупа],MATCH(1,IF(($B99=М[Наим.])*($C99=М[Артикул, марка, произв.])*($D99=М[Хар-ка])*($K99=М[Прим.]),{1},($B99=М[Наим.])*($C99=М[Артикул, марка, произв.])*($D99=М[Хар-ка])*($K99=М[Прим.])),0))</f>
        <v>0</v>
      </c>
    </row>
    <row r="100" spans="1:12" ht="35.1" customHeight="1" outlineLevel="4" x14ac:dyDescent="0.2">
      <c r="A100" s="7" t="s">
        <v>38</v>
      </c>
      <c r="B100" s="33" t="s">
        <v>107</v>
      </c>
      <c r="C100" s="7"/>
      <c r="D100" s="7" t="s">
        <v>110</v>
      </c>
      <c r="E100" s="7" t="s">
        <v>75</v>
      </c>
      <c r="F100" s="46"/>
      <c r="G100" s="47">
        <v>373.36</v>
      </c>
      <c r="H100" s="47">
        <f>SUM($G$100:$G$100)</f>
        <v>373.36</v>
      </c>
      <c r="I100" s="48">
        <f t="array" ref="I100">INDEX(М[Цена за ед., руб],MATCH(1,IF(($B100=М[Наим.])*($C100=М[Артикул, марка, произв.])*($D100=М[Хар-ка])*($K100=М[Прим.]),{1},($B100=М[Наим.])*($C100=М[Артикул, марка, произв.])*($D100=М[Хар-ка])*($K100=М[Прим.])),0))</f>
        <v>0</v>
      </c>
      <c r="J100" s="48">
        <f>ROUND($H$100*$I$100,2)</f>
        <v>0</v>
      </c>
      <c r="K100" s="7" t="s">
        <v>78</v>
      </c>
      <c r="L100" s="7">
        <f t="array" ref="L100">INDEX(М[Форма закупа],MATCH(1,IF(($B100=М[Наим.])*($C100=М[Артикул, марка, произв.])*($D100=М[Хар-ка])*($K100=М[Прим.]),{1},($B100=М[Наим.])*($C100=М[Артикул, марка, произв.])*($D100=М[Хар-ка])*($K100=М[Прим.])),0))</f>
        <v>0</v>
      </c>
    </row>
    <row r="101" spans="1:12" ht="35.1" customHeight="1" outlineLevel="4" x14ac:dyDescent="0.2">
      <c r="A101" s="7" t="s">
        <v>43</v>
      </c>
      <c r="B101" s="33" t="s">
        <v>107</v>
      </c>
      <c r="C101" s="7"/>
      <c r="D101" s="7" t="s">
        <v>111</v>
      </c>
      <c r="E101" s="7" t="s">
        <v>75</v>
      </c>
      <c r="F101" s="46"/>
      <c r="G101" s="47">
        <v>173.15</v>
      </c>
      <c r="H101" s="47">
        <f>SUM($G$101:$G$101)</f>
        <v>173.15</v>
      </c>
      <c r="I101" s="48">
        <f t="array" ref="I101">INDEX(М[Цена за ед., руб],MATCH(1,IF(($B101=М[Наим.])*($C101=М[Артикул, марка, произв.])*($D101=М[Хар-ка])*($K101=М[Прим.]),{1},($B101=М[Наим.])*($C101=М[Артикул, марка, произв.])*($D101=М[Хар-ка])*($K101=М[Прим.])),0))</f>
        <v>0</v>
      </c>
      <c r="J101" s="48">
        <f>ROUND($H$101*$I$101,2)</f>
        <v>0</v>
      </c>
      <c r="K101" s="7" t="s">
        <v>78</v>
      </c>
      <c r="L101" s="7">
        <f t="array" ref="L101">INDEX(М[Форма закупа],MATCH(1,IF(($B101=М[Наим.])*($C101=М[Артикул, марка, произв.])*($D101=М[Хар-ка])*($K101=М[Прим.]),{1},($B101=М[Наим.])*($C101=М[Артикул, марка, произв.])*($D101=М[Хар-ка])*($K101=М[Прим.])),0))</f>
        <v>0</v>
      </c>
    </row>
    <row r="102" spans="1:12" ht="35.1" customHeight="1" outlineLevel="4" x14ac:dyDescent="0.2">
      <c r="A102" s="7" t="s">
        <v>65</v>
      </c>
      <c r="B102" s="33" t="s">
        <v>112</v>
      </c>
      <c r="C102" s="7"/>
      <c r="D102" s="7" t="s">
        <v>113</v>
      </c>
      <c r="E102" s="7" t="s">
        <v>75</v>
      </c>
      <c r="F102" s="46"/>
      <c r="G102" s="47">
        <v>41.33</v>
      </c>
      <c r="H102" s="47">
        <f>SUM($G$102:$G$102)</f>
        <v>41.33</v>
      </c>
      <c r="I102" s="48">
        <f t="array" ref="I102">INDEX(М[Цена за ед., руб],MATCH(1,IF(($B102=М[Наим.])*($C102=М[Артикул, марка, произв.])*($D102=М[Хар-ка])*($K102=М[Прим.]),{1},($B102=М[Наим.])*($C102=М[Артикул, марка, произв.])*($D102=М[Хар-ка])*($K102=М[Прим.])),0))</f>
        <v>0</v>
      </c>
      <c r="J102" s="48">
        <f>ROUND($H$102*$I$102,2)</f>
        <v>0</v>
      </c>
      <c r="K102" s="7" t="s">
        <v>78</v>
      </c>
      <c r="L102" s="7">
        <f t="array" ref="L102">INDEX(М[Форма закупа],MATCH(1,IF(($B102=М[Наим.])*($C102=М[Артикул, марка, произв.])*($D102=М[Хар-ка])*($K102=М[Прим.]),{1},($B102=М[Наим.])*($C102=М[Артикул, марка, произв.])*($D102=М[Хар-ка])*($K102=М[Прим.])),0))</f>
        <v>0</v>
      </c>
    </row>
    <row r="103" spans="1:12" ht="11.1" customHeight="1" outlineLevel="4" x14ac:dyDescent="0.2">
      <c r="A103" s="43"/>
      <c r="B103" s="32" t="s">
        <v>19</v>
      </c>
      <c r="C103" s="6"/>
      <c r="D103" s="6"/>
      <c r="E103" s="6"/>
      <c r="F103" s="6"/>
      <c r="G103" s="6"/>
      <c r="H103" s="6"/>
      <c r="I103" s="44"/>
      <c r="J103" s="45">
        <f>SUM($J$104)</f>
        <v>0</v>
      </c>
      <c r="K103" s="41"/>
      <c r="L103" s="41"/>
    </row>
    <row r="104" spans="1:12" ht="23.1" customHeight="1" outlineLevel="4" x14ac:dyDescent="0.2">
      <c r="A104" s="7"/>
      <c r="B104" s="33" t="s">
        <v>114</v>
      </c>
      <c r="C104" s="7"/>
      <c r="D104" s="7"/>
      <c r="E104" s="7" t="s">
        <v>75</v>
      </c>
      <c r="F104" s="46"/>
      <c r="G104" s="53">
        <v>284.89999999999998</v>
      </c>
      <c r="H104" s="53">
        <f>SUM($G$104:$G$104)</f>
        <v>284.89999999999998</v>
      </c>
      <c r="I104" s="48">
        <f t="array" ref="I104">INDEX(Р[Цена за ед., руб],MATCH(1,IF(($B104=Р[Наименование])*($K104=Р[Примечание]),{1},($B104=Р[Наименование])*($K104=Р[Примечание])),0))</f>
        <v>0</v>
      </c>
      <c r="J104" s="48">
        <f>ROUND($H$104*$I$104,2)</f>
        <v>0</v>
      </c>
      <c r="K104" s="7"/>
      <c r="L104" s="7"/>
    </row>
    <row r="105" spans="1:12" ht="11.1" customHeight="1" outlineLevel="4" x14ac:dyDescent="0.2">
      <c r="A105" s="43"/>
      <c r="B105" s="32" t="s">
        <v>22</v>
      </c>
      <c r="C105" s="6"/>
      <c r="D105" s="6"/>
      <c r="E105" s="6"/>
      <c r="F105" s="6"/>
      <c r="G105" s="6"/>
      <c r="H105" s="6"/>
      <c r="I105" s="44"/>
      <c r="J105" s="45">
        <f>SUM($J$106:$J$108)</f>
        <v>0</v>
      </c>
      <c r="K105" s="41"/>
      <c r="L105" s="41"/>
    </row>
    <row r="106" spans="1:12" ht="11.1" customHeight="1" outlineLevel="4" x14ac:dyDescent="0.2">
      <c r="A106" s="7" t="s">
        <v>23</v>
      </c>
      <c r="B106" s="33" t="s">
        <v>39</v>
      </c>
      <c r="C106" s="7"/>
      <c r="D106" s="7" t="s">
        <v>115</v>
      </c>
      <c r="E106" s="7" t="s">
        <v>41</v>
      </c>
      <c r="F106" s="50">
        <v>5.0000000000000001E-3</v>
      </c>
      <c r="G106" s="47">
        <v>1.42</v>
      </c>
      <c r="H106" s="47">
        <f>SUM($G$106:$G$106)</f>
        <v>1.42</v>
      </c>
      <c r="I106" s="48">
        <f t="array" ref="I106">INDEX(М[Цена за ед., руб],MATCH(1,IF(($B106=М[Наим.])*($C106=М[Артикул,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0</v>
      </c>
      <c r="J106" s="48">
        <f>ROUND($H$106*$I$106,2)</f>
        <v>0</v>
      </c>
      <c r="K106" s="7"/>
      <c r="L106" s="7">
        <f t="array" ref="L106">INDEX(М[Форма закупа],MATCH(1,IF(($B106=М[Наим.])*($C106=М[Артикул,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0</v>
      </c>
    </row>
    <row r="107" spans="1:12" ht="23.1" customHeight="1" outlineLevel="4" x14ac:dyDescent="0.2">
      <c r="A107" s="7" t="s">
        <v>27</v>
      </c>
      <c r="B107" s="33" t="s">
        <v>116</v>
      </c>
      <c r="C107" s="7"/>
      <c r="D107" s="7" t="s">
        <v>117</v>
      </c>
      <c r="E107" s="7" t="s">
        <v>118</v>
      </c>
      <c r="F107" s="50">
        <v>0.16700000000000001</v>
      </c>
      <c r="G107" s="49">
        <v>48</v>
      </c>
      <c r="H107" s="49">
        <f>SUM($G$107:$G$107)</f>
        <v>48</v>
      </c>
      <c r="I107" s="48">
        <f t="array" ref="I107">INDEX(М[Цена за ед., руб],MATCH(1,IF(($B107=М[Наим.])*($C107=М[Артикул, марка, произв.])*($D107=М[Хар-ка])*($K107=М[Прим.]),{1},($B107=М[Наим.])*($C107=М[Артикул, марка, произв.])*($D107=М[Хар-ка])*($K107=М[Прим.])),0))</f>
        <v>0</v>
      </c>
      <c r="J107" s="48">
        <f>ROUND($H$107*$I$107,2)</f>
        <v>0</v>
      </c>
      <c r="K107" s="7" t="s">
        <v>119</v>
      </c>
      <c r="L107" s="7">
        <f t="array" ref="L107">INDEX(М[Форма закупа],MATCH(1,IF(($B107=М[Наим.])*($C107=М[Артикул, марка, произв.])*($D107=М[Хар-ка])*($K107=М[Прим.]),{1},($B107=М[Наим.])*($C107=М[Артикул, марка, произв.])*($D107=М[Хар-ка])*($K107=М[Прим.])),0))</f>
        <v>0</v>
      </c>
    </row>
    <row r="108" spans="1:12" ht="47.1" customHeight="1" outlineLevel="4" x14ac:dyDescent="0.2">
      <c r="A108" s="7" t="s">
        <v>36</v>
      </c>
      <c r="B108" s="33" t="s">
        <v>120</v>
      </c>
      <c r="C108" s="7"/>
      <c r="D108" s="7" t="s">
        <v>121</v>
      </c>
      <c r="E108" s="7" t="s">
        <v>75</v>
      </c>
      <c r="F108" s="50">
        <v>1.05</v>
      </c>
      <c r="G108" s="47">
        <v>299.14999999999998</v>
      </c>
      <c r="H108" s="47">
        <f>SUM($G$108:$G$108)</f>
        <v>299.14999999999998</v>
      </c>
      <c r="I108" s="48">
        <f t="array" ref="I108">INDEX(М[Цена за ед., руб],MATCH(1,IF(($B108=М[Наим.])*($C108=М[Артикул,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0</v>
      </c>
      <c r="J108" s="48">
        <f>ROUND($H$108*$I$108,2)</f>
        <v>0</v>
      </c>
      <c r="K108" s="7"/>
      <c r="L108" s="7">
        <f t="array" ref="L108">INDEX(М[Форма закупа],MATCH(1,IF(($B108=М[Наим.])*($C108=М[Артикул,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0</v>
      </c>
    </row>
    <row r="109" spans="1:12" ht="11.1" customHeight="1" x14ac:dyDescent="0.2">
      <c r="A109" s="54"/>
      <c r="B109" s="55"/>
      <c r="C109" s="55"/>
      <c r="D109" s="55"/>
      <c r="E109" s="55"/>
      <c r="F109" s="55"/>
      <c r="G109" s="56"/>
      <c r="H109" s="87" t="s">
        <v>122</v>
      </c>
      <c r="I109" s="88"/>
      <c r="J109" s="57">
        <f>$J$9</f>
        <v>0</v>
      </c>
      <c r="K109" s="58"/>
      <c r="L109" s="58"/>
    </row>
    <row r="110" spans="1:12" ht="11.1" customHeight="1" x14ac:dyDescent="0.2">
      <c r="A110" s="54"/>
      <c r="B110" s="55"/>
      <c r="C110" s="55"/>
      <c r="D110" s="55"/>
      <c r="E110" s="55"/>
      <c r="F110" s="55"/>
      <c r="G110" s="59"/>
      <c r="H110" s="89" t="s">
        <v>123</v>
      </c>
      <c r="I110" s="90"/>
      <c r="J110" s="57">
        <f>SUM($J$103,$J$94,$J$88,$J$81,$J$73,$J$66,$J$61,$J$48,$J$38,$J$33,$J$27,$J$17,$J$12)</f>
        <v>0</v>
      </c>
      <c r="K110" s="58"/>
      <c r="L110" s="58"/>
    </row>
    <row r="111" spans="1:12" ht="11.1" customHeight="1" x14ac:dyDescent="0.2">
      <c r="A111" s="54"/>
      <c r="B111" s="55"/>
      <c r="C111" s="55"/>
      <c r="D111" s="55"/>
      <c r="E111" s="55"/>
      <c r="F111" s="55"/>
      <c r="G111" s="59"/>
      <c r="H111" s="89" t="s">
        <v>124</v>
      </c>
      <c r="I111" s="90"/>
      <c r="J111" s="57">
        <f>SUM($J$105,$J$96,$J$90,$J$83,$J$75,$J$68,$J$63,$J$50,$J$40,$J$35,$J$29,$J$19,$J$14)</f>
        <v>0</v>
      </c>
      <c r="K111" s="58"/>
      <c r="L111" s="58"/>
    </row>
    <row r="112" spans="1:12" ht="11.1" customHeight="1" x14ac:dyDescent="0.2">
      <c r="A112" s="60"/>
      <c r="B112" s="83" t="s">
        <v>125</v>
      </c>
      <c r="C112" s="83"/>
      <c r="D112" s="83"/>
      <c r="E112" s="83"/>
      <c r="F112" s="83"/>
      <c r="G112" s="83"/>
      <c r="H112" s="83"/>
      <c r="I112" s="84"/>
      <c r="J112" s="84"/>
      <c r="K112" s="83"/>
      <c r="L112" s="60"/>
    </row>
    <row r="113" spans="1:12" ht="11.1" customHeight="1" x14ac:dyDescent="0.2">
      <c r="B113" s="85"/>
      <c r="C113" s="85"/>
      <c r="D113" s="85"/>
      <c r="E113" s="85"/>
      <c r="F113" s="85"/>
      <c r="G113" s="85"/>
      <c r="H113" s="85"/>
      <c r="I113" s="86"/>
      <c r="J113" s="86"/>
      <c r="K113" s="85"/>
    </row>
    <row r="119" spans="1:12" ht="11.45" customHeight="1" x14ac:dyDescent="0.2">
      <c r="A119" s="72" t="s">
        <v>141</v>
      </c>
      <c r="B119" s="72"/>
      <c r="C119" s="61"/>
      <c r="D119" s="61"/>
      <c r="E119" s="62"/>
      <c r="F119" s="63"/>
      <c r="G119" s="64"/>
      <c r="H119" s="63"/>
      <c r="I119" s="63"/>
      <c r="J119" s="61"/>
      <c r="K119" s="61"/>
      <c r="L119" s="65"/>
    </row>
    <row r="120" spans="1:12" ht="11.45" customHeight="1" x14ac:dyDescent="0.2">
      <c r="A120" s="73" t="s">
        <v>142</v>
      </c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</row>
    <row r="121" spans="1:12" ht="11.45" customHeight="1" x14ac:dyDescent="0.2">
      <c r="A121" s="71" t="s">
        <v>143</v>
      </c>
      <c r="B121" s="71"/>
      <c r="C121" s="71"/>
      <c r="D121" s="71"/>
      <c r="E121" s="71"/>
      <c r="F121" s="71"/>
      <c r="G121" s="71"/>
      <c r="H121" s="71"/>
      <c r="I121" s="71"/>
      <c r="J121" s="71"/>
      <c r="K121" s="71"/>
      <c r="L121" s="65"/>
    </row>
    <row r="122" spans="1:12" ht="39" customHeight="1" x14ac:dyDescent="0.2">
      <c r="A122" s="71" t="s">
        <v>144</v>
      </c>
      <c r="B122" s="71"/>
      <c r="C122" s="71"/>
      <c r="D122" s="71"/>
      <c r="E122" s="71"/>
      <c r="F122" s="71"/>
      <c r="G122" s="71"/>
      <c r="H122" s="71"/>
      <c r="I122" s="71"/>
      <c r="J122" s="71"/>
      <c r="K122" s="71"/>
      <c r="L122" s="65"/>
    </row>
    <row r="123" spans="1:12" ht="11.45" customHeight="1" x14ac:dyDescent="0.2">
      <c r="A123" s="71" t="s">
        <v>145</v>
      </c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65"/>
    </row>
    <row r="124" spans="1:12" ht="11.45" customHeight="1" x14ac:dyDescent="0.2">
      <c r="A124" s="71" t="s">
        <v>146</v>
      </c>
      <c r="B124" s="71"/>
      <c r="C124" s="71"/>
      <c r="D124" s="71"/>
      <c r="E124" s="71"/>
      <c r="F124" s="71"/>
      <c r="G124" s="71"/>
      <c r="H124" s="71"/>
      <c r="I124" s="71"/>
      <c r="J124" s="71"/>
      <c r="K124" s="71"/>
      <c r="L124" s="65"/>
    </row>
    <row r="125" spans="1:12" ht="11.45" customHeight="1" x14ac:dyDescent="0.2">
      <c r="A125" s="71" t="s">
        <v>147</v>
      </c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65"/>
    </row>
    <row r="126" spans="1:12" ht="11.25" customHeight="1" x14ac:dyDescent="0.2">
      <c r="A126" s="71" t="s">
        <v>148</v>
      </c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65"/>
    </row>
    <row r="127" spans="1:12" ht="42" customHeight="1" x14ac:dyDescent="0.2">
      <c r="A127" s="71" t="s">
        <v>149</v>
      </c>
      <c r="B127" s="71"/>
      <c r="C127" s="71"/>
      <c r="D127" s="71"/>
      <c r="E127" s="71"/>
      <c r="F127" s="71"/>
      <c r="G127" s="71"/>
      <c r="H127" s="71"/>
      <c r="I127" s="71"/>
      <c r="J127" s="71"/>
      <c r="K127" s="71"/>
      <c r="L127" s="65"/>
    </row>
    <row r="128" spans="1:12" ht="11.45" customHeight="1" x14ac:dyDescent="0.2">
      <c r="A128" s="71" t="s">
        <v>150</v>
      </c>
      <c r="B128" s="71"/>
      <c r="C128" s="71"/>
      <c r="D128" s="71"/>
      <c r="E128" s="71"/>
      <c r="F128" s="71"/>
      <c r="G128" s="71"/>
      <c r="H128" s="71"/>
      <c r="I128" s="71"/>
      <c r="J128" s="71"/>
      <c r="K128" s="71"/>
      <c r="L128" s="65"/>
    </row>
    <row r="129" spans="1:12" ht="11.45" customHeight="1" x14ac:dyDescent="0.2">
      <c r="A129" s="66"/>
      <c r="B129" s="66"/>
      <c r="C129" s="66"/>
      <c r="D129" s="66"/>
      <c r="E129" s="67"/>
      <c r="F129" s="68"/>
      <c r="G129" s="69"/>
      <c r="H129" s="68"/>
      <c r="I129" s="68"/>
      <c r="J129" s="66"/>
      <c r="K129" s="66"/>
      <c r="L129" s="70"/>
    </row>
    <row r="130" spans="1:12" ht="11.45" customHeight="1" x14ac:dyDescent="0.2">
      <c r="A130" s="70"/>
      <c r="B130" s="70"/>
      <c r="C130" s="70"/>
      <c r="D130" s="70"/>
      <c r="E130" s="70"/>
      <c r="F130" s="70"/>
      <c r="G130" s="70"/>
      <c r="H130" s="70"/>
      <c r="I130" s="70"/>
      <c r="J130" s="70"/>
      <c r="K130" s="70"/>
      <c r="L130" s="70"/>
    </row>
    <row r="131" spans="1:12" ht="11.45" customHeight="1" x14ac:dyDescent="0.2">
      <c r="A131" s="70"/>
      <c r="B131" s="70"/>
      <c r="C131" s="70"/>
      <c r="D131" s="70"/>
      <c r="E131" s="70"/>
      <c r="F131" s="70"/>
      <c r="G131" s="70"/>
      <c r="H131" s="70"/>
      <c r="I131" s="70"/>
      <c r="J131" s="70"/>
      <c r="K131" s="70"/>
      <c r="L131" s="70"/>
    </row>
    <row r="132" spans="1:12" ht="11.45" customHeight="1" x14ac:dyDescent="0.2">
      <c r="A132" s="70"/>
      <c r="B132" s="70"/>
      <c r="C132" s="70"/>
      <c r="D132" s="70"/>
      <c r="E132" s="70"/>
      <c r="F132" s="70"/>
      <c r="G132" s="70"/>
      <c r="H132" s="70"/>
      <c r="I132" s="70"/>
      <c r="J132" s="70"/>
      <c r="K132" s="70"/>
      <c r="L132" s="70"/>
    </row>
    <row r="133" spans="1:12" ht="11.45" customHeight="1" x14ac:dyDescent="0.2">
      <c r="A133" s="70"/>
      <c r="B133" s="70"/>
      <c r="C133" s="70"/>
      <c r="D133" s="70"/>
      <c r="E133" s="70"/>
      <c r="F133" s="70"/>
      <c r="G133" s="70"/>
      <c r="H133" s="70"/>
      <c r="I133" s="70"/>
      <c r="J133" s="70"/>
      <c r="K133" s="70"/>
      <c r="L133" s="70"/>
    </row>
    <row r="134" spans="1:12" ht="11.45" customHeight="1" x14ac:dyDescent="0.2">
      <c r="A134" s="70"/>
      <c r="B134" s="70"/>
      <c r="C134" s="70"/>
      <c r="D134" s="70"/>
      <c r="E134" s="70"/>
      <c r="F134" s="70"/>
      <c r="G134" s="70"/>
      <c r="H134" s="70"/>
      <c r="I134" s="70"/>
      <c r="J134" s="70"/>
      <c r="K134" s="70"/>
      <c r="L134" s="70"/>
    </row>
    <row r="135" spans="1:12" ht="11.45" customHeight="1" x14ac:dyDescent="0.2">
      <c r="A135" s="70"/>
      <c r="B135" s="70"/>
      <c r="C135" s="70"/>
      <c r="D135" s="70"/>
      <c r="E135" s="70"/>
      <c r="F135" s="70"/>
      <c r="G135" s="70"/>
      <c r="H135" s="70"/>
      <c r="I135" s="70"/>
      <c r="J135" s="70"/>
      <c r="K135" s="70"/>
      <c r="L135" s="70"/>
    </row>
    <row r="136" spans="1:12" ht="11.45" customHeight="1" x14ac:dyDescent="0.2">
      <c r="A136" s="70"/>
      <c r="B136" s="70"/>
      <c r="C136" s="70"/>
      <c r="D136" s="70"/>
      <c r="E136" s="70"/>
      <c r="F136" s="70"/>
      <c r="G136" s="70"/>
      <c r="H136" s="70"/>
      <c r="I136" s="70"/>
      <c r="J136" s="70"/>
      <c r="K136" s="70"/>
      <c r="L136" s="70"/>
    </row>
    <row r="137" spans="1:12" ht="11.45" customHeight="1" x14ac:dyDescent="0.2">
      <c r="A137" s="70"/>
      <c r="B137" s="70"/>
      <c r="C137" s="70"/>
      <c r="D137" s="70"/>
      <c r="E137" s="70"/>
      <c r="F137" s="70"/>
      <c r="G137" s="70"/>
      <c r="H137" s="70"/>
      <c r="I137" s="70"/>
      <c r="J137" s="70"/>
      <c r="K137" s="70"/>
      <c r="L137" s="70"/>
    </row>
  </sheetData>
  <sheetProtection algorithmName="SHA-512" hashValue="XLsKlP2txoPPVayUqEjCHpOTp13154doZsUSU9OnDE79k20ilfw7aY9a+zJyTgKv4f0qUMFAGTHyjJhctH6unQ==" saltValue="fW2rbAIfSvo2eREtZwg9Sg==" spinCount="100000" sheet="1" objects="1" scenarios="1" selectLockedCells="1" selectUnlockedCells="1"/>
  <mergeCells count="30">
    <mergeCell ref="A2:L2"/>
    <mergeCell ref="A3:L3"/>
    <mergeCell ref="A4:L4"/>
    <mergeCell ref="B112:K112"/>
    <mergeCell ref="B113:K113"/>
    <mergeCell ref="K6:K7"/>
    <mergeCell ref="L6:L7"/>
    <mergeCell ref="H109:I109"/>
    <mergeCell ref="H110:I110"/>
    <mergeCell ref="H111:I111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A119:B119"/>
    <mergeCell ref="A120:L120"/>
    <mergeCell ref="A121:K121"/>
    <mergeCell ref="A122:K122"/>
    <mergeCell ref="A123:K123"/>
    <mergeCell ref="A124:K124"/>
    <mergeCell ref="A125:K125"/>
    <mergeCell ref="A126:K126"/>
    <mergeCell ref="A127:K127"/>
    <mergeCell ref="A128:K128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5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91" t="s">
        <v>126</v>
      </c>
      <c r="B1" s="91"/>
      <c r="C1" s="91"/>
      <c r="D1" s="91"/>
      <c r="E1" s="91"/>
      <c r="F1" s="91"/>
    </row>
    <row r="3" spans="1:6" ht="11.1" customHeight="1" x14ac:dyDescent="0.2">
      <c r="A3" s="18" t="s">
        <v>1</v>
      </c>
      <c r="B3" s="2" t="s">
        <v>4</v>
      </c>
      <c r="C3" s="2" t="s">
        <v>7</v>
      </c>
      <c r="D3" s="25" t="s">
        <v>8</v>
      </c>
      <c r="E3" s="25" t="s">
        <v>9</v>
      </c>
      <c r="F3" s="19" t="s">
        <v>10</v>
      </c>
    </row>
    <row r="4" spans="1:6" ht="11.1" customHeight="1" x14ac:dyDescent="0.2">
      <c r="A4" s="16" t="s">
        <v>20</v>
      </c>
      <c r="B4" s="8" t="s">
        <v>21</v>
      </c>
      <c r="C4" s="9">
        <v>1983.99</v>
      </c>
      <c r="D4" s="9"/>
      <c r="E4" s="9">
        <f>ROUND(Р[[#This Row],[Количество]]*Р[[#This Row],[Цена за ед., руб]],2)</f>
        <v>0</v>
      </c>
      <c r="F4" s="17"/>
    </row>
    <row r="5" spans="1:6" ht="11.1" customHeight="1" x14ac:dyDescent="0.2">
      <c r="A5" s="16" t="s">
        <v>29</v>
      </c>
      <c r="B5" s="8" t="s">
        <v>21</v>
      </c>
      <c r="C5" s="9">
        <v>1983.99</v>
      </c>
      <c r="D5" s="9"/>
      <c r="E5" s="9">
        <f>ROUND(Р[[#This Row],[Количество]]*Р[[#This Row],[Цена за ед., руб]],2)</f>
        <v>0</v>
      </c>
      <c r="F5" s="17"/>
    </row>
    <row r="6" spans="1:6" ht="11.1" customHeight="1" x14ac:dyDescent="0.2">
      <c r="A6" s="16" t="s">
        <v>47</v>
      </c>
      <c r="B6" s="8" t="s">
        <v>21</v>
      </c>
      <c r="C6" s="11">
        <v>111.09</v>
      </c>
      <c r="D6" s="9"/>
      <c r="E6" s="9">
        <f>ROUND(Р[[#This Row],[Количество]]*Р[[#This Row],[Цена за ед., руб]],2)</f>
        <v>0</v>
      </c>
      <c r="F6" s="17"/>
    </row>
    <row r="7" spans="1:6" ht="11.1" customHeight="1" x14ac:dyDescent="0.2">
      <c r="A7" s="16" t="s">
        <v>56</v>
      </c>
      <c r="B7" s="8" t="s">
        <v>21</v>
      </c>
      <c r="C7" s="9">
        <v>1617.57</v>
      </c>
      <c r="D7" s="9"/>
      <c r="E7" s="9">
        <f>ROUND(Р[[#This Row],[Количество]]*Р[[#This Row],[Цена за ед., руб]],2)</f>
        <v>0</v>
      </c>
      <c r="F7" s="17"/>
    </row>
    <row r="8" spans="1:6" ht="11.1" customHeight="1" x14ac:dyDescent="0.2">
      <c r="A8" s="16" t="s">
        <v>73</v>
      </c>
      <c r="B8" s="8" t="s">
        <v>75</v>
      </c>
      <c r="C8" s="12">
        <v>428.8</v>
      </c>
      <c r="D8" s="9"/>
      <c r="E8" s="9">
        <f>ROUND(Р[[#This Row],[Количество]]*Р[[#This Row],[Цена за ед., руб]],2)</f>
        <v>0</v>
      </c>
      <c r="F8" s="17"/>
    </row>
    <row r="9" spans="1:6" ht="11.1" customHeight="1" x14ac:dyDescent="0.2">
      <c r="A9" s="16" t="s">
        <v>80</v>
      </c>
      <c r="B9" s="8" t="s">
        <v>75</v>
      </c>
      <c r="C9" s="9">
        <v>1701.68</v>
      </c>
      <c r="D9" s="9"/>
      <c r="E9" s="9">
        <f>ROUND(Р[[#This Row],[Количество]]*Р[[#This Row],[Цена за ед., руб]],2)</f>
        <v>0</v>
      </c>
      <c r="F9" s="17"/>
    </row>
    <row r="10" spans="1:6" ht="11.1" customHeight="1" x14ac:dyDescent="0.2">
      <c r="A10" s="16" t="s">
        <v>84</v>
      </c>
      <c r="B10" s="8" t="s">
        <v>75</v>
      </c>
      <c r="C10" s="9">
        <v>1336.79</v>
      </c>
      <c r="D10" s="9"/>
      <c r="E10" s="9">
        <f>ROUND(Р[[#This Row],[Количество]]*Р[[#This Row],[Цена за ед., руб]],2)</f>
        <v>0</v>
      </c>
      <c r="F10" s="17"/>
    </row>
    <row r="11" spans="1:6" ht="11.1" customHeight="1" x14ac:dyDescent="0.2">
      <c r="A11" s="16" t="s">
        <v>92</v>
      </c>
      <c r="B11" s="8" t="s">
        <v>75</v>
      </c>
      <c r="C11" s="9">
        <v>1557.08</v>
      </c>
      <c r="D11" s="9"/>
      <c r="E11" s="9">
        <f>ROUND(Р[[#This Row],[Количество]]*Р[[#This Row],[Цена за ед., руб]],2)</f>
        <v>0</v>
      </c>
      <c r="F11" s="17"/>
    </row>
    <row r="12" spans="1:6" ht="11.1" customHeight="1" x14ac:dyDescent="0.2">
      <c r="A12" s="16" t="s">
        <v>97</v>
      </c>
      <c r="B12" s="8" t="s">
        <v>75</v>
      </c>
      <c r="C12" s="11">
        <v>147.94</v>
      </c>
      <c r="D12" s="9"/>
      <c r="E12" s="9">
        <f>ROUND(Р[[#This Row],[Количество]]*Р[[#This Row],[Цена за ед., руб]],2)</f>
        <v>0</v>
      </c>
      <c r="F12" s="17"/>
    </row>
    <row r="13" spans="1:6" ht="11.1" customHeight="1" x14ac:dyDescent="0.2">
      <c r="A13" s="16" t="s">
        <v>104</v>
      </c>
      <c r="B13" s="8" t="s">
        <v>75</v>
      </c>
      <c r="C13" s="9">
        <v>4583.8599999999997</v>
      </c>
      <c r="D13" s="9"/>
      <c r="E13" s="9">
        <f>ROUND(Р[[#This Row],[Количество]]*Р[[#This Row],[Цена за ед., руб]],2)</f>
        <v>0</v>
      </c>
      <c r="F13" s="17"/>
    </row>
    <row r="14" spans="1:6" ht="11.1" customHeight="1" x14ac:dyDescent="0.2">
      <c r="A14" s="20" t="s">
        <v>114</v>
      </c>
      <c r="B14" s="21" t="s">
        <v>75</v>
      </c>
      <c r="C14" s="22">
        <v>284.89999999999998</v>
      </c>
      <c r="D14" s="26"/>
      <c r="E14" s="26">
        <f>ROUND(Р[[#This Row],[Количество]]*Р[[#This Row],[Цена за ед., руб]],2)</f>
        <v>0</v>
      </c>
      <c r="F14" s="24"/>
    </row>
    <row r="15" spans="1:6" ht="11.45" customHeight="1" x14ac:dyDescent="0.2">
      <c r="A15" s="20" t="s">
        <v>137</v>
      </c>
      <c r="B15" s="21"/>
      <c r="C15" s="23"/>
      <c r="D15" s="26"/>
      <c r="E15" s="26">
        <f>SUBTOTAL(109,Р[Сумма, руб])</f>
        <v>0</v>
      </c>
      <c r="F15" s="24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39"/>
  <sheetViews>
    <sheetView workbookViewId="0">
      <pane ySplit="3" topLeftCell="A13" activePane="bottomLeft" state="frozen"/>
      <selection pane="bottomLeft" activeCell="I4" sqref="I4:I38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91" t="s">
        <v>127</v>
      </c>
      <c r="B1" s="91"/>
      <c r="C1" s="91"/>
      <c r="D1" s="91"/>
      <c r="E1" s="91"/>
      <c r="F1" s="91"/>
      <c r="G1" s="91"/>
      <c r="H1" s="91"/>
    </row>
    <row r="2" spans="1:9" ht="11.1" customHeight="1" x14ac:dyDescent="0.2"/>
    <row r="3" spans="1:9" ht="23.1" customHeight="1" x14ac:dyDescent="0.2">
      <c r="A3" s="18" t="s">
        <v>128</v>
      </c>
      <c r="B3" s="27" t="s">
        <v>129</v>
      </c>
      <c r="C3" s="19" t="s">
        <v>130</v>
      </c>
      <c r="D3" s="2" t="s">
        <v>4</v>
      </c>
      <c r="E3" s="2" t="s">
        <v>7</v>
      </c>
      <c r="F3" s="25" t="s">
        <v>8</v>
      </c>
      <c r="G3" s="25" t="s">
        <v>9</v>
      </c>
      <c r="H3" s="2" t="s">
        <v>131</v>
      </c>
      <c r="I3" s="19" t="s">
        <v>132</v>
      </c>
    </row>
    <row r="4" spans="1:9" ht="11.1" customHeight="1" x14ac:dyDescent="0.2">
      <c r="A4" s="16" t="s">
        <v>30</v>
      </c>
      <c r="B4" s="10"/>
      <c r="C4" s="10" t="s">
        <v>31</v>
      </c>
      <c r="D4" s="8" t="s">
        <v>21</v>
      </c>
      <c r="E4" s="9">
        <v>2678.39</v>
      </c>
      <c r="F4" s="9"/>
      <c r="G4" s="9">
        <f>ROUND(М[[#This Row],[Количество]]*М[[#This Row],[Цена за ед., руб]],2)</f>
        <v>0</v>
      </c>
      <c r="H4" s="10" t="s">
        <v>32</v>
      </c>
      <c r="I4" s="17"/>
    </row>
    <row r="5" spans="1:9" ht="35.1" customHeight="1" x14ac:dyDescent="0.2">
      <c r="A5" s="16" t="s">
        <v>105</v>
      </c>
      <c r="B5" s="10"/>
      <c r="C5" s="10" t="s">
        <v>106</v>
      </c>
      <c r="D5" s="8" t="s">
        <v>75</v>
      </c>
      <c r="E5" s="13">
        <v>1942.9</v>
      </c>
      <c r="F5" s="9"/>
      <c r="G5" s="9">
        <f>ROUND(М[[#This Row],[Количество]]*М[[#This Row],[Цена за ед., руб]],2)</f>
        <v>0</v>
      </c>
      <c r="H5" s="10" t="s">
        <v>78</v>
      </c>
      <c r="I5" s="17"/>
    </row>
    <row r="6" spans="1:9" ht="11.1" customHeight="1" x14ac:dyDescent="0.2">
      <c r="A6" s="16" t="s">
        <v>24</v>
      </c>
      <c r="B6" s="10"/>
      <c r="C6" s="10"/>
      <c r="D6" s="8" t="s">
        <v>25</v>
      </c>
      <c r="E6" s="14">
        <v>2</v>
      </c>
      <c r="F6" s="9"/>
      <c r="G6" s="9">
        <f>ROUND(М[[#This Row],[Количество]]*М[[#This Row],[Цена за ед., руб]],2)</f>
        <v>0</v>
      </c>
      <c r="H6" s="10" t="s">
        <v>26</v>
      </c>
      <c r="I6" s="17"/>
    </row>
    <row r="7" spans="1:9" ht="35.1" customHeight="1" x14ac:dyDescent="0.2">
      <c r="A7" s="16" t="s">
        <v>93</v>
      </c>
      <c r="B7" s="10"/>
      <c r="C7" s="10" t="s">
        <v>94</v>
      </c>
      <c r="D7" s="8" t="s">
        <v>75</v>
      </c>
      <c r="E7" s="11">
        <v>397.16</v>
      </c>
      <c r="F7" s="9"/>
      <c r="G7" s="9">
        <f>ROUND(М[[#This Row],[Количество]]*М[[#This Row],[Цена за ед., руб]],2)</f>
        <v>0</v>
      </c>
      <c r="H7" s="10" t="s">
        <v>78</v>
      </c>
      <c r="I7" s="17"/>
    </row>
    <row r="8" spans="1:9" ht="35.1" customHeight="1" x14ac:dyDescent="0.2">
      <c r="A8" s="16" t="s">
        <v>93</v>
      </c>
      <c r="B8" s="10"/>
      <c r="C8" s="10" t="s">
        <v>95</v>
      </c>
      <c r="D8" s="8" t="s">
        <v>75</v>
      </c>
      <c r="E8" s="9">
        <v>1159.92</v>
      </c>
      <c r="F8" s="9"/>
      <c r="G8" s="9">
        <f>ROUND(М[[#This Row],[Количество]]*М[[#This Row],[Цена за ед., руб]],2)</f>
        <v>0</v>
      </c>
      <c r="H8" s="10" t="s">
        <v>78</v>
      </c>
      <c r="I8" s="17"/>
    </row>
    <row r="9" spans="1:9" ht="35.1" customHeight="1" x14ac:dyDescent="0.2">
      <c r="A9" s="16" t="s">
        <v>107</v>
      </c>
      <c r="B9" s="10"/>
      <c r="C9" s="10" t="s">
        <v>108</v>
      </c>
      <c r="D9" s="8" t="s">
        <v>75</v>
      </c>
      <c r="E9" s="14">
        <v>648</v>
      </c>
      <c r="F9" s="9"/>
      <c r="G9" s="9">
        <f>ROUND(М[[#This Row],[Количество]]*М[[#This Row],[Цена за ед., руб]],2)</f>
        <v>0</v>
      </c>
      <c r="H9" s="10" t="s">
        <v>78</v>
      </c>
      <c r="I9" s="17"/>
    </row>
    <row r="10" spans="1:9" ht="35.1" customHeight="1" x14ac:dyDescent="0.2">
      <c r="A10" s="16" t="s">
        <v>107</v>
      </c>
      <c r="B10" s="10"/>
      <c r="C10" s="10" t="s">
        <v>109</v>
      </c>
      <c r="D10" s="8" t="s">
        <v>75</v>
      </c>
      <c r="E10" s="9">
        <v>1405.12</v>
      </c>
      <c r="F10" s="9"/>
      <c r="G10" s="9">
        <f>ROUND(М[[#This Row],[Количество]]*М[[#This Row],[Цена за ед., руб]],2)</f>
        <v>0</v>
      </c>
      <c r="H10" s="10" t="s">
        <v>78</v>
      </c>
      <c r="I10" s="17"/>
    </row>
    <row r="11" spans="1:9" ht="35.1" customHeight="1" x14ac:dyDescent="0.2">
      <c r="A11" s="16" t="s">
        <v>107</v>
      </c>
      <c r="B11" s="10"/>
      <c r="C11" s="10" t="s">
        <v>110</v>
      </c>
      <c r="D11" s="8" t="s">
        <v>75</v>
      </c>
      <c r="E11" s="11">
        <v>373.36</v>
      </c>
      <c r="F11" s="9"/>
      <c r="G11" s="9">
        <f>ROUND(М[[#This Row],[Количество]]*М[[#This Row],[Цена за ед., руб]],2)</f>
        <v>0</v>
      </c>
      <c r="H11" s="10" t="s">
        <v>78</v>
      </c>
      <c r="I11" s="17"/>
    </row>
    <row r="12" spans="1:9" ht="35.1" customHeight="1" x14ac:dyDescent="0.2">
      <c r="A12" s="16" t="s">
        <v>107</v>
      </c>
      <c r="B12" s="10"/>
      <c r="C12" s="10" t="s">
        <v>111</v>
      </c>
      <c r="D12" s="8" t="s">
        <v>75</v>
      </c>
      <c r="E12" s="11">
        <v>173.15</v>
      </c>
      <c r="F12" s="9"/>
      <c r="G12" s="9">
        <f>ROUND(М[[#This Row],[Количество]]*М[[#This Row],[Цена за ед., руб]],2)</f>
        <v>0</v>
      </c>
      <c r="H12" s="10" t="s">
        <v>78</v>
      </c>
      <c r="I12" s="17"/>
    </row>
    <row r="13" spans="1:9" ht="35.1" customHeight="1" x14ac:dyDescent="0.2">
      <c r="A13" s="16" t="s">
        <v>112</v>
      </c>
      <c r="B13" s="10"/>
      <c r="C13" s="10" t="s">
        <v>113</v>
      </c>
      <c r="D13" s="8" t="s">
        <v>75</v>
      </c>
      <c r="E13" s="11">
        <v>41.33</v>
      </c>
      <c r="F13" s="9"/>
      <c r="G13" s="9">
        <f>ROUND(М[[#This Row],[Количество]]*М[[#This Row],[Цена за ед., руб]],2)</f>
        <v>0</v>
      </c>
      <c r="H13" s="10" t="s">
        <v>78</v>
      </c>
      <c r="I13" s="17"/>
    </row>
    <row r="14" spans="1:9" ht="23.1" customHeight="1" x14ac:dyDescent="0.2">
      <c r="A14" s="16" t="s">
        <v>33</v>
      </c>
      <c r="B14" s="10"/>
      <c r="C14" s="10" t="s">
        <v>34</v>
      </c>
      <c r="D14" s="8" t="s">
        <v>35</v>
      </c>
      <c r="E14" s="15">
        <v>7942</v>
      </c>
      <c r="F14" s="9"/>
      <c r="G14" s="9">
        <f>ROUND(М[[#This Row],[Количество]]*М[[#This Row],[Цена за ед., руб]],2)</f>
        <v>0</v>
      </c>
      <c r="H14" s="10"/>
      <c r="I14" s="17"/>
    </row>
    <row r="15" spans="1:9" ht="23.1" customHeight="1" x14ac:dyDescent="0.2">
      <c r="A15" s="16" t="s">
        <v>33</v>
      </c>
      <c r="B15" s="10"/>
      <c r="C15" s="10" t="s">
        <v>37</v>
      </c>
      <c r="D15" s="8" t="s">
        <v>35</v>
      </c>
      <c r="E15" s="15">
        <v>19844</v>
      </c>
      <c r="F15" s="9"/>
      <c r="G15" s="9">
        <f>ROUND(М[[#This Row],[Количество]]*М[[#This Row],[Цена за ед., руб]],2)</f>
        <v>0</v>
      </c>
      <c r="H15" s="10"/>
      <c r="I15" s="17"/>
    </row>
    <row r="16" spans="1:9" ht="11.1" customHeight="1" x14ac:dyDescent="0.2">
      <c r="A16" s="16" t="s">
        <v>39</v>
      </c>
      <c r="B16" s="10"/>
      <c r="C16" s="10" t="s">
        <v>115</v>
      </c>
      <c r="D16" s="8" t="s">
        <v>41</v>
      </c>
      <c r="E16" s="11">
        <v>1.42</v>
      </c>
      <c r="F16" s="9"/>
      <c r="G16" s="9">
        <f>ROUND(М[[#This Row],[Количество]]*М[[#This Row],[Цена за ед., руб]],2)</f>
        <v>0</v>
      </c>
      <c r="H16" s="10"/>
      <c r="I16" s="17"/>
    </row>
    <row r="17" spans="1:9" ht="11.1" customHeight="1" x14ac:dyDescent="0.2">
      <c r="A17" s="16" t="s">
        <v>39</v>
      </c>
      <c r="B17" s="10"/>
      <c r="C17" s="10" t="s">
        <v>40</v>
      </c>
      <c r="D17" s="8" t="s">
        <v>41</v>
      </c>
      <c r="E17" s="11">
        <v>212.29</v>
      </c>
      <c r="F17" s="9"/>
      <c r="G17" s="9">
        <f>ROUND(М[[#This Row],[Количество]]*М[[#This Row],[Цена за ед., руб]],2)</f>
        <v>0</v>
      </c>
      <c r="H17" s="10" t="s">
        <v>42</v>
      </c>
      <c r="I17" s="17"/>
    </row>
    <row r="18" spans="1:9" ht="11.1" customHeight="1" x14ac:dyDescent="0.2">
      <c r="A18" s="16" t="s">
        <v>39</v>
      </c>
      <c r="B18" s="10"/>
      <c r="C18" s="10" t="s">
        <v>44</v>
      </c>
      <c r="D18" s="8" t="s">
        <v>41</v>
      </c>
      <c r="E18" s="11">
        <v>212.29</v>
      </c>
      <c r="F18" s="9"/>
      <c r="G18" s="9">
        <f>ROUND(М[[#This Row],[Количество]]*М[[#This Row],[Цена за ед., руб]],2)</f>
        <v>0</v>
      </c>
      <c r="H18" s="10" t="s">
        <v>45</v>
      </c>
      <c r="I18" s="17"/>
    </row>
    <row r="19" spans="1:9" ht="47.1" customHeight="1" x14ac:dyDescent="0.2">
      <c r="A19" s="16" t="s">
        <v>99</v>
      </c>
      <c r="B19" s="10"/>
      <c r="C19" s="10" t="s">
        <v>82</v>
      </c>
      <c r="D19" s="8" t="s">
        <v>75</v>
      </c>
      <c r="E19" s="11">
        <v>155.33000000000001</v>
      </c>
      <c r="F19" s="9"/>
      <c r="G19" s="9">
        <f>ROUND(М[[#This Row],[Количество]]*М[[#This Row],[Цена за ед., руб]],2)</f>
        <v>0</v>
      </c>
      <c r="H19" s="10" t="s">
        <v>100</v>
      </c>
      <c r="I19" s="17"/>
    </row>
    <row r="20" spans="1:9" ht="35.1" customHeight="1" x14ac:dyDescent="0.2">
      <c r="A20" s="16" t="s">
        <v>76</v>
      </c>
      <c r="B20" s="10"/>
      <c r="C20" s="10" t="s">
        <v>77</v>
      </c>
      <c r="D20" s="8" t="s">
        <v>75</v>
      </c>
      <c r="E20" s="11">
        <v>160.41</v>
      </c>
      <c r="F20" s="9"/>
      <c r="G20" s="9">
        <f>ROUND(М[[#This Row],[Количество]]*М[[#This Row],[Цена за ед., руб]],2)</f>
        <v>0</v>
      </c>
      <c r="H20" s="10" t="s">
        <v>78</v>
      </c>
      <c r="I20" s="17"/>
    </row>
    <row r="21" spans="1:9" ht="35.1" customHeight="1" x14ac:dyDescent="0.2">
      <c r="A21" s="16" t="s">
        <v>76</v>
      </c>
      <c r="B21" s="10"/>
      <c r="C21" s="10" t="s">
        <v>81</v>
      </c>
      <c r="D21" s="8" t="s">
        <v>75</v>
      </c>
      <c r="E21" s="11">
        <v>666.68</v>
      </c>
      <c r="F21" s="9"/>
      <c r="G21" s="9">
        <f>ROUND(М[[#This Row],[Количество]]*М[[#This Row],[Цена за ед., руб]],2)</f>
        <v>0</v>
      </c>
      <c r="H21" s="10" t="s">
        <v>78</v>
      </c>
      <c r="I21" s="17"/>
    </row>
    <row r="22" spans="1:9" ht="35.1" customHeight="1" x14ac:dyDescent="0.2">
      <c r="A22" s="16" t="s">
        <v>76</v>
      </c>
      <c r="B22" s="10"/>
      <c r="C22" s="10" t="s">
        <v>79</v>
      </c>
      <c r="D22" s="8" t="s">
        <v>75</v>
      </c>
      <c r="E22" s="11">
        <v>268.39</v>
      </c>
      <c r="F22" s="9"/>
      <c r="G22" s="9">
        <f>ROUND(М[[#This Row],[Количество]]*М[[#This Row],[Цена за ед., руб]],2)</f>
        <v>0</v>
      </c>
      <c r="H22" s="10" t="s">
        <v>78</v>
      </c>
      <c r="I22" s="17"/>
    </row>
    <row r="23" spans="1:9" ht="35.1" customHeight="1" x14ac:dyDescent="0.2">
      <c r="A23" s="16" t="s">
        <v>76</v>
      </c>
      <c r="B23" s="10"/>
      <c r="C23" s="10" t="s">
        <v>82</v>
      </c>
      <c r="D23" s="8" t="s">
        <v>75</v>
      </c>
      <c r="E23" s="15">
        <v>1035</v>
      </c>
      <c r="F23" s="9"/>
      <c r="G23" s="9">
        <f>ROUND(М[[#This Row],[Количество]]*М[[#This Row],[Цена за ед., руб]],2)</f>
        <v>0</v>
      </c>
      <c r="H23" s="10" t="s">
        <v>78</v>
      </c>
      <c r="I23" s="17"/>
    </row>
    <row r="24" spans="1:9" ht="11.1" customHeight="1" x14ac:dyDescent="0.2">
      <c r="A24" s="16" t="s">
        <v>28</v>
      </c>
      <c r="B24" s="10"/>
      <c r="C24" s="10"/>
      <c r="D24" s="8" t="s">
        <v>21</v>
      </c>
      <c r="E24" s="9">
        <v>2122.87</v>
      </c>
      <c r="F24" s="9"/>
      <c r="G24" s="9">
        <f>ROUND(М[[#This Row],[Количество]]*М[[#This Row],[Цена за ед., руб]],2)</f>
        <v>0</v>
      </c>
      <c r="H24" s="10" t="s">
        <v>26</v>
      </c>
      <c r="I24" s="17"/>
    </row>
    <row r="25" spans="1:9" ht="23.1" customHeight="1" x14ac:dyDescent="0.2">
      <c r="A25" s="16" t="s">
        <v>49</v>
      </c>
      <c r="B25" s="10"/>
      <c r="C25" s="10" t="s">
        <v>50</v>
      </c>
      <c r="D25" s="8" t="s">
        <v>21</v>
      </c>
      <c r="E25" s="14">
        <v>183</v>
      </c>
      <c r="F25" s="9"/>
      <c r="G25" s="9">
        <f>ROUND(М[[#This Row],[Количество]]*М[[#This Row],[Цена за ед., руб]],2)</f>
        <v>0</v>
      </c>
      <c r="H25" s="10" t="s">
        <v>51</v>
      </c>
      <c r="I25" s="17"/>
    </row>
    <row r="26" spans="1:9" ht="35.1" customHeight="1" x14ac:dyDescent="0.2">
      <c r="A26" s="16" t="s">
        <v>86</v>
      </c>
      <c r="B26" s="10"/>
      <c r="C26" s="10" t="s">
        <v>77</v>
      </c>
      <c r="D26" s="8" t="s">
        <v>75</v>
      </c>
      <c r="E26" s="11">
        <v>170.29</v>
      </c>
      <c r="F26" s="9"/>
      <c r="G26" s="9">
        <f>ROUND(М[[#This Row],[Количество]]*М[[#This Row],[Цена за ед., руб]],2)</f>
        <v>0</v>
      </c>
      <c r="H26" s="10" t="s">
        <v>78</v>
      </c>
      <c r="I26" s="17"/>
    </row>
    <row r="27" spans="1:9" ht="35.1" customHeight="1" x14ac:dyDescent="0.2">
      <c r="A27" s="16" t="s">
        <v>86</v>
      </c>
      <c r="B27" s="10"/>
      <c r="C27" s="10" t="s">
        <v>87</v>
      </c>
      <c r="D27" s="8" t="s">
        <v>75</v>
      </c>
      <c r="E27" s="11">
        <v>6.58</v>
      </c>
      <c r="F27" s="9"/>
      <c r="G27" s="9">
        <f>ROUND(М[[#This Row],[Количество]]*М[[#This Row],[Цена за ед., руб]],2)</f>
        <v>0</v>
      </c>
      <c r="H27" s="10" t="s">
        <v>78</v>
      </c>
      <c r="I27" s="17"/>
    </row>
    <row r="28" spans="1:9" ht="35.1" customHeight="1" x14ac:dyDescent="0.2">
      <c r="A28" s="16" t="s">
        <v>86</v>
      </c>
      <c r="B28" s="10"/>
      <c r="C28" s="10" t="s">
        <v>88</v>
      </c>
      <c r="D28" s="8" t="s">
        <v>75</v>
      </c>
      <c r="E28" s="9">
        <v>1159.92</v>
      </c>
      <c r="F28" s="9"/>
      <c r="G28" s="9">
        <f>ROUND(М[[#This Row],[Количество]]*М[[#This Row],[Цена за ед., руб]],2)</f>
        <v>0</v>
      </c>
      <c r="H28" s="10" t="s">
        <v>78</v>
      </c>
      <c r="I28" s="17"/>
    </row>
    <row r="29" spans="1:9" ht="11.1" customHeight="1" x14ac:dyDescent="0.2">
      <c r="A29" s="16" t="s">
        <v>116</v>
      </c>
      <c r="B29" s="10"/>
      <c r="C29" s="10" t="s">
        <v>117</v>
      </c>
      <c r="D29" s="8" t="s">
        <v>118</v>
      </c>
      <c r="E29" s="14">
        <v>48</v>
      </c>
      <c r="F29" s="9"/>
      <c r="G29" s="9">
        <f>ROUND(М[[#This Row],[Количество]]*М[[#This Row],[Цена за ед., руб]],2)</f>
        <v>0</v>
      </c>
      <c r="H29" s="10" t="s">
        <v>119</v>
      </c>
      <c r="I29" s="17"/>
    </row>
    <row r="30" spans="1:9" ht="23.1" customHeight="1" x14ac:dyDescent="0.2">
      <c r="A30" s="16" t="s">
        <v>120</v>
      </c>
      <c r="B30" s="10"/>
      <c r="C30" s="10" t="s">
        <v>121</v>
      </c>
      <c r="D30" s="8" t="s">
        <v>75</v>
      </c>
      <c r="E30" s="11">
        <v>299.14999999999998</v>
      </c>
      <c r="F30" s="9"/>
      <c r="G30" s="9">
        <f>ROUND(М[[#This Row],[Количество]]*М[[#This Row],[Цена за ед., руб]],2)</f>
        <v>0</v>
      </c>
      <c r="H30" s="10"/>
      <c r="I30" s="17"/>
    </row>
    <row r="31" spans="1:9" ht="23.1" customHeight="1" x14ac:dyDescent="0.2">
      <c r="A31" s="16" t="s">
        <v>58</v>
      </c>
      <c r="B31" s="10"/>
      <c r="C31" s="10" t="s">
        <v>59</v>
      </c>
      <c r="D31" s="8" t="s">
        <v>21</v>
      </c>
      <c r="E31" s="11">
        <v>206.33</v>
      </c>
      <c r="F31" s="9"/>
      <c r="G31" s="9">
        <f>ROUND(М[[#This Row],[Количество]]*М[[#This Row],[Цена за ед., руб]],2)</f>
        <v>0</v>
      </c>
      <c r="H31" s="10" t="s">
        <v>60</v>
      </c>
      <c r="I31" s="17"/>
    </row>
    <row r="32" spans="1:9" ht="23.1" customHeight="1" x14ac:dyDescent="0.2">
      <c r="A32" s="16" t="s">
        <v>58</v>
      </c>
      <c r="B32" s="10"/>
      <c r="C32" s="10" t="s">
        <v>61</v>
      </c>
      <c r="D32" s="8" t="s">
        <v>21</v>
      </c>
      <c r="E32" s="11">
        <v>6.63</v>
      </c>
      <c r="F32" s="9"/>
      <c r="G32" s="9">
        <f>ROUND(М[[#This Row],[Количество]]*М[[#This Row],[Цена за ед., руб]],2)</f>
        <v>0</v>
      </c>
      <c r="H32" s="10" t="s">
        <v>60</v>
      </c>
      <c r="I32" s="17"/>
    </row>
    <row r="33" spans="1:9" ht="23.1" customHeight="1" x14ac:dyDescent="0.2">
      <c r="A33" s="16" t="s">
        <v>58</v>
      </c>
      <c r="B33" s="10"/>
      <c r="C33" s="10" t="s">
        <v>62</v>
      </c>
      <c r="D33" s="8" t="s">
        <v>21</v>
      </c>
      <c r="E33" s="11">
        <v>6.63</v>
      </c>
      <c r="F33" s="9"/>
      <c r="G33" s="9">
        <f>ROUND(М[[#This Row],[Количество]]*М[[#This Row],[Цена за ед., руб]],2)</f>
        <v>0</v>
      </c>
      <c r="H33" s="10" t="s">
        <v>60</v>
      </c>
      <c r="I33" s="17"/>
    </row>
    <row r="34" spans="1:9" ht="23.1" customHeight="1" x14ac:dyDescent="0.2">
      <c r="A34" s="16" t="s">
        <v>58</v>
      </c>
      <c r="B34" s="10"/>
      <c r="C34" s="10" t="s">
        <v>63</v>
      </c>
      <c r="D34" s="8" t="s">
        <v>21</v>
      </c>
      <c r="E34" s="9">
        <v>1015.06</v>
      </c>
      <c r="F34" s="9"/>
      <c r="G34" s="9">
        <f>ROUND(М[[#This Row],[Количество]]*М[[#This Row],[Цена за ед., руб]],2)</f>
        <v>0</v>
      </c>
      <c r="H34" s="10" t="s">
        <v>60</v>
      </c>
      <c r="I34" s="17"/>
    </row>
    <row r="35" spans="1:9" ht="23.1" customHeight="1" x14ac:dyDescent="0.2">
      <c r="A35" s="16" t="s">
        <v>58</v>
      </c>
      <c r="B35" s="10"/>
      <c r="C35" s="10" t="s">
        <v>64</v>
      </c>
      <c r="D35" s="8" t="s">
        <v>21</v>
      </c>
      <c r="E35" s="11">
        <v>119.23</v>
      </c>
      <c r="F35" s="9"/>
      <c r="G35" s="9">
        <f>ROUND(М[[#This Row],[Количество]]*М[[#This Row],[Цена за ед., руб]],2)</f>
        <v>0</v>
      </c>
      <c r="H35" s="10" t="s">
        <v>60</v>
      </c>
      <c r="I35" s="17"/>
    </row>
    <row r="36" spans="1:9" ht="23.1" customHeight="1" x14ac:dyDescent="0.2">
      <c r="A36" s="16" t="s">
        <v>58</v>
      </c>
      <c r="B36" s="10"/>
      <c r="C36" s="10" t="s">
        <v>66</v>
      </c>
      <c r="D36" s="8" t="s">
        <v>21</v>
      </c>
      <c r="E36" s="11">
        <v>247.44</v>
      </c>
      <c r="F36" s="9"/>
      <c r="G36" s="9">
        <f>ROUND(М[[#This Row],[Количество]]*М[[#This Row],[Цена за ед., руб]],2)</f>
        <v>0</v>
      </c>
      <c r="H36" s="10" t="s">
        <v>67</v>
      </c>
      <c r="I36" s="17"/>
    </row>
    <row r="37" spans="1:9" ht="35.1" customHeight="1" x14ac:dyDescent="0.2">
      <c r="A37" s="16" t="s">
        <v>58</v>
      </c>
      <c r="B37" s="10"/>
      <c r="C37" s="10" t="s">
        <v>69</v>
      </c>
      <c r="D37" s="8" t="s">
        <v>21</v>
      </c>
      <c r="E37" s="11">
        <v>36.86</v>
      </c>
      <c r="F37" s="9"/>
      <c r="G37" s="9">
        <f>ROUND(М[[#This Row],[Количество]]*М[[#This Row],[Цена за ед., руб]],2)</f>
        <v>0</v>
      </c>
      <c r="H37" s="10" t="s">
        <v>60</v>
      </c>
      <c r="I37" s="17"/>
    </row>
    <row r="38" spans="1:9" ht="35.1" customHeight="1" x14ac:dyDescent="0.2">
      <c r="A38" s="20" t="s">
        <v>58</v>
      </c>
      <c r="B38" s="28"/>
      <c r="C38" s="28" t="s">
        <v>71</v>
      </c>
      <c r="D38" s="21" t="s">
        <v>21</v>
      </c>
      <c r="E38" s="29">
        <v>36.86</v>
      </c>
      <c r="F38" s="26"/>
      <c r="G38" s="26">
        <f>ROUND(М[[#This Row],[Количество]]*М[[#This Row],[Цена за ед., руб]],2)</f>
        <v>0</v>
      </c>
      <c r="H38" s="28" t="s">
        <v>60</v>
      </c>
      <c r="I38" s="24"/>
    </row>
    <row r="39" spans="1:9" ht="11.45" customHeight="1" x14ac:dyDescent="0.2">
      <c r="A39" s="20" t="s">
        <v>137</v>
      </c>
      <c r="B39" s="28"/>
      <c r="C39" s="28"/>
      <c r="D39" s="21"/>
      <c r="E39" s="23"/>
      <c r="F39" s="26"/>
      <c r="G39" s="26">
        <f>SUBTOTAL(109,М[Сумма, руб])</f>
        <v>0</v>
      </c>
      <c r="H39" s="28"/>
      <c r="I39" s="24"/>
    </row>
  </sheetData>
  <mergeCells count="1">
    <mergeCell ref="A1:H1"/>
  </mergeCells>
  <dataValidations count="1">
    <dataValidation type="list" errorStyle="information" allowBlank="1" showInputMessage="1" showErrorMessage="1" sqref="I3:I38" xr:uid="{4934104D-7CE2-4152-B11A-2007792E452B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133</v>
      </c>
      <c r="B1" s="1" t="s">
        <v>134</v>
      </c>
    </row>
    <row r="2" spans="1:2" ht="11.1" customHeight="1" x14ac:dyDescent="0.2">
      <c r="A2" s="1" t="s">
        <v>135</v>
      </c>
      <c r="B2" s="1" t="s">
        <v>136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Калистратов Евгений Александрович</cp:lastModifiedBy>
  <dcterms:modified xsi:type="dcterms:W3CDTF">2026-07-07T10:27:03Z</dcterms:modified>
</cp:coreProperties>
</file>