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НВФ\ТОРГИ\ЛСР\"/>
    </mc:Choice>
  </mc:AlternateContent>
  <xr:revisionPtr revIDLastSave="0" documentId="13_ncr:1_{257AFD6E-6442-4B33-90D0-2B50ED79C7D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I13" i="1" a="1"/>
  <c r="I13" i="1" s="1"/>
  <c r="J13" i="1" s="1"/>
  <c r="J12" i="1" s="1"/>
  <c r="H15" i="1"/>
  <c r="L15" i="1" a="1"/>
  <c r="L15" i="1" s="1"/>
  <c r="I15" i="1" a="1"/>
  <c r="I15" i="1" s="1"/>
  <c r="H16" i="1"/>
  <c r="L16" i="1" a="1"/>
  <c r="L16" i="1" s="1"/>
  <c r="I16" i="1" a="1"/>
  <c r="I16" i="1" s="1"/>
  <c r="J16" i="1" s="1"/>
  <c r="H18" i="1"/>
  <c r="I18" i="1" a="1"/>
  <c r="I18" i="1" s="1"/>
  <c r="J18" i="1" s="1"/>
  <c r="J17" i="1" s="1"/>
  <c r="H20" i="1"/>
  <c r="L20" i="1" a="1"/>
  <c r="L20" i="1" s="1"/>
  <c r="I20" i="1" a="1"/>
  <c r="I20" i="1" s="1"/>
  <c r="J20" i="1" s="1"/>
  <c r="H21" i="1"/>
  <c r="L21" i="1" a="1"/>
  <c r="L21" i="1" s="1"/>
  <c r="I21" i="1" a="1"/>
  <c r="I21" i="1" s="1"/>
  <c r="J21" i="1" s="1"/>
  <c r="H22" i="1"/>
  <c r="L22" i="1" a="1"/>
  <c r="L22" i="1" s="1"/>
  <c r="I22" i="1" a="1"/>
  <c r="I22" i="1" s="1"/>
  <c r="H23" i="1"/>
  <c r="L23" i="1" a="1"/>
  <c r="L23" i="1" s="1"/>
  <c r="I23" i="1" a="1"/>
  <c r="I23" i="1" s="1"/>
  <c r="J23" i="1" s="1"/>
  <c r="H24" i="1"/>
  <c r="L24" i="1" a="1"/>
  <c r="L24" i="1" s="1"/>
  <c r="I24" i="1" a="1"/>
  <c r="I24" i="1" s="1"/>
  <c r="H28" i="1"/>
  <c r="I28" i="1" a="1"/>
  <c r="I28" i="1" s="1"/>
  <c r="H30" i="1"/>
  <c r="L30" i="1" a="1"/>
  <c r="L30" i="1" s="1"/>
  <c r="I30" i="1" a="1"/>
  <c r="I30" i="1" s="1"/>
  <c r="J30" i="1" s="1"/>
  <c r="J29" i="1" s="1"/>
  <c r="H31" i="1"/>
  <c r="L31" i="1" a="1"/>
  <c r="L31" i="1" s="1"/>
  <c r="I31" i="1" a="1"/>
  <c r="I31" i="1" s="1"/>
  <c r="J31" i="1" s="1"/>
  <c r="H35" i="1"/>
  <c r="I35" i="1" a="1"/>
  <c r="I35" i="1"/>
  <c r="J35" i="1" s="1"/>
  <c r="J34" i="1" s="1"/>
  <c r="H37" i="1"/>
  <c r="L37" i="1" a="1"/>
  <c r="L37" i="1" s="1"/>
  <c r="I37" i="1" a="1"/>
  <c r="I37" i="1" s="1"/>
  <c r="J37" i="1" s="1"/>
  <c r="H38" i="1"/>
  <c r="L38" i="1" a="1"/>
  <c r="L38" i="1" s="1"/>
  <c r="I38" i="1" a="1"/>
  <c r="I38" i="1" s="1"/>
  <c r="J38" i="1" s="1"/>
  <c r="H40" i="1"/>
  <c r="J40" i="1" s="1"/>
  <c r="J39" i="1" s="1"/>
  <c r="I40" i="1" a="1"/>
  <c r="I40" i="1"/>
  <c r="H42" i="1"/>
  <c r="L42" i="1" a="1"/>
  <c r="L42" i="1" s="1"/>
  <c r="I42" i="1" a="1"/>
  <c r="I42" i="1"/>
  <c r="J42" i="1" s="1"/>
  <c r="H43" i="1"/>
  <c r="L43" i="1" a="1"/>
  <c r="L43" i="1" s="1"/>
  <c r="I43" i="1" a="1"/>
  <c r="I43" i="1" s="1"/>
  <c r="J43" i="1" s="1"/>
  <c r="H44" i="1"/>
  <c r="L44" i="1" a="1"/>
  <c r="L44" i="1" s="1"/>
  <c r="I44" i="1" a="1"/>
  <c r="I44" i="1" s="1"/>
  <c r="H45" i="1"/>
  <c r="L45" i="1" a="1"/>
  <c r="L45" i="1" s="1"/>
  <c r="I45" i="1" a="1"/>
  <c r="I45" i="1" s="1"/>
  <c r="J45" i="1" s="1"/>
  <c r="H46" i="1"/>
  <c r="J46" i="1" s="1"/>
  <c r="L46" i="1" a="1"/>
  <c r="L46" i="1" s="1"/>
  <c r="I46" i="1" a="1"/>
  <c r="I46" i="1" s="1"/>
  <c r="H50" i="1"/>
  <c r="I50" i="1" a="1"/>
  <c r="I50" i="1" s="1"/>
  <c r="H52" i="1"/>
  <c r="L52" i="1" a="1"/>
  <c r="L52" i="1" s="1"/>
  <c r="I52" i="1" a="1"/>
  <c r="I52" i="1" s="1"/>
  <c r="J52" i="1" s="1"/>
  <c r="H53" i="1"/>
  <c r="J53" i="1" s="1"/>
  <c r="L53" i="1" a="1"/>
  <c r="L53" i="1" s="1"/>
  <c r="I53" i="1" a="1"/>
  <c r="I53" i="1"/>
  <c r="H54" i="1"/>
  <c r="L54" i="1" a="1"/>
  <c r="L54" i="1" s="1"/>
  <c r="I54" i="1" a="1"/>
  <c r="I54" i="1" s="1"/>
  <c r="J54" i="1" s="1"/>
  <c r="H55" i="1"/>
  <c r="L55" i="1" a="1"/>
  <c r="L55" i="1" s="1"/>
  <c r="I55" i="1" a="1"/>
  <c r="I55" i="1" s="1"/>
  <c r="J55" i="1" s="1"/>
  <c r="H56" i="1"/>
  <c r="L56" i="1" a="1"/>
  <c r="L56" i="1" s="1"/>
  <c r="I56" i="1" a="1"/>
  <c r="I56" i="1" s="1"/>
  <c r="J56" i="1" s="1"/>
  <c r="H57" i="1"/>
  <c r="L57" i="1" a="1"/>
  <c r="L57" i="1" s="1"/>
  <c r="I57" i="1" a="1"/>
  <c r="I57" i="1" s="1"/>
  <c r="J57" i="1" s="1"/>
  <c r="H58" i="1"/>
  <c r="L58" i="1" a="1"/>
  <c r="L58" i="1" s="1"/>
  <c r="I58" i="1" a="1"/>
  <c r="I58" i="1" s="1"/>
  <c r="J58" i="1" s="1"/>
  <c r="H59" i="1"/>
  <c r="L59" i="1" a="1"/>
  <c r="L59" i="1"/>
  <c r="I59" i="1" a="1"/>
  <c r="I59" i="1"/>
  <c r="J59" i="1" s="1"/>
  <c r="H60" i="1"/>
  <c r="L60" i="1" a="1"/>
  <c r="L60" i="1" s="1"/>
  <c r="I60" i="1" a="1"/>
  <c r="I60" i="1" s="1"/>
  <c r="J60" i="1" s="1"/>
  <c r="H61" i="1"/>
  <c r="L61" i="1" a="1"/>
  <c r="L61" i="1" s="1"/>
  <c r="I61" i="1" a="1"/>
  <c r="I61" i="1" s="1"/>
  <c r="J61" i="1" s="1"/>
  <c r="H62" i="1"/>
  <c r="L62" i="1" a="1"/>
  <c r="L62" i="1" s="1"/>
  <c r="I62" i="1" a="1"/>
  <c r="I62" i="1" s="1"/>
  <c r="J62" i="1" s="1"/>
  <c r="H63" i="1"/>
  <c r="J63" i="1" s="1"/>
  <c r="L63" i="1" a="1"/>
  <c r="L63" i="1" s="1"/>
  <c r="I63" i="1" a="1"/>
  <c r="I63" i="1"/>
  <c r="H64" i="1"/>
  <c r="J64" i="1" s="1"/>
  <c r="L64" i="1" a="1"/>
  <c r="L64" i="1" s="1"/>
  <c r="I64" i="1" a="1"/>
  <c r="I64" i="1" s="1"/>
  <c r="H65" i="1"/>
  <c r="L65" i="1" a="1"/>
  <c r="L65" i="1" s="1"/>
  <c r="I65" i="1" a="1"/>
  <c r="I65" i="1"/>
  <c r="J65" i="1" s="1"/>
  <c r="H69" i="1"/>
  <c r="I69" i="1" a="1"/>
  <c r="I69" i="1" s="1"/>
  <c r="J69" i="1" s="1"/>
  <c r="J68" i="1" s="1"/>
  <c r="H71" i="1"/>
  <c r="L71" i="1" a="1"/>
  <c r="L71" i="1" s="1"/>
  <c r="I71" i="1" a="1"/>
  <c r="I71" i="1" s="1"/>
  <c r="J71" i="1" s="1"/>
  <c r="J70" i="1" s="1"/>
  <c r="H72" i="1"/>
  <c r="L72" i="1" a="1"/>
  <c r="L72" i="1" s="1"/>
  <c r="I72" i="1" a="1"/>
  <c r="I72" i="1"/>
  <c r="J72" i="1" s="1"/>
  <c r="H74" i="1"/>
  <c r="I74" i="1" a="1"/>
  <c r="I74" i="1"/>
  <c r="J74" i="1" s="1"/>
  <c r="J73" i="1" s="1"/>
  <c r="H76" i="1"/>
  <c r="L76" i="1" a="1"/>
  <c r="L76" i="1" s="1"/>
  <c r="I76" i="1" a="1"/>
  <c r="I76" i="1"/>
  <c r="J76" i="1" s="1"/>
  <c r="H77" i="1"/>
  <c r="L77" i="1" a="1"/>
  <c r="L77" i="1"/>
  <c r="I77" i="1" a="1"/>
  <c r="I77" i="1" s="1"/>
  <c r="J77" i="1" s="1"/>
  <c r="H81" i="1"/>
  <c r="J81" i="1" s="1"/>
  <c r="J80" i="1" s="1"/>
  <c r="I81" i="1" a="1"/>
  <c r="I81" i="1"/>
  <c r="H83" i="1"/>
  <c r="J83" i="1" s="1"/>
  <c r="J82" i="1" s="1"/>
  <c r="J79" i="1" s="1"/>
  <c r="J78" i="1" s="1"/>
  <c r="L83" i="1" a="1"/>
  <c r="L83" i="1" s="1"/>
  <c r="I83" i="1" a="1"/>
  <c r="I83" i="1" s="1"/>
  <c r="H87" i="1"/>
  <c r="I87" i="1" a="1"/>
  <c r="I87" i="1"/>
  <c r="J87" i="1"/>
  <c r="J86" i="1" s="1"/>
  <c r="H89" i="1"/>
  <c r="L89" i="1" a="1"/>
  <c r="L89" i="1" s="1"/>
  <c r="I89" i="1" a="1"/>
  <c r="I89" i="1"/>
  <c r="J89" i="1" s="1"/>
  <c r="H90" i="1"/>
  <c r="L90" i="1" a="1"/>
  <c r="L90" i="1" s="1"/>
  <c r="I90" i="1" a="1"/>
  <c r="I90" i="1" s="1"/>
  <c r="H91" i="1"/>
  <c r="L91" i="1" a="1"/>
  <c r="L91" i="1" s="1"/>
  <c r="I91" i="1" a="1"/>
  <c r="I91" i="1" s="1"/>
  <c r="J91" i="1" s="1"/>
  <c r="H95" i="1"/>
  <c r="J95" i="1" s="1"/>
  <c r="J94" i="1" s="1"/>
  <c r="I95" i="1" a="1"/>
  <c r="I95" i="1" s="1"/>
  <c r="H97" i="1"/>
  <c r="L97" i="1" a="1"/>
  <c r="L97" i="1" s="1"/>
  <c r="I97" i="1" a="1"/>
  <c r="I97" i="1" s="1"/>
  <c r="J97" i="1" s="1"/>
  <c r="H98" i="1"/>
  <c r="J98" i="1" s="1"/>
  <c r="L98" i="1" a="1"/>
  <c r="L98" i="1" s="1"/>
  <c r="I98" i="1" a="1"/>
  <c r="I98" i="1" s="1"/>
  <c r="H99" i="1"/>
  <c r="L99" i="1" a="1"/>
  <c r="L99" i="1" s="1"/>
  <c r="I99" i="1" a="1"/>
  <c r="I99" i="1" s="1"/>
  <c r="H100" i="1"/>
  <c r="L100" i="1" a="1"/>
  <c r="L100" i="1" s="1"/>
  <c r="I100" i="1" a="1"/>
  <c r="I100" i="1"/>
  <c r="J100" i="1" s="1"/>
  <c r="H104" i="1"/>
  <c r="J104" i="1" s="1"/>
  <c r="J103" i="1" s="1"/>
  <c r="I104" i="1" a="1"/>
  <c r="I104" i="1" s="1"/>
  <c r="H106" i="1"/>
  <c r="L106" i="1" a="1"/>
  <c r="L106" i="1" s="1"/>
  <c r="I106" i="1" a="1"/>
  <c r="I106" i="1" s="1"/>
  <c r="J106" i="1" s="1"/>
  <c r="J105" i="1" s="1"/>
  <c r="J102" i="1" s="1"/>
  <c r="J101" i="1" s="1"/>
  <c r="H110" i="1"/>
  <c r="I110" i="1" a="1"/>
  <c r="I110" i="1"/>
  <c r="J110" i="1" s="1"/>
  <c r="J109" i="1" s="1"/>
  <c r="H112" i="1"/>
  <c r="L112" i="1" a="1"/>
  <c r="L112" i="1" s="1"/>
  <c r="I112" i="1" a="1"/>
  <c r="I112" i="1" s="1"/>
  <c r="J112" i="1" s="1"/>
  <c r="H113" i="1"/>
  <c r="J113" i="1" s="1"/>
  <c r="L113" i="1" a="1"/>
  <c r="L113" i="1" s="1"/>
  <c r="I113" i="1" a="1"/>
  <c r="I113" i="1" s="1"/>
  <c r="H114" i="1"/>
  <c r="L114" i="1" a="1"/>
  <c r="L114" i="1" s="1"/>
  <c r="I114" i="1" a="1"/>
  <c r="I114" i="1" s="1"/>
  <c r="J114" i="1" s="1"/>
  <c r="H115" i="1"/>
  <c r="L115" i="1" a="1"/>
  <c r="L115" i="1" s="1"/>
  <c r="I115" i="1" a="1"/>
  <c r="I115" i="1" s="1"/>
  <c r="J115" i="1" s="1"/>
  <c r="H116" i="1"/>
  <c r="L116" i="1" a="1"/>
  <c r="L116" i="1" s="1"/>
  <c r="I116" i="1" a="1"/>
  <c r="I116" i="1" s="1"/>
  <c r="J116" i="1" s="1"/>
  <c r="H117" i="1"/>
  <c r="L117" i="1" a="1"/>
  <c r="L117" i="1" s="1"/>
  <c r="I117" i="1" a="1"/>
  <c r="I117" i="1" s="1"/>
  <c r="J117" i="1" s="1"/>
  <c r="H118" i="1"/>
  <c r="L118" i="1" a="1"/>
  <c r="L118" i="1" s="1"/>
  <c r="I118" i="1" a="1"/>
  <c r="I118" i="1"/>
  <c r="J118" i="1" s="1"/>
  <c r="H119" i="1"/>
  <c r="J119" i="1" s="1"/>
  <c r="L119" i="1" a="1"/>
  <c r="L119" i="1" s="1"/>
  <c r="I119" i="1" a="1"/>
  <c r="I119" i="1"/>
  <c r="H121" i="1"/>
  <c r="I121" i="1" a="1"/>
  <c r="I121" i="1"/>
  <c r="J121" i="1"/>
  <c r="J120" i="1" s="1"/>
  <c r="H123" i="1"/>
  <c r="L123" i="1" a="1"/>
  <c r="L123" i="1" s="1"/>
  <c r="I123" i="1" a="1"/>
  <c r="I123" i="1"/>
  <c r="J123" i="1" s="1"/>
  <c r="J122" i="1" s="1"/>
  <c r="H124" i="1"/>
  <c r="L124" i="1" a="1"/>
  <c r="L124" i="1" s="1"/>
  <c r="I124" i="1" a="1"/>
  <c r="I124" i="1" s="1"/>
  <c r="J124" i="1" s="1"/>
  <c r="H125" i="1"/>
  <c r="J125" i="1" s="1"/>
  <c r="L125" i="1" a="1"/>
  <c r="L125" i="1" s="1"/>
  <c r="I125" i="1" a="1"/>
  <c r="I125" i="1" s="1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51" i="3" s="1"/>
  <c r="E15" i="2"/>
  <c r="E14" i="2"/>
  <c r="E13" i="2"/>
  <c r="E12" i="2"/>
  <c r="E11" i="2"/>
  <c r="E10" i="2"/>
  <c r="E9" i="2"/>
  <c r="E8" i="2"/>
  <c r="E7" i="2"/>
  <c r="E6" i="2"/>
  <c r="E5" i="2"/>
  <c r="E4" i="2"/>
  <c r="E16" i="2"/>
  <c r="J111" i="1" l="1"/>
  <c r="J28" i="1"/>
  <c r="J27" i="1" s="1"/>
  <c r="J26" i="1" s="1"/>
  <c r="J25" i="1" s="1"/>
  <c r="J99" i="1"/>
  <c r="J36" i="1"/>
  <c r="J44" i="1"/>
  <c r="J90" i="1"/>
  <c r="J88" i="1" s="1"/>
  <c r="J85" i="1" s="1"/>
  <c r="J84" i="1" s="1"/>
  <c r="J75" i="1"/>
  <c r="J67" i="1" s="1"/>
  <c r="J66" i="1" s="1"/>
  <c r="J24" i="1"/>
  <c r="J51" i="1"/>
  <c r="J48" i="1" s="1"/>
  <c r="J47" i="1" s="1"/>
  <c r="J96" i="1"/>
  <c r="J93" i="1" s="1"/>
  <c r="J92" i="1" s="1"/>
  <c r="J41" i="1"/>
  <c r="J33" i="1" s="1"/>
  <c r="J32" i="1" s="1"/>
  <c r="J50" i="1"/>
  <c r="J49" i="1" s="1"/>
  <c r="J127" i="1" s="1"/>
  <c r="J15" i="1"/>
  <c r="J14" i="1" s="1"/>
  <c r="J108" i="1"/>
  <c r="J107" i="1" s="1"/>
  <c r="J22" i="1"/>
  <c r="J19" i="1" s="1"/>
  <c r="J11" i="1" s="1"/>
  <c r="J10" i="1" s="1"/>
  <c r="J9" i="1" l="1"/>
  <c r="J126" i="1" s="1"/>
  <c r="J128" i="1"/>
</calcChain>
</file>

<file path=xl/sharedStrings.xml><?xml version="1.0" encoding="utf-8"?>
<sst xmlns="http://schemas.openxmlformats.org/spreadsheetml/2006/main" count="661" uniqueCount="178">
  <si>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</si>
  <si>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</si>
  <si>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</si>
  <si>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</si>
  <si>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</si>
  <si>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</si>
  <si>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0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</si>
  <si>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</si>
  <si>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</si>
  <si>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</si>
  <si>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</si>
  <si>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</si>
  <si>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05</t>
  </si>
  <si>
    <t>Фасад</t>
  </si>
  <si>
    <t>05.02</t>
  </si>
  <si>
    <t>Устройство навесного вентилируемого фасада</t>
  </si>
  <si>
    <t>05.02.01</t>
  </si>
  <si>
    <t>Устройство подсистемы под композитные панели</t>
  </si>
  <si>
    <t>05.02.01.00</t>
  </si>
  <si>
    <t>Работы:</t>
  </si>
  <si>
    <t>Монтаж стальной оцинкованной подсистемы</t>
  </si>
  <si>
    <t>м2</t>
  </si>
  <si>
    <t>Материалы:</t>
  </si>
  <si>
    <t>1</t>
  </si>
  <si>
    <t>Элементы крепежные (компл.)</t>
  </si>
  <si>
    <t>компл.</t>
  </si>
  <si>
    <t>См. спецификацию к проекту</t>
  </si>
  <si>
    <t>2</t>
  </si>
  <si>
    <t>Подсистема для вентилируемого фасада</t>
  </si>
  <si>
    <t>Утепление стен с ветрозащитой (в два слоя)</t>
  </si>
  <si>
    <t>Мембрана</t>
  </si>
  <si>
    <t>AF+, Изоспан</t>
  </si>
  <si>
    <t>негорючая ветрозащитная</t>
  </si>
  <si>
    <t>Изоспан AF+</t>
  </si>
  <si>
    <t>Дюбель</t>
  </si>
  <si>
    <t>для теплоизоляции с термоголовкой 10х160</t>
  </si>
  <si>
    <t>шт</t>
  </si>
  <si>
    <t>3</t>
  </si>
  <si>
    <t>для теплоизоляции с термоголовкой 10х260</t>
  </si>
  <si>
    <t>4</t>
  </si>
  <si>
    <t>Плита минераловатная</t>
  </si>
  <si>
    <t>Эковер Лайт, Эковер</t>
  </si>
  <si>
    <t>100мм 45 кг/м3</t>
  </si>
  <si>
    <t>м3</t>
  </si>
  <si>
    <t>Эковер Лайт 45, либо аналог</t>
  </si>
  <si>
    <t>5</t>
  </si>
  <si>
    <t>Вент-Фасад, Эковер</t>
  </si>
  <si>
    <t>100мм 80 кг/м3</t>
  </si>
  <si>
    <t>Эковер Вент Фасад 80, либо аналог</t>
  </si>
  <si>
    <t>05.02.02</t>
  </si>
  <si>
    <t>Монтаж композитных панелей</t>
  </si>
  <si>
    <t>05.02.02.00</t>
  </si>
  <si>
    <t>Панель композитная</t>
  </si>
  <si>
    <t>РФ плюс, Sibalux</t>
  </si>
  <si>
    <t>алюминиевая RAL9003 1220х4000</t>
  </si>
  <si>
    <t>Sibalux РФ плюс</t>
  </si>
  <si>
    <t>алюминиевая RAL7016 1220х3000</t>
  </si>
  <si>
    <t>05.02.07</t>
  </si>
  <si>
    <t>Устройство подсистемы под клинкер</t>
  </si>
  <si>
    <t>05.02.07.00</t>
  </si>
  <si>
    <t>05.02.08</t>
  </si>
  <si>
    <t>Облицовка клинкером</t>
  </si>
  <si>
    <t>05.02.08.00</t>
  </si>
  <si>
    <t>Плитка фасадная</t>
  </si>
  <si>
    <t>KING STONE</t>
  </si>
  <si>
    <t>бетонная 250х65х25-27 Красно-коричневый рядовая</t>
  </si>
  <si>
    <t>King stone, голландский кирпич</t>
  </si>
  <si>
    <t>бетонная 250х65х25-27 Красно-оранжевая рядовая</t>
  </si>
  <si>
    <t>бетонная 257х121х65х25-27 Красно-оранжевая угловая левая</t>
  </si>
  <si>
    <t>бетонная 250х65х25-27 Серо-белый рядовая</t>
  </si>
  <si>
    <t>бетонная 250х121х65х25-27 Серо-белый угловая правая</t>
  </si>
  <si>
    <t>6</t>
  </si>
  <si>
    <t>бетонная 250х121х65х25-27 Серо-белый угловая левая</t>
  </si>
  <si>
    <t>7</t>
  </si>
  <si>
    <t>бетонная 250х65х60 Серо-белый</t>
  </si>
  <si>
    <t>8</t>
  </si>
  <si>
    <t>бетонная 400х65х26 (46) Серо-белый</t>
  </si>
  <si>
    <t>9</t>
  </si>
  <si>
    <t>бетонная 250х65х60 Красно-оранжевая</t>
  </si>
  <si>
    <t>10</t>
  </si>
  <si>
    <t>бетонная 400х65х26 (46) Красно-оранжевая</t>
  </si>
  <si>
    <t>11</t>
  </si>
  <si>
    <t>бетонная 250х121х65х25-27 Красно-оранжевая угловая правая</t>
  </si>
  <si>
    <t>12</t>
  </si>
  <si>
    <t>бетонная 400х600х30 Травентин</t>
  </si>
  <si>
    <t>King stone</t>
  </si>
  <si>
    <t>13</t>
  </si>
  <si>
    <t>бетонная 250х120х65х25-27 Красно-коричневый угловая правая</t>
  </si>
  <si>
    <t>14</t>
  </si>
  <si>
    <t>бетонная 250х120х65х25-27 Красно-коричневый угловая левая</t>
  </si>
  <si>
    <t>05.02.10</t>
  </si>
  <si>
    <t>Монтаж отливов</t>
  </si>
  <si>
    <t>05.02.10.00</t>
  </si>
  <si>
    <t>пог. м</t>
  </si>
  <si>
    <t>Отлив</t>
  </si>
  <si>
    <t>оцинк.сталь t=0,7мм RAL9003</t>
  </si>
  <si>
    <t>размер развёртки уточнить по месту, см. проект, в т.ч. крепежные элементы согласно спецификации к проекту</t>
  </si>
  <si>
    <t>оцинк.сталь t=0,7мм RAL7016</t>
  </si>
  <si>
    <t>Монтаж отливов из композитных панелей</t>
  </si>
  <si>
    <t>из композитных панелей RAL6005</t>
  </si>
  <si>
    <t>из композитных панелей RAL7016</t>
  </si>
  <si>
    <t>05.02.11</t>
  </si>
  <si>
    <t>Монтаж обрамлений</t>
  </si>
  <si>
    <t>05.02.11.00</t>
  </si>
  <si>
    <t>Обрамление</t>
  </si>
  <si>
    <t>оцинк.сталь t=0,7мм RAL 7016</t>
  </si>
  <si>
    <t>Декоративный элемент, размер развёртки уточнить по месту, см. проект, в т.ч. крепежные элементы согласно спецификации к проекту</t>
  </si>
  <si>
    <t>05.02.13</t>
  </si>
  <si>
    <t>Монтаж нащельников</t>
  </si>
  <si>
    <t>05.02.13.00</t>
  </si>
  <si>
    <t>Нащельник</t>
  </si>
  <si>
    <t>оцинк.сталь t=0,7мм RAL9002</t>
  </si>
  <si>
    <t>оцинк.сталь t=0,5мм RAL7016</t>
  </si>
  <si>
    <t>05.02.14</t>
  </si>
  <si>
    <t>Монтаж противопожарных отсечек</t>
  </si>
  <si>
    <t>05.02.14.00</t>
  </si>
  <si>
    <t xml:space="preserve"> Монтаж противопожарных отсечек</t>
  </si>
  <si>
    <t>оцинк.сталь t=0,7мм RAL 9006</t>
  </si>
  <si>
    <t>оцинк.сталь t=0,7мм RAL 8015</t>
  </si>
  <si>
    <t>Отсечка противопожарная</t>
  </si>
  <si>
    <t>оцинк.сталь t=1,0мм RAL9003</t>
  </si>
  <si>
    <t>05.02.15</t>
  </si>
  <si>
    <t>Монтаж парапетных крышек</t>
  </si>
  <si>
    <t>05.02.15.00</t>
  </si>
  <si>
    <t>Крышка парапетная</t>
  </si>
  <si>
    <t>размер развёртки уточнить по месту, см. проект, в т.ч. крепежные элементы согласно спецификации к проекту. Норма проставлена с учетом нахлестов</t>
  </si>
  <si>
    <t>05.02.99</t>
  </si>
  <si>
    <t>Прочие работы</t>
  </si>
  <si>
    <t>05.02.99.00</t>
  </si>
  <si>
    <t>Монтаж фасонных изделий</t>
  </si>
  <si>
    <t>Элемент крепежный (пог.м.)</t>
  </si>
  <si>
    <t>оцинк. сталь t=0,7мм окраш.рекуперат</t>
  </si>
  <si>
    <t>Уголок крепежный (пог.м.)</t>
  </si>
  <si>
    <t>оцинк.сталь t=0,5мм 135мм окраш.рекуперат</t>
  </si>
  <si>
    <t>оцинк.сталь t=0,7мм 60мм окраш.рекуперат</t>
  </si>
  <si>
    <t>оцинк.сталь t=0,7мм окраш.рекуперат</t>
  </si>
  <si>
    <t>оцинк.сталь t=1,5мм окраш.рекуперат</t>
  </si>
  <si>
    <t>оцинк.сталь t=1,2мм окраш.рекуперат</t>
  </si>
  <si>
    <t>Капельник (пог. м.)</t>
  </si>
  <si>
    <t>оцинк. сталь t=0,7мм RAL7016</t>
  </si>
  <si>
    <t>Устройство стыкового шва в комбинированной отделке фасада</t>
  </si>
  <si>
    <t>50мм 40 кг/м3</t>
  </si>
  <si>
    <t>Герметик (туб.)</t>
  </si>
  <si>
    <t>Soudaflex 40 FC, Soudal</t>
  </si>
  <si>
    <t>полиуретановый для швов</t>
  </si>
  <si>
    <t>туб.</t>
  </si>
  <si>
    <t>Soudaflex 40 FC 600мл</t>
  </si>
  <si>
    <t>Жгут</t>
  </si>
  <si>
    <t>вспененный полиэтилен пустотелый 60/40мм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</si>
  <si>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</si>
  <si>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</si>
  <si>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</si>
  <si>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</si>
  <si>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</si>
  <si>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</si>
  <si>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</si>
  <si>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</si>
  <si>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</si>
  <si>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</si>
  <si>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</si>
  <si>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</si>
  <si>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</si>
  <si>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ГП-12.00.05.02 Устройство навесного вентилируемого фасада №1</t>
  </si>
  <si>
    <t>a58fef2d-7083-11f1-9618-db392af1e994</t>
  </si>
  <si>
    <t>Итог</t>
  </si>
  <si>
    <t>Локальный сметный расчет (ЛСР) №1</t>
  </si>
  <si>
    <t>Примечание:</t>
  </si>
  <si>
    <t>В стоимости СМР учтено:                                            </t>
  </si>
  <si>
    <t>1    срок производства работ и сезонность выполнения работ                                            </t>
  </si>
  <si>
    <t>2    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                                            </t>
  </si>
  <si>
    <t>3    погрузочно-разгрузочные работы, перемещение к месту производства работ                                            </t>
  </si>
  <si>
    <t>4    вывоз мусора с объекта                                            </t>
  </si>
  <si>
    <t>5    накладные расходы, зимнее удорожание, прибыль организации, налоги и иные издержки Подрядчика                                            </t>
  </si>
  <si>
    <t>    В случае изменения системы налогообложения, риски увеличения стоимости договора относятся на сторону, чья система налогообложения изменяется                                            </t>
  </si>
  <si>
    <t>-    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                                            </t>
  </si>
  <si>
    <t>Стоимость материалов учитывает стоимость доставки</t>
  </si>
  <si>
    <t xml:space="preserve">Ведомость объемов работ и расхода материалов по работе: Устройство навесного вентилируемого фасада </t>
  </si>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</sst>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#,##0.0"/>
    <numFmt numFmtId="166" formatCode="0.0"/>
    <numFmt numFmtId="167" formatCode="#,##0.00\ _₽"/>
  </numFmts>
  <fonts count="7" x14ac:knownFonts="1">
    <font>
      <sz val="8"/>
      <name val="Arial"/>
    </font>
    <font>
      <b/>
      <sz val="8"/>
      <name val="Arial"/>
      <family val="2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i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right" vertical="center" wrapText="1"/>
    </xf>
    <xf numFmtId="4" fontId="2" fillId="3" borderId="5" xfId="0" applyNumberFormat="1" applyFont="1" applyFill="1" applyBorder="1" applyAlignment="1">
      <alignment horizontal="righ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right" vertical="center" wrapText="1"/>
    </xf>
    <xf numFmtId="0" fontId="2" fillId="4" borderId="5" xfId="0" applyFont="1" applyFill="1" applyBorder="1" applyAlignment="1">
      <alignment horizontal="right" vertical="center" wrapText="1"/>
    </xf>
    <xf numFmtId="4" fontId="2" fillId="4" borderId="5" xfId="0" applyNumberFormat="1" applyFont="1" applyFill="1" applyBorder="1" applyAlignment="1">
      <alignment horizontal="right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vertical="center" wrapText="1"/>
    </xf>
    <xf numFmtId="4" fontId="2" fillId="4" borderId="5" xfId="0" applyNumberFormat="1" applyFont="1" applyFill="1" applyBorder="1" applyAlignment="1">
      <alignment horizontal="center" vertical="center" wrapText="1"/>
    </xf>
    <xf numFmtId="4" fontId="3" fillId="4" borderId="0" xfId="0" applyNumberFormat="1" applyFont="1" applyFill="1" applyAlignment="1">
      <alignment horizontal="right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right" vertical="center" wrapText="1"/>
    </xf>
    <xf numFmtId="2" fontId="2" fillId="5" borderId="5" xfId="0" applyNumberFormat="1" applyFont="1" applyFill="1" applyBorder="1" applyAlignment="1">
      <alignment horizontal="right" vertical="center" wrapText="1"/>
    </xf>
    <xf numFmtId="4" fontId="2" fillId="5" borderId="5" xfId="0" applyNumberFormat="1" applyFont="1" applyFill="1" applyBorder="1" applyAlignment="1">
      <alignment horizontal="right" vertical="center" wrapText="1"/>
    </xf>
    <xf numFmtId="1" fontId="2" fillId="5" borderId="5" xfId="0" applyNumberFormat="1" applyFont="1" applyFill="1" applyBorder="1" applyAlignment="1">
      <alignment horizontal="right" vertical="center" wrapText="1"/>
    </xf>
    <xf numFmtId="164" fontId="2" fillId="5" borderId="5" xfId="0" applyNumberFormat="1" applyFont="1" applyFill="1" applyBorder="1" applyAlignment="1">
      <alignment horizontal="right" vertical="center" wrapText="1"/>
    </xf>
    <xf numFmtId="3" fontId="2" fillId="5" borderId="5" xfId="0" applyNumberFormat="1" applyFont="1" applyFill="1" applyBorder="1" applyAlignment="1">
      <alignment horizontal="right" vertical="center" wrapText="1"/>
    </xf>
    <xf numFmtId="165" fontId="2" fillId="5" borderId="5" xfId="0" applyNumberFormat="1" applyFont="1" applyFill="1" applyBorder="1" applyAlignment="1">
      <alignment horizontal="right" vertical="center" wrapText="1"/>
    </xf>
    <xf numFmtId="166" fontId="2" fillId="5" borderId="5" xfId="0" applyNumberFormat="1" applyFont="1" applyFill="1" applyBorder="1" applyAlignment="1">
      <alignment horizontal="righ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right" vertical="center" wrapText="1"/>
    </xf>
    <xf numFmtId="4" fontId="3" fillId="6" borderId="5" xfId="0" applyNumberFormat="1" applyFont="1" applyFill="1" applyBorder="1" applyAlignment="1">
      <alignment horizontal="right" vertical="center" wrapText="1"/>
    </xf>
    <xf numFmtId="0" fontId="2" fillId="6" borderId="5" xfId="0" applyFont="1" applyFill="1" applyBorder="1" applyAlignment="1">
      <alignment horizontal="right" vertical="center" wrapText="1"/>
    </xf>
    <xf numFmtId="0" fontId="4" fillId="6" borderId="7" xfId="0" applyFont="1" applyFill="1" applyBorder="1" applyAlignment="1">
      <alignment horizontal="right" vertical="center" wrapText="1"/>
    </xf>
    <xf numFmtId="0" fontId="2" fillId="7" borderId="5" xfId="0" applyFont="1" applyFill="1" applyBorder="1" applyAlignment="1">
      <alignment horizontal="left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6" borderId="7" xfId="0" applyFont="1" applyFill="1" applyBorder="1" applyAlignment="1">
      <alignment horizontal="right" vertical="center" wrapText="1"/>
    </xf>
    <xf numFmtId="4" fontId="3" fillId="6" borderId="7" xfId="0" applyNumberFormat="1" applyFont="1" applyFill="1" applyBorder="1" applyAlignment="1">
      <alignment horizontal="right" vertical="center" wrapText="1"/>
    </xf>
    <xf numFmtId="0" fontId="4" fillId="6" borderId="7" xfId="0" applyFont="1" applyFill="1" applyBorder="1" applyAlignment="1">
      <alignment horizontal="right" vertical="center" wrapText="1"/>
    </xf>
    <xf numFmtId="4" fontId="4" fillId="6" borderId="7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1F50B8-EE9C-41DB-B8F3-0453D5B84289}" name="Р" displayName="Р" ref="A3:F16" totalsRowCount="1" headerRowDxfId="37" headerRowBorderDxfId="36" tableBorderDxfId="35" totalsRowBorderDxfId="34">
  <autoFilter ref="A3:F15" xr:uid="{151F50B8-EE9C-41DB-B8F3-0453D5B84289}"/>
  <tableColumns count="6">
    <tableColumn id="1" xr3:uid="{6317D2B5-BBCD-4DB9-96EA-08F4A96C85EE}" name="Наименование" totalsRowLabel="Итог" dataDxfId="33" totalsRowDxfId="32"/>
    <tableColumn id="2" xr3:uid="{963ADB84-5E31-489E-B818-182EE0F88519}" name="Ед. изм." dataDxfId="31" totalsRowDxfId="30"/>
    <tableColumn id="3" xr3:uid="{5C0D0C07-AF05-44F8-98AB-50FC247D009A}" name="Количество" dataDxfId="29" totalsRowDxfId="28"/>
    <tableColumn id="4" xr3:uid="{741395F2-12E6-45B1-869C-A577E367074B}" name="Цена за ед., руб" dataDxfId="27" totalsRowDxfId="26"/>
    <tableColumn id="5" xr3:uid="{25856A38-63AB-4D63-AE05-EBA4EF62FDC6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07D06DEC-449C-411A-8980-914AF7BEDD14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BE723C-2C31-4D6D-B059-AB3A4EB48229}" name="М" displayName="М" ref="A3:I51" totalsRowCount="1" headerRowDxfId="21" headerRowBorderDxfId="20" tableBorderDxfId="19" totalsRowBorderDxfId="18">
  <autoFilter ref="A3:I50" xr:uid="{A6BE723C-2C31-4D6D-B059-AB3A4EB48229}"/>
  <tableColumns count="9">
    <tableColumn id="1" xr3:uid="{F853E3C4-0C65-425E-B27A-F7C6EA4FE517}" name="Наим." totalsRowLabel="Итог" dataDxfId="17" totalsRowDxfId="16"/>
    <tableColumn id="2" xr3:uid="{EB159472-C787-4336-ACF8-B8A5B5AE0D10}" name="Артикул, марка, произв." dataDxfId="15" totalsRowDxfId="14"/>
    <tableColumn id="3" xr3:uid="{E64D1110-FDC2-46FE-9548-1B22FAA28C5A}" name="Хар-ка" dataDxfId="13" totalsRowDxfId="12"/>
    <tableColumn id="4" xr3:uid="{ED23CE46-83DB-4C6A-B214-D7FBAABCF778}" name="Ед. изм." dataDxfId="11" totalsRowDxfId="10"/>
    <tableColumn id="5" xr3:uid="{18391D86-4F65-4FFA-B827-65B5A33A5D7B}" name="Количество" dataDxfId="9" totalsRowDxfId="8"/>
    <tableColumn id="6" xr3:uid="{66B22540-92C2-4408-907B-D1F067111ECD}" name="Цена за ед., руб" dataDxfId="7" totalsRowDxfId="6"/>
    <tableColumn id="7" xr3:uid="{E30BE44F-FB28-486D-8132-828B967611B1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2B268DCD-610D-45FF-BD4A-7F0FBDE26539}" name="Прим." dataDxfId="3" totalsRowDxfId="2"/>
    <tableColumn id="9" xr3:uid="{79DA1F11-B575-42CE-98A7-93CE3FE6312A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L144"/>
  <sheetViews>
    <sheetView tabSelected="1" workbookViewId="0">
      <pane ySplit="7" topLeftCell="A8" activePane="bottomLeft" state="frozen"/>
      <selection pane="bottomLeft" activeCell="I42" sqref="I42"/>
    </sheetView>
  </sheetViews>
  <sheetFormatPr defaultColWidth="10.5" defaultRowHeight="11.45" customHeight="1" outlineLevelRow="4" x14ac:dyDescent="0.2"/>
  <cols>
    <col min="1" max="1" width="9.83203125" style="24" customWidth="1"/>
    <col min="2" max="2" width="41.83203125" style="24" customWidth="1"/>
    <col min="3" max="3" width="15.83203125" style="24" customWidth="1"/>
    <col min="4" max="4" width="17" style="24" customWidth="1"/>
    <col min="5" max="5" width="10" style="24" customWidth="1"/>
    <col min="6" max="6" width="9.6640625" style="24" customWidth="1"/>
    <col min="7" max="7" width="10.5" style="24" customWidth="1"/>
    <col min="8" max="8" width="14.6640625" style="24" customWidth="1"/>
    <col min="9" max="9" width="16" style="24" customWidth="1"/>
    <col min="10" max="10" width="17" style="24" customWidth="1"/>
    <col min="11" max="11" width="35" style="24" customWidth="1"/>
    <col min="12" max="12" width="23.33203125" style="24" customWidth="1"/>
    <col min="13" max="16384" width="10.5" style="25"/>
  </cols>
  <sheetData>
    <row r="1" spans="1:12" ht="11.1" customHeight="1" x14ac:dyDescent="0.2"/>
    <row r="2" spans="1:12" ht="11.1" customHeight="1" x14ac:dyDescent="0.2">
      <c r="A2" s="83" t="s">
        <v>165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2" ht="23.1" customHeight="1" x14ac:dyDescent="0.2">
      <c r="A3" s="69" t="s">
        <v>177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</row>
    <row r="4" spans="1:12" ht="23.1" customHeight="1" x14ac:dyDescent="0.2">
      <c r="A4" s="69" t="s">
        <v>176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2" ht="11.1" customHeight="1" x14ac:dyDescent="0.2"/>
    <row r="6" spans="1:12" ht="11.1" customHeight="1" x14ac:dyDescent="0.2">
      <c r="A6" s="73" t="s">
        <v>0</v>
      </c>
      <c r="B6" s="73" t="s">
        <v>1</v>
      </c>
      <c r="C6" s="75" t="s">
        <v>2</v>
      </c>
      <c r="D6" s="77" t="s">
        <v>3</v>
      </c>
      <c r="E6" s="73" t="s">
        <v>4</v>
      </c>
      <c r="F6" s="79" t="s">
        <v>5</v>
      </c>
      <c r="G6" s="81" t="s">
        <v>6</v>
      </c>
      <c r="H6" s="73" t="s">
        <v>7</v>
      </c>
      <c r="I6" s="79" t="s">
        <v>8</v>
      </c>
      <c r="J6" s="79" t="s">
        <v>9</v>
      </c>
      <c r="K6" s="73" t="s">
        <v>10</v>
      </c>
      <c r="L6" s="79" t="s">
        <v>11</v>
      </c>
    </row>
    <row r="7" spans="1:12" ht="11.1" customHeight="1" x14ac:dyDescent="0.2">
      <c r="A7" s="74"/>
      <c r="B7" s="74"/>
      <c r="C7" s="76"/>
      <c r="D7" s="78"/>
      <c r="E7" s="74"/>
      <c r="F7" s="80"/>
      <c r="G7" s="82"/>
      <c r="H7" s="74"/>
      <c r="I7" s="80"/>
      <c r="J7" s="80"/>
      <c r="K7" s="74"/>
      <c r="L7" s="80"/>
    </row>
    <row r="8" spans="1:12" ht="11.1" customHeight="1" x14ac:dyDescent="0.2">
      <c r="A8" s="26" t="s">
        <v>12</v>
      </c>
      <c r="B8" s="27" t="s">
        <v>13</v>
      </c>
      <c r="C8" s="26"/>
      <c r="D8" s="26"/>
      <c r="E8" s="26"/>
      <c r="F8" s="28"/>
      <c r="G8" s="28"/>
      <c r="H8" s="28"/>
      <c r="I8" s="29"/>
      <c r="J8" s="29"/>
      <c r="K8" s="26"/>
      <c r="L8" s="26"/>
    </row>
    <row r="9" spans="1:12" ht="23.1" customHeight="1" outlineLevel="1" x14ac:dyDescent="0.2">
      <c r="A9" s="30" t="s">
        <v>14</v>
      </c>
      <c r="B9" s="31" t="s">
        <v>15</v>
      </c>
      <c r="C9" s="30"/>
      <c r="D9" s="30"/>
      <c r="E9" s="30"/>
      <c r="F9" s="32"/>
      <c r="G9" s="32"/>
      <c r="H9" s="32"/>
      <c r="I9" s="33"/>
      <c r="J9" s="33">
        <f>SUM($J$107,$J$101,$J$92,$J$84,$J$78,$J$66,$J$47,$J$32,$J$25,$J$10)</f>
        <v>0</v>
      </c>
      <c r="K9" s="30"/>
      <c r="L9" s="30"/>
    </row>
    <row r="10" spans="1:12" ht="23.1" customHeight="1" outlineLevel="2" x14ac:dyDescent="0.2">
      <c r="A10" s="34" t="s">
        <v>16</v>
      </c>
      <c r="B10" s="35" t="s">
        <v>17</v>
      </c>
      <c r="C10" s="34"/>
      <c r="D10" s="34"/>
      <c r="E10" s="34"/>
      <c r="F10" s="36"/>
      <c r="G10" s="37"/>
      <c r="H10" s="37"/>
      <c r="I10" s="38"/>
      <c r="J10" s="38">
        <f>SUM($J$11)</f>
        <v>0</v>
      </c>
      <c r="K10" s="39"/>
      <c r="L10" s="39"/>
    </row>
    <row r="11" spans="1:12" ht="23.1" customHeight="1" outlineLevel="3" x14ac:dyDescent="0.2">
      <c r="A11" s="34" t="s">
        <v>18</v>
      </c>
      <c r="B11" s="35" t="s">
        <v>17</v>
      </c>
      <c r="C11" s="34"/>
      <c r="D11" s="34"/>
      <c r="E11" s="34"/>
      <c r="F11" s="36"/>
      <c r="G11" s="37"/>
      <c r="H11" s="37"/>
      <c r="I11" s="38"/>
      <c r="J11" s="38">
        <f>SUM($J$19,$J$17,$J$14,$J$12)</f>
        <v>0</v>
      </c>
      <c r="K11" s="39"/>
      <c r="L11" s="39"/>
    </row>
    <row r="12" spans="1:12" ht="11.1" customHeight="1" outlineLevel="4" x14ac:dyDescent="0.2">
      <c r="A12" s="40"/>
      <c r="B12" s="35" t="s">
        <v>19</v>
      </c>
      <c r="C12" s="39"/>
      <c r="D12" s="39"/>
      <c r="E12" s="39"/>
      <c r="F12" s="39"/>
      <c r="G12" s="39"/>
      <c r="H12" s="39"/>
      <c r="I12" s="41"/>
      <c r="J12" s="42">
        <f>SUM($J$13)</f>
        <v>0</v>
      </c>
      <c r="K12" s="37"/>
      <c r="L12" s="37"/>
    </row>
    <row r="13" spans="1:12" ht="23.1" customHeight="1" outlineLevel="4" x14ac:dyDescent="0.2">
      <c r="A13" s="43"/>
      <c r="B13" s="44" t="s">
        <v>20</v>
      </c>
      <c r="C13" s="43"/>
      <c r="D13" s="43"/>
      <c r="E13" s="43" t="s">
        <v>21</v>
      </c>
      <c r="F13" s="45"/>
      <c r="G13" s="46">
        <v>168.79</v>
      </c>
      <c r="H13" s="46">
        <f>SUM($G$13:$G$13)</f>
        <v>168.79</v>
      </c>
      <c r="I13" s="47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47">
        <f>ROUND($H$13*$I$13,2)</f>
        <v>0</v>
      </c>
      <c r="K13" s="43"/>
      <c r="L13" s="43"/>
    </row>
    <row r="14" spans="1:12" ht="11.1" customHeight="1" outlineLevel="4" x14ac:dyDescent="0.2">
      <c r="A14" s="40"/>
      <c r="B14" s="35" t="s">
        <v>22</v>
      </c>
      <c r="C14" s="39"/>
      <c r="D14" s="39"/>
      <c r="E14" s="39"/>
      <c r="F14" s="39"/>
      <c r="G14" s="39"/>
      <c r="H14" s="39"/>
      <c r="I14" s="41"/>
      <c r="J14" s="42">
        <f>SUM($J$15:$J$16)</f>
        <v>0</v>
      </c>
      <c r="K14" s="37"/>
      <c r="L14" s="37"/>
    </row>
    <row r="15" spans="1:12" ht="11.1" customHeight="1" outlineLevel="4" x14ac:dyDescent="0.2">
      <c r="A15" s="43" t="s">
        <v>23</v>
      </c>
      <c r="B15" s="44" t="s">
        <v>24</v>
      </c>
      <c r="C15" s="43"/>
      <c r="D15" s="43"/>
      <c r="E15" s="43" t="s">
        <v>25</v>
      </c>
      <c r="F15" s="45"/>
      <c r="G15" s="48">
        <v>1</v>
      </c>
      <c r="H15" s="48">
        <f>SUM($G$15:$G$15)</f>
        <v>1</v>
      </c>
      <c r="I15" s="47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47">
        <f>ROUND($H$15*$I$15,2)</f>
        <v>0</v>
      </c>
      <c r="K15" s="43" t="s">
        <v>26</v>
      </c>
      <c r="L15" s="43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</row>
    <row r="16" spans="1:12" ht="23.1" customHeight="1" outlineLevel="4" x14ac:dyDescent="0.2">
      <c r="A16" s="43" t="s">
        <v>27</v>
      </c>
      <c r="B16" s="44" t="s">
        <v>28</v>
      </c>
      <c r="C16" s="43"/>
      <c r="D16" s="43"/>
      <c r="E16" s="43" t="s">
        <v>21</v>
      </c>
      <c r="F16" s="49">
        <v>1.07</v>
      </c>
      <c r="G16" s="46">
        <v>180.61</v>
      </c>
      <c r="H16" s="46">
        <f>SUM($G$16:$G$16)</f>
        <v>180.61</v>
      </c>
      <c r="I16" s="47">
        <f t="array" ref="I16">INDEX(М[Цена за ед., руб],MATCH(1,IF(($B16=М[Наим.])*($C16=М[Артикул,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  <c r="J16" s="47">
        <f>ROUND($H$16*$I$16,2)</f>
        <v>0</v>
      </c>
      <c r="K16" s="43" t="s">
        <v>26</v>
      </c>
      <c r="L16" s="43">
        <f t="array" ref="L16">INDEX(М[Форма закупа],MATCH(1,IF(($B16=М[Наим.])*($C16=М[Артикул,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</row>
    <row r="17" spans="1:12" ht="11.1" customHeight="1" outlineLevel="4" x14ac:dyDescent="0.2">
      <c r="A17" s="40"/>
      <c r="B17" s="35" t="s">
        <v>19</v>
      </c>
      <c r="C17" s="39"/>
      <c r="D17" s="39"/>
      <c r="E17" s="39"/>
      <c r="F17" s="39"/>
      <c r="G17" s="39"/>
      <c r="H17" s="39"/>
      <c r="I17" s="41"/>
      <c r="J17" s="42">
        <f>SUM($J$18)</f>
        <v>0</v>
      </c>
      <c r="K17" s="37"/>
      <c r="L17" s="37"/>
    </row>
    <row r="18" spans="1:12" ht="23.1" customHeight="1" outlineLevel="4" x14ac:dyDescent="0.2">
      <c r="A18" s="43"/>
      <c r="B18" s="44" t="s">
        <v>29</v>
      </c>
      <c r="C18" s="43"/>
      <c r="D18" s="43"/>
      <c r="E18" s="43" t="s">
        <v>21</v>
      </c>
      <c r="F18" s="45"/>
      <c r="G18" s="46">
        <v>168.79</v>
      </c>
      <c r="H18" s="46">
        <f>SUM($G$18:$G$18)</f>
        <v>168.79</v>
      </c>
      <c r="I18" s="47">
        <f t="array" ref="I18">INDEX(Р[Цена за ед., руб],MATCH(1,IF(($B18=Р[Наименование])*($K18=Р[Примечание]),{1},($B18=Р[Наименование])*($K18=Р[Примечание])),0))</f>
        <v>0</v>
      </c>
      <c r="J18" s="47">
        <f>ROUND($H$18*$I$18,2)</f>
        <v>0</v>
      </c>
      <c r="K18" s="43"/>
      <c r="L18" s="43"/>
    </row>
    <row r="19" spans="1:12" ht="11.1" customHeight="1" outlineLevel="4" x14ac:dyDescent="0.2">
      <c r="A19" s="40"/>
      <c r="B19" s="35" t="s">
        <v>22</v>
      </c>
      <c r="C19" s="39"/>
      <c r="D19" s="39"/>
      <c r="E19" s="39"/>
      <c r="F19" s="39"/>
      <c r="G19" s="39"/>
      <c r="H19" s="39"/>
      <c r="I19" s="41"/>
      <c r="J19" s="42">
        <f>SUM($J$20:$J$24)</f>
        <v>0</v>
      </c>
      <c r="K19" s="37"/>
      <c r="L19" s="37"/>
    </row>
    <row r="20" spans="1:12" ht="23.1" customHeight="1" outlineLevel="4" x14ac:dyDescent="0.2">
      <c r="A20" s="43" t="s">
        <v>23</v>
      </c>
      <c r="B20" s="44" t="s">
        <v>30</v>
      </c>
      <c r="C20" s="43" t="s">
        <v>31</v>
      </c>
      <c r="D20" s="43" t="s">
        <v>32</v>
      </c>
      <c r="E20" s="43" t="s">
        <v>21</v>
      </c>
      <c r="F20" s="49">
        <v>1.35</v>
      </c>
      <c r="G20" s="46">
        <v>227.87</v>
      </c>
      <c r="H20" s="46">
        <f>SUM($G$20:$G$20)</f>
        <v>227.87</v>
      </c>
      <c r="I20" s="47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47">
        <f>ROUND($H$20*$I$20,2)</f>
        <v>0</v>
      </c>
      <c r="K20" s="43" t="s">
        <v>33</v>
      </c>
      <c r="L20" s="43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ht="47.1" customHeight="1" outlineLevel="4" x14ac:dyDescent="0.2">
      <c r="A21" s="43" t="s">
        <v>27</v>
      </c>
      <c r="B21" s="44" t="s">
        <v>34</v>
      </c>
      <c r="C21" s="43"/>
      <c r="D21" s="43" t="s">
        <v>35</v>
      </c>
      <c r="E21" s="43" t="s">
        <v>36</v>
      </c>
      <c r="F21" s="49">
        <v>4</v>
      </c>
      <c r="G21" s="48">
        <v>679</v>
      </c>
      <c r="H21" s="48">
        <f>SUM($G$21:$G$21)</f>
        <v>679</v>
      </c>
      <c r="I21" s="47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47">
        <f>ROUND($H$21*$I$21,2)</f>
        <v>0</v>
      </c>
      <c r="K21" s="43"/>
      <c r="L21" s="43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47.1" customHeight="1" outlineLevel="4" x14ac:dyDescent="0.2">
      <c r="A22" s="43" t="s">
        <v>37</v>
      </c>
      <c r="B22" s="44" t="s">
        <v>34</v>
      </c>
      <c r="C22" s="43"/>
      <c r="D22" s="43" t="s">
        <v>38</v>
      </c>
      <c r="E22" s="43" t="s">
        <v>36</v>
      </c>
      <c r="F22" s="49">
        <v>10</v>
      </c>
      <c r="G22" s="50">
        <v>1689</v>
      </c>
      <c r="H22" s="50">
        <f>SUM($G$22:$G$22)</f>
        <v>1689</v>
      </c>
      <c r="I22" s="47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47">
        <f>ROUND($H$22*$I$22,2)</f>
        <v>0</v>
      </c>
      <c r="K22" s="43"/>
      <c r="L22" s="43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</row>
    <row r="23" spans="1:12" ht="23.1" customHeight="1" outlineLevel="4" x14ac:dyDescent="0.2">
      <c r="A23" s="43" t="s">
        <v>39</v>
      </c>
      <c r="B23" s="44" t="s">
        <v>40</v>
      </c>
      <c r="C23" s="43" t="s">
        <v>41</v>
      </c>
      <c r="D23" s="43" t="s">
        <v>42</v>
      </c>
      <c r="E23" s="43" t="s">
        <v>43</v>
      </c>
      <c r="F23" s="49">
        <v>1.07</v>
      </c>
      <c r="G23" s="46">
        <v>18.059999999999999</v>
      </c>
      <c r="H23" s="46">
        <f>SUM($G$23:$G$23)</f>
        <v>18.059999999999999</v>
      </c>
      <c r="I23" s="47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47">
        <f>ROUND($H$23*$I$23,2)</f>
        <v>0</v>
      </c>
      <c r="K23" s="43" t="s">
        <v>44</v>
      </c>
      <c r="L23" s="43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</row>
    <row r="24" spans="1:12" ht="23.1" customHeight="1" outlineLevel="4" x14ac:dyDescent="0.2">
      <c r="A24" s="43" t="s">
        <v>45</v>
      </c>
      <c r="B24" s="44" t="s">
        <v>40</v>
      </c>
      <c r="C24" s="43" t="s">
        <v>46</v>
      </c>
      <c r="D24" s="43" t="s">
        <v>47</v>
      </c>
      <c r="E24" s="43" t="s">
        <v>43</v>
      </c>
      <c r="F24" s="49">
        <v>1.07</v>
      </c>
      <c r="G24" s="46">
        <v>18.059999999999999</v>
      </c>
      <c r="H24" s="46">
        <f>SUM($G$24:$G$24)</f>
        <v>18.059999999999999</v>
      </c>
      <c r="I24" s="47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47">
        <f>ROUND($H$24*$I$24,2)</f>
        <v>0</v>
      </c>
      <c r="K24" s="43" t="s">
        <v>48</v>
      </c>
      <c r="L24" s="43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ht="11.1" customHeight="1" outlineLevel="2" x14ac:dyDescent="0.2">
      <c r="A25" s="34" t="s">
        <v>49</v>
      </c>
      <c r="B25" s="35" t="s">
        <v>50</v>
      </c>
      <c r="C25" s="34"/>
      <c r="D25" s="34"/>
      <c r="E25" s="34"/>
      <c r="F25" s="36"/>
      <c r="G25" s="37"/>
      <c r="H25" s="37"/>
      <c r="I25" s="38"/>
      <c r="J25" s="38">
        <f>SUM($J$26)</f>
        <v>0</v>
      </c>
      <c r="K25" s="39"/>
      <c r="L25" s="39"/>
    </row>
    <row r="26" spans="1:12" ht="11.1" customHeight="1" outlineLevel="3" x14ac:dyDescent="0.2">
      <c r="A26" s="34" t="s">
        <v>51</v>
      </c>
      <c r="B26" s="35" t="s">
        <v>50</v>
      </c>
      <c r="C26" s="34"/>
      <c r="D26" s="34"/>
      <c r="E26" s="34"/>
      <c r="F26" s="36"/>
      <c r="G26" s="37"/>
      <c r="H26" s="37"/>
      <c r="I26" s="38"/>
      <c r="J26" s="38">
        <f>SUM($J$29,$J$27)</f>
        <v>0</v>
      </c>
      <c r="K26" s="39"/>
      <c r="L26" s="39"/>
    </row>
    <row r="27" spans="1:12" ht="11.1" customHeight="1" outlineLevel="4" x14ac:dyDescent="0.2">
      <c r="A27" s="40"/>
      <c r="B27" s="35" t="s">
        <v>19</v>
      </c>
      <c r="C27" s="39"/>
      <c r="D27" s="39"/>
      <c r="E27" s="39"/>
      <c r="F27" s="39"/>
      <c r="G27" s="39"/>
      <c r="H27" s="39"/>
      <c r="I27" s="41"/>
      <c r="J27" s="42">
        <f>SUM($J$28)</f>
        <v>0</v>
      </c>
      <c r="K27" s="37"/>
      <c r="L27" s="37"/>
    </row>
    <row r="28" spans="1:12" ht="11.1" customHeight="1" outlineLevel="4" x14ac:dyDescent="0.2">
      <c r="A28" s="43"/>
      <c r="B28" s="44" t="s">
        <v>50</v>
      </c>
      <c r="C28" s="43"/>
      <c r="D28" s="43"/>
      <c r="E28" s="43" t="s">
        <v>21</v>
      </c>
      <c r="F28" s="45"/>
      <c r="G28" s="46">
        <v>167.51</v>
      </c>
      <c r="H28" s="46">
        <f>SUM($G$28:$G$28)</f>
        <v>167.51</v>
      </c>
      <c r="I28" s="47">
        <f t="array" ref="I28">INDEX(Р[Цена за ед., руб],MATCH(1,IF(($B28=Р[Наименование])*($K28=Р[Примечание]),{1},($B28=Р[Наименование])*($K28=Р[Примечание])),0))</f>
        <v>0</v>
      </c>
      <c r="J28" s="47">
        <f>ROUND($H$28*$I$28,2)</f>
        <v>0</v>
      </c>
      <c r="K28" s="43"/>
      <c r="L28" s="43"/>
    </row>
    <row r="29" spans="1:12" ht="11.1" customHeight="1" outlineLevel="4" x14ac:dyDescent="0.2">
      <c r="A29" s="40"/>
      <c r="B29" s="35" t="s">
        <v>22</v>
      </c>
      <c r="C29" s="39"/>
      <c r="D29" s="39"/>
      <c r="E29" s="39"/>
      <c r="F29" s="39"/>
      <c r="G29" s="39"/>
      <c r="H29" s="39"/>
      <c r="I29" s="41"/>
      <c r="J29" s="42">
        <f>SUM($J$30:$J$31)</f>
        <v>0</v>
      </c>
      <c r="K29" s="37"/>
      <c r="L29" s="37"/>
    </row>
    <row r="30" spans="1:12" ht="35.1" customHeight="1" outlineLevel="4" x14ac:dyDescent="0.2">
      <c r="A30" s="43" t="s">
        <v>23</v>
      </c>
      <c r="B30" s="44" t="s">
        <v>52</v>
      </c>
      <c r="C30" s="43" t="s">
        <v>53</v>
      </c>
      <c r="D30" s="43" t="s">
        <v>54</v>
      </c>
      <c r="E30" s="43" t="s">
        <v>21</v>
      </c>
      <c r="F30" s="49">
        <v>1.6870000000000001</v>
      </c>
      <c r="G30" s="46">
        <v>180.56</v>
      </c>
      <c r="H30" s="46">
        <f>SUM($G$30:$G$30)</f>
        <v>180.56</v>
      </c>
      <c r="I30" s="47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47">
        <f>ROUND($H$30*$I$30,2)</f>
        <v>0</v>
      </c>
      <c r="K30" s="43" t="s">
        <v>55</v>
      </c>
      <c r="L30" s="43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</row>
    <row r="31" spans="1:12" ht="35.1" customHeight="1" outlineLevel="4" x14ac:dyDescent="0.2">
      <c r="A31" s="43" t="s">
        <v>27</v>
      </c>
      <c r="B31" s="44" t="s">
        <v>52</v>
      </c>
      <c r="C31" s="43" t="s">
        <v>53</v>
      </c>
      <c r="D31" s="43" t="s">
        <v>56</v>
      </c>
      <c r="E31" s="43" t="s">
        <v>21</v>
      </c>
      <c r="F31" s="49">
        <v>2.177</v>
      </c>
      <c r="G31" s="46">
        <v>131.76</v>
      </c>
      <c r="H31" s="46">
        <f>SUM($G$31:$G$31)</f>
        <v>131.76</v>
      </c>
      <c r="I31" s="47">
        <f t="array" ref="I31">INDEX(М[Цена за ед., руб],MATCH(1,IF(($B31=М[Наим.])*($C31=М[Артикул,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  <c r="J31" s="47">
        <f>ROUND($H$31*$I$31,2)</f>
        <v>0</v>
      </c>
      <c r="K31" s="43" t="s">
        <v>55</v>
      </c>
      <c r="L31" s="43">
        <f t="array" ref="L31">INDEX(М[Форма закупа],MATCH(1,IF(($B31=М[Наим.])*($C31=М[Артикул,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</row>
    <row r="32" spans="1:12" ht="11.1" customHeight="1" outlineLevel="2" x14ac:dyDescent="0.2">
      <c r="A32" s="34" t="s">
        <v>57</v>
      </c>
      <c r="B32" s="35" t="s">
        <v>58</v>
      </c>
      <c r="C32" s="34"/>
      <c r="D32" s="34"/>
      <c r="E32" s="34"/>
      <c r="F32" s="36"/>
      <c r="G32" s="37"/>
      <c r="H32" s="37"/>
      <c r="I32" s="38"/>
      <c r="J32" s="38">
        <f>SUM($J$33)</f>
        <v>0</v>
      </c>
      <c r="K32" s="39"/>
      <c r="L32" s="39"/>
    </row>
    <row r="33" spans="1:12" ht="11.1" customHeight="1" outlineLevel="3" x14ac:dyDescent="0.2">
      <c r="A33" s="34" t="s">
        <v>59</v>
      </c>
      <c r="B33" s="35" t="s">
        <v>58</v>
      </c>
      <c r="C33" s="34"/>
      <c r="D33" s="34"/>
      <c r="E33" s="34"/>
      <c r="F33" s="36"/>
      <c r="G33" s="37"/>
      <c r="H33" s="37"/>
      <c r="I33" s="38"/>
      <c r="J33" s="38">
        <f>SUM($J$41,$J$39,$J$36,$J$34)</f>
        <v>0</v>
      </c>
      <c r="K33" s="39"/>
      <c r="L33" s="39"/>
    </row>
    <row r="34" spans="1:12" ht="11.1" customHeight="1" outlineLevel="4" x14ac:dyDescent="0.2">
      <c r="A34" s="40"/>
      <c r="B34" s="35" t="s">
        <v>19</v>
      </c>
      <c r="C34" s="39"/>
      <c r="D34" s="39"/>
      <c r="E34" s="39"/>
      <c r="F34" s="39"/>
      <c r="G34" s="39"/>
      <c r="H34" s="39"/>
      <c r="I34" s="41"/>
      <c r="J34" s="42">
        <f>SUM($J$35)</f>
        <v>0</v>
      </c>
      <c r="K34" s="37"/>
      <c r="L34" s="37"/>
    </row>
    <row r="35" spans="1:12" ht="23.1" customHeight="1" outlineLevel="4" x14ac:dyDescent="0.2">
      <c r="A35" s="43"/>
      <c r="B35" s="44" t="s">
        <v>20</v>
      </c>
      <c r="C35" s="43"/>
      <c r="D35" s="43"/>
      <c r="E35" s="43" t="s">
        <v>21</v>
      </c>
      <c r="F35" s="45"/>
      <c r="G35" s="47">
        <v>4445.6099999999997</v>
      </c>
      <c r="H35" s="47">
        <f>SUM($G$35:$G$35)</f>
        <v>4445.6099999999997</v>
      </c>
      <c r="I35" s="47">
        <f t="array" ref="I35">INDEX(Р[Цена за ед., руб],MATCH(1,IF(($B35=Р[Наименование])*($K35=Р[Примечание]),{1},($B35=Р[Наименование])*($K35=Р[Примечание])),0))</f>
        <v>0</v>
      </c>
      <c r="J35" s="47">
        <f>ROUND($H$35*$I$35,2)</f>
        <v>0</v>
      </c>
      <c r="K35" s="43"/>
      <c r="L35" s="43"/>
    </row>
    <row r="36" spans="1:12" ht="11.1" customHeight="1" outlineLevel="4" x14ac:dyDescent="0.2">
      <c r="A36" s="40"/>
      <c r="B36" s="35" t="s">
        <v>22</v>
      </c>
      <c r="C36" s="39"/>
      <c r="D36" s="39"/>
      <c r="E36" s="39"/>
      <c r="F36" s="39"/>
      <c r="G36" s="39"/>
      <c r="H36" s="39"/>
      <c r="I36" s="41"/>
      <c r="J36" s="42">
        <f>SUM($J$37:$J$38)</f>
        <v>0</v>
      </c>
      <c r="K36" s="37"/>
      <c r="L36" s="37"/>
    </row>
    <row r="37" spans="1:12" ht="11.1" customHeight="1" outlineLevel="4" x14ac:dyDescent="0.2">
      <c r="A37" s="43" t="s">
        <v>23</v>
      </c>
      <c r="B37" s="44" t="s">
        <v>24</v>
      </c>
      <c r="C37" s="43"/>
      <c r="D37" s="43"/>
      <c r="E37" s="43" t="s">
        <v>25</v>
      </c>
      <c r="F37" s="45"/>
      <c r="G37" s="48">
        <v>1</v>
      </c>
      <c r="H37" s="48">
        <f>SUM($G$37:$G$37)</f>
        <v>1</v>
      </c>
      <c r="I37" s="47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47">
        <f>ROUND($H$37*$I$37,2)</f>
        <v>0</v>
      </c>
      <c r="K37" s="43" t="s">
        <v>26</v>
      </c>
      <c r="L37" s="43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ht="23.1" customHeight="1" outlineLevel="4" x14ac:dyDescent="0.2">
      <c r="A38" s="43" t="s">
        <v>27</v>
      </c>
      <c r="B38" s="44" t="s">
        <v>28</v>
      </c>
      <c r="C38" s="43"/>
      <c r="D38" s="43"/>
      <c r="E38" s="43" t="s">
        <v>21</v>
      </c>
      <c r="F38" s="49">
        <v>1.07</v>
      </c>
      <c r="G38" s="51">
        <v>4756.8</v>
      </c>
      <c r="H38" s="51">
        <f>SUM($G$38:$G$38)</f>
        <v>4756.8</v>
      </c>
      <c r="I38" s="47">
        <f t="array" ref="I38">INDEX(М[Цена за ед., руб],MATCH(1,IF(($B38=М[Наим.])*($C38=М[Артикул,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  <c r="J38" s="47">
        <f>ROUND($H$38*$I$38,2)</f>
        <v>0</v>
      </c>
      <c r="K38" s="43" t="s">
        <v>26</v>
      </c>
      <c r="L38" s="43">
        <f t="array" ref="L38">INDEX(М[Форма закупа],MATCH(1,IF(($B38=М[Наим.])*($C38=М[Артикул,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</row>
    <row r="39" spans="1:12" ht="11.1" customHeight="1" outlineLevel="4" x14ac:dyDescent="0.2">
      <c r="A39" s="40"/>
      <c r="B39" s="35" t="s">
        <v>19</v>
      </c>
      <c r="C39" s="39"/>
      <c r="D39" s="39"/>
      <c r="E39" s="39"/>
      <c r="F39" s="39"/>
      <c r="G39" s="39"/>
      <c r="H39" s="39"/>
      <c r="I39" s="41"/>
      <c r="J39" s="42">
        <f>SUM($J$40)</f>
        <v>0</v>
      </c>
      <c r="K39" s="37"/>
      <c r="L39" s="37"/>
    </row>
    <row r="40" spans="1:12" ht="23.1" customHeight="1" outlineLevel="4" x14ac:dyDescent="0.2">
      <c r="A40" s="43"/>
      <c r="B40" s="44" t="s">
        <v>29</v>
      </c>
      <c r="C40" s="43"/>
      <c r="D40" s="43"/>
      <c r="E40" s="43" t="s">
        <v>21</v>
      </c>
      <c r="F40" s="45"/>
      <c r="G40" s="47">
        <v>4445.6099999999997</v>
      </c>
      <c r="H40" s="47">
        <f>SUM($G$40:$G$40)</f>
        <v>4445.6099999999997</v>
      </c>
      <c r="I40" s="47">
        <f t="array" ref="I40">INDEX(Р[Цена за ед., руб],MATCH(1,IF(($B40=Р[Наименование])*($K40=Р[Примечание]),{1},($B40=Р[Наименование])*($K40=Р[Примечание])),0))</f>
        <v>0</v>
      </c>
      <c r="J40" s="47">
        <f>ROUND($H$40*$I$40,2)</f>
        <v>0</v>
      </c>
      <c r="K40" s="43"/>
      <c r="L40" s="43"/>
    </row>
    <row r="41" spans="1:12" ht="11.1" customHeight="1" outlineLevel="4" x14ac:dyDescent="0.2">
      <c r="A41" s="40"/>
      <c r="B41" s="35" t="s">
        <v>22</v>
      </c>
      <c r="C41" s="39"/>
      <c r="D41" s="39"/>
      <c r="E41" s="39"/>
      <c r="F41" s="39"/>
      <c r="G41" s="39"/>
      <c r="H41" s="39"/>
      <c r="I41" s="41"/>
      <c r="J41" s="42">
        <f>SUM($J$42:$J$46)</f>
        <v>0</v>
      </c>
      <c r="K41" s="37"/>
      <c r="L41" s="37"/>
    </row>
    <row r="42" spans="1:12" ht="23.1" customHeight="1" outlineLevel="4" x14ac:dyDescent="0.2">
      <c r="A42" s="43" t="s">
        <v>23</v>
      </c>
      <c r="B42" s="44" t="s">
        <v>30</v>
      </c>
      <c r="C42" s="43" t="s">
        <v>31</v>
      </c>
      <c r="D42" s="43" t="s">
        <v>32</v>
      </c>
      <c r="E42" s="43" t="s">
        <v>21</v>
      </c>
      <c r="F42" s="49">
        <v>1.35</v>
      </c>
      <c r="G42" s="47">
        <v>6001.57</v>
      </c>
      <c r="H42" s="47">
        <f>SUM($G$42:$G$42)</f>
        <v>6001.57</v>
      </c>
      <c r="I42" s="47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47">
        <f>ROUND($H$42*$I$42,2)</f>
        <v>0</v>
      </c>
      <c r="K42" s="43" t="s">
        <v>33</v>
      </c>
      <c r="L42" s="43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47.1" customHeight="1" outlineLevel="4" x14ac:dyDescent="0.2">
      <c r="A43" s="43" t="s">
        <v>27</v>
      </c>
      <c r="B43" s="44" t="s">
        <v>34</v>
      </c>
      <c r="C43" s="43"/>
      <c r="D43" s="43" t="s">
        <v>35</v>
      </c>
      <c r="E43" s="43" t="s">
        <v>36</v>
      </c>
      <c r="F43" s="49">
        <v>4</v>
      </c>
      <c r="G43" s="50">
        <v>17786</v>
      </c>
      <c r="H43" s="50">
        <f>SUM($G$43:$G$43)</f>
        <v>17786</v>
      </c>
      <c r="I43" s="47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47">
        <f>ROUND($H$43*$I$43,2)</f>
        <v>0</v>
      </c>
      <c r="K43" s="43"/>
      <c r="L43" s="43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</row>
    <row r="44" spans="1:12" ht="47.1" customHeight="1" outlineLevel="4" x14ac:dyDescent="0.2">
      <c r="A44" s="43" t="s">
        <v>37</v>
      </c>
      <c r="B44" s="44" t="s">
        <v>34</v>
      </c>
      <c r="C44" s="43"/>
      <c r="D44" s="43" t="s">
        <v>38</v>
      </c>
      <c r="E44" s="43" t="s">
        <v>36</v>
      </c>
      <c r="F44" s="49">
        <v>10</v>
      </c>
      <c r="G44" s="50">
        <v>44458</v>
      </c>
      <c r="H44" s="50">
        <f>SUM($G$44:$G$44)</f>
        <v>44458</v>
      </c>
      <c r="I44" s="47">
        <f t="array" ref="I44">INDEX(М[Цена за ед., руб],MATCH(1,IF(($B44=М[Наим.])*($C44=М[Артикул,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  <c r="J44" s="47">
        <f>ROUND($H$44*$I$44,2)</f>
        <v>0</v>
      </c>
      <c r="K44" s="43"/>
      <c r="L44" s="43">
        <f t="array" ref="L44">INDEX(М[Форма закупа],MATCH(1,IF(($B44=М[Наим.])*($C44=М[Артикул,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</row>
    <row r="45" spans="1:12" ht="23.1" customHeight="1" outlineLevel="4" x14ac:dyDescent="0.2">
      <c r="A45" s="43" t="s">
        <v>39</v>
      </c>
      <c r="B45" s="44" t="s">
        <v>40</v>
      </c>
      <c r="C45" s="43" t="s">
        <v>41</v>
      </c>
      <c r="D45" s="43" t="s">
        <v>42</v>
      </c>
      <c r="E45" s="43" t="s">
        <v>43</v>
      </c>
      <c r="F45" s="49">
        <v>1.07</v>
      </c>
      <c r="G45" s="46">
        <v>475.68</v>
      </c>
      <c r="H45" s="46">
        <f>SUM($G$45:$G$45)</f>
        <v>475.68</v>
      </c>
      <c r="I45" s="47">
        <f t="array" ref="I45">INDEX(М[Цена за ед., руб],MATCH(1,IF(($B45=М[Наим.])*($C45=М[Артикул,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  <c r="J45" s="47">
        <f>ROUND($H$45*$I$45,2)</f>
        <v>0</v>
      </c>
      <c r="K45" s="43" t="s">
        <v>44</v>
      </c>
      <c r="L45" s="43">
        <f t="array" ref="L45">INDEX(М[Форма закупа],MATCH(1,IF(($B45=М[Наим.])*($C45=М[Артикул,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</row>
    <row r="46" spans="1:12" ht="23.1" customHeight="1" outlineLevel="4" x14ac:dyDescent="0.2">
      <c r="A46" s="43" t="s">
        <v>45</v>
      </c>
      <c r="B46" s="44" t="s">
        <v>40</v>
      </c>
      <c r="C46" s="43" t="s">
        <v>46</v>
      </c>
      <c r="D46" s="43" t="s">
        <v>47</v>
      </c>
      <c r="E46" s="43" t="s">
        <v>43</v>
      </c>
      <c r="F46" s="49">
        <v>1.07</v>
      </c>
      <c r="G46" s="46">
        <v>475.68</v>
      </c>
      <c r="H46" s="46">
        <f>SUM($G$46:$G$46)</f>
        <v>475.68</v>
      </c>
      <c r="I46" s="47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47">
        <f>ROUND($H$46*$I$46,2)</f>
        <v>0</v>
      </c>
      <c r="K46" s="43" t="s">
        <v>48</v>
      </c>
      <c r="L46" s="43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</row>
    <row r="47" spans="1:12" ht="11.1" customHeight="1" outlineLevel="2" x14ac:dyDescent="0.2">
      <c r="A47" s="34" t="s">
        <v>60</v>
      </c>
      <c r="B47" s="35" t="s">
        <v>61</v>
      </c>
      <c r="C47" s="34"/>
      <c r="D47" s="34"/>
      <c r="E47" s="34"/>
      <c r="F47" s="36"/>
      <c r="G47" s="37"/>
      <c r="H47" s="37"/>
      <c r="I47" s="38"/>
      <c r="J47" s="38">
        <f>SUM($J$48)</f>
        <v>0</v>
      </c>
      <c r="K47" s="39"/>
      <c r="L47" s="39"/>
    </row>
    <row r="48" spans="1:12" ht="11.1" customHeight="1" outlineLevel="3" x14ac:dyDescent="0.2">
      <c r="A48" s="34" t="s">
        <v>62</v>
      </c>
      <c r="B48" s="35" t="s">
        <v>61</v>
      </c>
      <c r="C48" s="34"/>
      <c r="D48" s="34"/>
      <c r="E48" s="34"/>
      <c r="F48" s="36"/>
      <c r="G48" s="37"/>
      <c r="H48" s="37"/>
      <c r="I48" s="38"/>
      <c r="J48" s="38">
        <f>SUM($J$51,$J$49)</f>
        <v>0</v>
      </c>
      <c r="K48" s="39"/>
      <c r="L48" s="39"/>
    </row>
    <row r="49" spans="1:12" ht="11.1" customHeight="1" outlineLevel="4" x14ac:dyDescent="0.2">
      <c r="A49" s="40"/>
      <c r="B49" s="35" t="s">
        <v>19</v>
      </c>
      <c r="C49" s="39"/>
      <c r="D49" s="39"/>
      <c r="E49" s="39"/>
      <c r="F49" s="39"/>
      <c r="G49" s="39"/>
      <c r="H49" s="39"/>
      <c r="I49" s="41"/>
      <c r="J49" s="42">
        <f>SUM($J$50)</f>
        <v>0</v>
      </c>
      <c r="K49" s="37"/>
      <c r="L49" s="37"/>
    </row>
    <row r="50" spans="1:12" ht="11.1" customHeight="1" outlineLevel="4" x14ac:dyDescent="0.2">
      <c r="A50" s="43"/>
      <c r="B50" s="44" t="s">
        <v>61</v>
      </c>
      <c r="C50" s="43"/>
      <c r="D50" s="43"/>
      <c r="E50" s="43" t="s">
        <v>21</v>
      </c>
      <c r="F50" s="45"/>
      <c r="G50" s="47">
        <v>3869.13</v>
      </c>
      <c r="H50" s="47">
        <f>SUM($G$50:$G$50)</f>
        <v>3869.13</v>
      </c>
      <c r="I50" s="47">
        <f t="array" ref="I50">INDEX(Р[Цена за ед., руб],MATCH(1,IF(($B50=Р[Наименование])*($K50=Р[Примечание]),{1},($B50=Р[Наименование])*($K50=Р[Примечание])),0))</f>
        <v>0</v>
      </c>
      <c r="J50" s="47">
        <f>ROUND($H$50*$I$50,2)</f>
        <v>0</v>
      </c>
      <c r="K50" s="43"/>
      <c r="L50" s="43"/>
    </row>
    <row r="51" spans="1:12" ht="11.1" customHeight="1" outlineLevel="4" x14ac:dyDescent="0.2">
      <c r="A51" s="40"/>
      <c r="B51" s="35" t="s">
        <v>22</v>
      </c>
      <c r="C51" s="39"/>
      <c r="D51" s="39"/>
      <c r="E51" s="39"/>
      <c r="F51" s="39"/>
      <c r="G51" s="39"/>
      <c r="H51" s="39"/>
      <c r="I51" s="41"/>
      <c r="J51" s="42">
        <f>SUM($J$52:$J$65)</f>
        <v>0</v>
      </c>
      <c r="K51" s="37"/>
      <c r="L51" s="37"/>
    </row>
    <row r="52" spans="1:12" ht="47.1" customHeight="1" outlineLevel="4" x14ac:dyDescent="0.2">
      <c r="A52" s="43" t="s">
        <v>23</v>
      </c>
      <c r="B52" s="44" t="s">
        <v>63</v>
      </c>
      <c r="C52" s="43" t="s">
        <v>64</v>
      </c>
      <c r="D52" s="43" t="s">
        <v>65</v>
      </c>
      <c r="E52" s="43" t="s">
        <v>21</v>
      </c>
      <c r="F52" s="49">
        <v>1.1000000000000001</v>
      </c>
      <c r="G52" s="47">
        <v>1004.22</v>
      </c>
      <c r="H52" s="47">
        <f>SUM($G$52:$G$52)</f>
        <v>1004.22</v>
      </c>
      <c r="I52" s="47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47">
        <f>ROUND($H$52*$I$52,2)</f>
        <v>0</v>
      </c>
      <c r="K52" s="43" t="s">
        <v>66</v>
      </c>
      <c r="L52" s="43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</row>
    <row r="53" spans="1:12" ht="47.1" customHeight="1" outlineLevel="4" x14ac:dyDescent="0.2">
      <c r="A53" s="43" t="s">
        <v>27</v>
      </c>
      <c r="B53" s="44" t="s">
        <v>63</v>
      </c>
      <c r="C53" s="43" t="s">
        <v>64</v>
      </c>
      <c r="D53" s="43" t="s">
        <v>67</v>
      </c>
      <c r="E53" s="43" t="s">
        <v>21</v>
      </c>
      <c r="F53" s="49">
        <v>1.05</v>
      </c>
      <c r="G53" s="47">
        <v>1417.37</v>
      </c>
      <c r="H53" s="47">
        <f>SUM($G$53:$G$53)</f>
        <v>1417.37</v>
      </c>
      <c r="I53" s="47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47">
        <f>ROUND($H$53*$I$53,2)</f>
        <v>0</v>
      </c>
      <c r="K53" s="43" t="s">
        <v>66</v>
      </c>
      <c r="L53" s="43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</row>
    <row r="54" spans="1:12" ht="47.1" customHeight="1" outlineLevel="4" x14ac:dyDescent="0.2">
      <c r="A54" s="43" t="s">
        <v>37</v>
      </c>
      <c r="B54" s="44" t="s">
        <v>63</v>
      </c>
      <c r="C54" s="43" t="s">
        <v>64</v>
      </c>
      <c r="D54" s="43" t="s">
        <v>68</v>
      </c>
      <c r="E54" s="43" t="s">
        <v>21</v>
      </c>
      <c r="F54" s="49">
        <v>1.05</v>
      </c>
      <c r="G54" s="46">
        <v>43.56</v>
      </c>
      <c r="H54" s="46">
        <f>SUM($G$54:$G$54)</f>
        <v>43.56</v>
      </c>
      <c r="I54" s="47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47">
        <f>ROUND($H$54*$I$54,2)</f>
        <v>0</v>
      </c>
      <c r="K54" s="43" t="s">
        <v>66</v>
      </c>
      <c r="L54" s="43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ht="47.1" customHeight="1" outlineLevel="4" x14ac:dyDescent="0.2">
      <c r="A55" s="43" t="s">
        <v>39</v>
      </c>
      <c r="B55" s="44" t="s">
        <v>63</v>
      </c>
      <c r="C55" s="43" t="s">
        <v>64</v>
      </c>
      <c r="D55" s="43" t="s">
        <v>69</v>
      </c>
      <c r="E55" s="43" t="s">
        <v>21</v>
      </c>
      <c r="F55" s="49">
        <v>1.07</v>
      </c>
      <c r="G55" s="46">
        <v>409.34</v>
      </c>
      <c r="H55" s="46">
        <f>SUM($G$55:$G$55)</f>
        <v>409.34</v>
      </c>
      <c r="I55" s="47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47">
        <f>ROUND($H$55*$I$55,2)</f>
        <v>0</v>
      </c>
      <c r="K55" s="43" t="s">
        <v>66</v>
      </c>
      <c r="L55" s="43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</row>
    <row r="56" spans="1:12" ht="47.1" customHeight="1" outlineLevel="4" x14ac:dyDescent="0.2">
      <c r="A56" s="43" t="s">
        <v>45</v>
      </c>
      <c r="B56" s="44" t="s">
        <v>63</v>
      </c>
      <c r="C56" s="43" t="s">
        <v>64</v>
      </c>
      <c r="D56" s="43" t="s">
        <v>70</v>
      </c>
      <c r="E56" s="43" t="s">
        <v>21</v>
      </c>
      <c r="F56" s="49">
        <v>1.07</v>
      </c>
      <c r="G56" s="52">
        <v>4.2</v>
      </c>
      <c r="H56" s="52">
        <f>SUM($G$56:$G$56)</f>
        <v>4.2</v>
      </c>
      <c r="I56" s="47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47">
        <f>ROUND($H$56*$I$56,2)</f>
        <v>0</v>
      </c>
      <c r="K56" s="43" t="s">
        <v>66</v>
      </c>
      <c r="L56" s="43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47.1" customHeight="1" outlineLevel="4" x14ac:dyDescent="0.2">
      <c r="A57" s="43" t="s">
        <v>71</v>
      </c>
      <c r="B57" s="44" t="s">
        <v>63</v>
      </c>
      <c r="C57" s="43" t="s">
        <v>64</v>
      </c>
      <c r="D57" s="43" t="s">
        <v>72</v>
      </c>
      <c r="E57" s="43" t="s">
        <v>21</v>
      </c>
      <c r="F57" s="49">
        <v>1.07</v>
      </c>
      <c r="G57" s="52">
        <v>4.2</v>
      </c>
      <c r="H57" s="52">
        <f>SUM($G$57:$G$57)</f>
        <v>4.2</v>
      </c>
      <c r="I57" s="47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47">
        <f>ROUND($H$57*$I$57,2)</f>
        <v>0</v>
      </c>
      <c r="K57" s="43" t="s">
        <v>66</v>
      </c>
      <c r="L57" s="43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ht="35.1" customHeight="1" outlineLevel="4" x14ac:dyDescent="0.2">
      <c r="A58" s="43" t="s">
        <v>73</v>
      </c>
      <c r="B58" s="44" t="s">
        <v>63</v>
      </c>
      <c r="C58" s="43" t="s">
        <v>64</v>
      </c>
      <c r="D58" s="43" t="s">
        <v>74</v>
      </c>
      <c r="E58" s="43" t="s">
        <v>21</v>
      </c>
      <c r="F58" s="49">
        <v>1.07</v>
      </c>
      <c r="G58" s="52">
        <v>41.5</v>
      </c>
      <c r="H58" s="52">
        <f>SUM($G$58:$G$58)</f>
        <v>41.5</v>
      </c>
      <c r="I58" s="47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47">
        <f>ROUND($H$58*$I$58,2)</f>
        <v>0</v>
      </c>
      <c r="K58" s="43" t="s">
        <v>66</v>
      </c>
      <c r="L58" s="43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35.1" customHeight="1" outlineLevel="4" x14ac:dyDescent="0.2">
      <c r="A59" s="43" t="s">
        <v>75</v>
      </c>
      <c r="B59" s="44" t="s">
        <v>63</v>
      </c>
      <c r="C59" s="43" t="s">
        <v>64</v>
      </c>
      <c r="D59" s="43" t="s">
        <v>76</v>
      </c>
      <c r="E59" s="43" t="s">
        <v>21</v>
      </c>
      <c r="F59" s="49">
        <v>1.07</v>
      </c>
      <c r="G59" s="46">
        <v>54.57</v>
      </c>
      <c r="H59" s="46">
        <f>SUM($G$59:$G$59)</f>
        <v>54.57</v>
      </c>
      <c r="I59" s="47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47">
        <f>ROUND($H$59*$I$59,2)</f>
        <v>0</v>
      </c>
      <c r="K59" s="43" t="s">
        <v>66</v>
      </c>
      <c r="L59" s="43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</row>
    <row r="60" spans="1:12" ht="47.1" customHeight="1" outlineLevel="4" x14ac:dyDescent="0.2">
      <c r="A60" s="43" t="s">
        <v>77</v>
      </c>
      <c r="B60" s="44" t="s">
        <v>63</v>
      </c>
      <c r="C60" s="43" t="s">
        <v>64</v>
      </c>
      <c r="D60" s="43" t="s">
        <v>78</v>
      </c>
      <c r="E60" s="43" t="s">
        <v>21</v>
      </c>
      <c r="F60" s="49">
        <v>1.05</v>
      </c>
      <c r="G60" s="46">
        <v>246.98</v>
      </c>
      <c r="H60" s="46">
        <f>SUM($G$60:$G$60)</f>
        <v>246.98</v>
      </c>
      <c r="I60" s="47">
        <f t="array" ref="I60">INDEX(М[Цена за ед., руб],MATCH(1,IF(($B60=М[Наим.])*($C60=М[Артикул,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  <c r="J60" s="47">
        <f>ROUND($H$60*$I$60,2)</f>
        <v>0</v>
      </c>
      <c r="K60" s="43" t="s">
        <v>66</v>
      </c>
      <c r="L60" s="43">
        <f t="array" ref="L60">INDEX(М[Форма закупа],MATCH(1,IF(($B60=М[Наим.])*($C60=М[Артикул,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</row>
    <row r="61" spans="1:12" ht="47.1" customHeight="1" outlineLevel="4" x14ac:dyDescent="0.2">
      <c r="A61" s="43" t="s">
        <v>79</v>
      </c>
      <c r="B61" s="44" t="s">
        <v>63</v>
      </c>
      <c r="C61" s="43" t="s">
        <v>64</v>
      </c>
      <c r="D61" s="43" t="s">
        <v>80</v>
      </c>
      <c r="E61" s="43" t="s">
        <v>21</v>
      </c>
      <c r="F61" s="49">
        <v>1.05</v>
      </c>
      <c r="G61" s="46">
        <v>282.57</v>
      </c>
      <c r="H61" s="46">
        <f>SUM($G$61:$G$61)</f>
        <v>282.57</v>
      </c>
      <c r="I61" s="47">
        <f t="array" ref="I61">INDEX(М[Цена за ед., руб],MATCH(1,IF(($B61=М[Наим.])*($C61=М[Артикул,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  <c r="J61" s="47">
        <f>ROUND($H$61*$I$61,2)</f>
        <v>0</v>
      </c>
      <c r="K61" s="43" t="s">
        <v>66</v>
      </c>
      <c r="L61" s="43">
        <f t="array" ref="L61">INDEX(М[Форма закупа],MATCH(1,IF(($B61=М[Наим.])*($C61=М[Артикул, марка, произв.])*($D61=М[Хар-ка])*($K61=М[Прим.]),{1},($B61=М[Наим.])*($C61=М[Артикул, марка, произв.])*($D61=М[Хар-ка])*($K61=М[Прим.])),0))</f>
        <v>0</v>
      </c>
    </row>
    <row r="62" spans="1:12" ht="47.1" customHeight="1" outlineLevel="4" x14ac:dyDescent="0.2">
      <c r="A62" s="43" t="s">
        <v>81</v>
      </c>
      <c r="B62" s="44" t="s">
        <v>63</v>
      </c>
      <c r="C62" s="43" t="s">
        <v>64</v>
      </c>
      <c r="D62" s="43" t="s">
        <v>82</v>
      </c>
      <c r="E62" s="43" t="s">
        <v>21</v>
      </c>
      <c r="F62" s="49">
        <v>1.05</v>
      </c>
      <c r="G62" s="46">
        <v>43.56</v>
      </c>
      <c r="H62" s="46">
        <f>SUM($G$62:$G$62)</f>
        <v>43.56</v>
      </c>
      <c r="I62" s="47">
        <f t="array" ref="I62">INDEX(М[Цена за ед., руб],MATCH(1,IF(($B62=М[Наим.])*($C62=М[Артикул,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  <c r="J62" s="47">
        <f>ROUND($H$62*$I$62,2)</f>
        <v>0</v>
      </c>
      <c r="K62" s="43" t="s">
        <v>66</v>
      </c>
      <c r="L62" s="43">
        <f t="array" ref="L62">INDEX(М[Форма закупа],MATCH(1,IF(($B62=М[Наим.])*($C62=М[Артикул,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</row>
    <row r="63" spans="1:12" ht="35.1" customHeight="1" outlineLevel="4" x14ac:dyDescent="0.2">
      <c r="A63" s="43" t="s">
        <v>83</v>
      </c>
      <c r="B63" s="44" t="s">
        <v>63</v>
      </c>
      <c r="C63" s="43" t="s">
        <v>64</v>
      </c>
      <c r="D63" s="43" t="s">
        <v>84</v>
      </c>
      <c r="E63" s="43" t="s">
        <v>21</v>
      </c>
      <c r="F63" s="49">
        <v>1.05</v>
      </c>
      <c r="G63" s="46">
        <v>487.68</v>
      </c>
      <c r="H63" s="46">
        <f>SUM($G$63:$G$63)</f>
        <v>487.68</v>
      </c>
      <c r="I63" s="47">
        <f t="array" ref="I63">INDEX(М[Цена за ед., руб],MATCH(1,IF(($B63=М[Наим.])*($C63=М[Артикул,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  <c r="J63" s="47">
        <f>ROUND($H$63*$I$63,2)</f>
        <v>0</v>
      </c>
      <c r="K63" s="43" t="s">
        <v>85</v>
      </c>
      <c r="L63" s="43">
        <f t="array" ref="L63">INDEX(М[Форма закупа],MATCH(1,IF(($B63=М[Наим.])*($C63=М[Артикул,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</row>
    <row r="64" spans="1:12" ht="47.1" customHeight="1" outlineLevel="4" x14ac:dyDescent="0.2">
      <c r="A64" s="43" t="s">
        <v>86</v>
      </c>
      <c r="B64" s="44" t="s">
        <v>63</v>
      </c>
      <c r="C64" s="43" t="s">
        <v>64</v>
      </c>
      <c r="D64" s="43" t="s">
        <v>87</v>
      </c>
      <c r="E64" s="43" t="s">
        <v>21</v>
      </c>
      <c r="F64" s="49">
        <v>1.1000000000000001</v>
      </c>
      <c r="G64" s="46">
        <v>33.78</v>
      </c>
      <c r="H64" s="46">
        <f>SUM($G$64:$G$64)</f>
        <v>33.78</v>
      </c>
      <c r="I64" s="47">
        <f t="array" ref="I64">INDEX(М[Цена за ед., руб],MATCH(1,IF(($B64=М[Наим.])*($C64=М[Артикул,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  <c r="J64" s="47">
        <f>ROUND($H$64*$I$64,2)</f>
        <v>0</v>
      </c>
      <c r="K64" s="43" t="s">
        <v>66</v>
      </c>
      <c r="L64" s="43">
        <f t="array" ref="L64">INDEX(М[Форма закупа],MATCH(1,IF(($B64=М[Наим.])*($C64=М[Артикул,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</row>
    <row r="65" spans="1:12" ht="47.1" customHeight="1" outlineLevel="4" x14ac:dyDescent="0.2">
      <c r="A65" s="43" t="s">
        <v>88</v>
      </c>
      <c r="B65" s="44" t="s">
        <v>63</v>
      </c>
      <c r="C65" s="43" t="s">
        <v>64</v>
      </c>
      <c r="D65" s="43" t="s">
        <v>89</v>
      </c>
      <c r="E65" s="43" t="s">
        <v>21</v>
      </c>
      <c r="F65" s="49">
        <v>1.1000000000000001</v>
      </c>
      <c r="G65" s="46">
        <v>33.78</v>
      </c>
      <c r="H65" s="46">
        <f>SUM($G$65:$G$65)</f>
        <v>33.78</v>
      </c>
      <c r="I65" s="47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47">
        <f>ROUND($H$65*$I$65,2)</f>
        <v>0</v>
      </c>
      <c r="K65" s="43" t="s">
        <v>66</v>
      </c>
      <c r="L65" s="43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</row>
    <row r="66" spans="1:12" ht="11.1" customHeight="1" outlineLevel="2" x14ac:dyDescent="0.2">
      <c r="A66" s="34" t="s">
        <v>90</v>
      </c>
      <c r="B66" s="35" t="s">
        <v>91</v>
      </c>
      <c r="C66" s="34"/>
      <c r="D66" s="34"/>
      <c r="E66" s="34"/>
      <c r="F66" s="36"/>
      <c r="G66" s="37"/>
      <c r="H66" s="37"/>
      <c r="I66" s="38"/>
      <c r="J66" s="38">
        <f>SUM($J$67)</f>
        <v>0</v>
      </c>
      <c r="K66" s="39"/>
      <c r="L66" s="39"/>
    </row>
    <row r="67" spans="1:12" ht="11.1" customHeight="1" outlineLevel="3" x14ac:dyDescent="0.2">
      <c r="A67" s="34" t="s">
        <v>92</v>
      </c>
      <c r="B67" s="35" t="s">
        <v>91</v>
      </c>
      <c r="C67" s="34"/>
      <c r="D67" s="34"/>
      <c r="E67" s="34"/>
      <c r="F67" s="36"/>
      <c r="G67" s="37"/>
      <c r="H67" s="37"/>
      <c r="I67" s="38"/>
      <c r="J67" s="38">
        <f>SUM($J$75,$J$73,$J$70,$J$68)</f>
        <v>0</v>
      </c>
      <c r="K67" s="39"/>
      <c r="L67" s="39"/>
    </row>
    <row r="68" spans="1:12" ht="11.1" customHeight="1" outlineLevel="4" x14ac:dyDescent="0.2">
      <c r="A68" s="40"/>
      <c r="B68" s="35" t="s">
        <v>19</v>
      </c>
      <c r="C68" s="39"/>
      <c r="D68" s="39"/>
      <c r="E68" s="39"/>
      <c r="F68" s="39"/>
      <c r="G68" s="39"/>
      <c r="H68" s="39"/>
      <c r="I68" s="41"/>
      <c r="J68" s="42">
        <f>SUM($J$69)</f>
        <v>0</v>
      </c>
      <c r="K68" s="37"/>
      <c r="L68" s="37"/>
    </row>
    <row r="69" spans="1:12" ht="11.1" customHeight="1" outlineLevel="4" x14ac:dyDescent="0.2">
      <c r="A69" s="43"/>
      <c r="B69" s="44" t="s">
        <v>91</v>
      </c>
      <c r="C69" s="43"/>
      <c r="D69" s="43"/>
      <c r="E69" s="43" t="s">
        <v>93</v>
      </c>
      <c r="F69" s="45"/>
      <c r="G69" s="47">
        <v>2072.66</v>
      </c>
      <c r="H69" s="47">
        <f>SUM($G$69:$G$69)</f>
        <v>2072.66</v>
      </c>
      <c r="I69" s="47">
        <f t="array" ref="I69">INDEX(Р[Цена за ед., руб],MATCH(1,IF(($B69=Р[Наименование])*($K69=Р[Примечание]),{1},($B69=Р[Наименование])*($K69=Р[Примечание])),0))</f>
        <v>0</v>
      </c>
      <c r="J69" s="47">
        <f>ROUND($H$69*$I$69,2)</f>
        <v>0</v>
      </c>
      <c r="K69" s="43"/>
      <c r="L69" s="43"/>
    </row>
    <row r="70" spans="1:12" ht="11.1" customHeight="1" outlineLevel="4" x14ac:dyDescent="0.2">
      <c r="A70" s="40"/>
      <c r="B70" s="35" t="s">
        <v>22</v>
      </c>
      <c r="C70" s="39"/>
      <c r="D70" s="39"/>
      <c r="E70" s="39"/>
      <c r="F70" s="39"/>
      <c r="G70" s="39"/>
      <c r="H70" s="39"/>
      <c r="I70" s="41"/>
      <c r="J70" s="42">
        <f>SUM($J$71:$J$72)</f>
        <v>0</v>
      </c>
      <c r="K70" s="37"/>
      <c r="L70" s="37"/>
    </row>
    <row r="71" spans="1:12" ht="35.1" customHeight="1" outlineLevel="4" x14ac:dyDescent="0.2">
      <c r="A71" s="43" t="s">
        <v>23</v>
      </c>
      <c r="B71" s="44" t="s">
        <v>94</v>
      </c>
      <c r="C71" s="43"/>
      <c r="D71" s="43" t="s">
        <v>95</v>
      </c>
      <c r="E71" s="43" t="s">
        <v>93</v>
      </c>
      <c r="F71" s="45"/>
      <c r="G71" s="48">
        <v>44</v>
      </c>
      <c r="H71" s="48">
        <f>SUM($G$71:$G$71)</f>
        <v>44</v>
      </c>
      <c r="I71" s="47">
        <f t="array" ref="I71">INDEX(М[Цена за ед., руб],MATCH(1,IF(($B71=М[Наим.])*($C71=М[Артикул,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  <c r="J71" s="47">
        <f>ROUND($H$71*$I$71,2)</f>
        <v>0</v>
      </c>
      <c r="K71" s="43" t="s">
        <v>96</v>
      </c>
      <c r="L71" s="43">
        <f t="array" ref="L71">INDEX(М[Форма закупа],MATCH(1,IF(($B71=М[Наим.])*($C71=М[Артикул,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</row>
    <row r="72" spans="1:12" ht="35.1" customHeight="1" outlineLevel="4" x14ac:dyDescent="0.2">
      <c r="A72" s="43" t="s">
        <v>27</v>
      </c>
      <c r="B72" s="44" t="s">
        <v>94</v>
      </c>
      <c r="C72" s="43"/>
      <c r="D72" s="43" t="s">
        <v>97</v>
      </c>
      <c r="E72" s="43" t="s">
        <v>93</v>
      </c>
      <c r="F72" s="45"/>
      <c r="G72" s="47">
        <v>2028.66</v>
      </c>
      <c r="H72" s="47">
        <f>SUM($G$72:$G$72)</f>
        <v>2028.66</v>
      </c>
      <c r="I72" s="47">
        <f t="array" ref="I72">INDEX(М[Цена за ед., руб],MATCH(1,IF(($B72=М[Наим.])*($C72=М[Артикул, марка, произв.])*($D72=М[Хар-ка])*($K72=М[Прим.]),{1},($B72=М[Наим.])*($C72=М[Артикул, марка, произв.])*($D72=М[Хар-ка])*($K72=М[Прим.])),0))</f>
        <v>0</v>
      </c>
      <c r="J72" s="47">
        <f>ROUND($H$72*$I$72,2)</f>
        <v>0</v>
      </c>
      <c r="K72" s="43" t="s">
        <v>96</v>
      </c>
      <c r="L72" s="43">
        <f t="array" ref="L72">INDEX(М[Форма закупа],MATCH(1,IF(($B72=М[Наим.])*($C72=М[Артикул, марка, произв.])*($D72=М[Хар-ка])*($K72=М[Прим.]),{1},($B72=М[Наим.])*($C72=М[Артикул, марка, произв.])*($D72=М[Хар-ка])*($K72=М[Прим.])),0))</f>
        <v>0</v>
      </c>
    </row>
    <row r="73" spans="1:12" ht="11.1" customHeight="1" outlineLevel="4" x14ac:dyDescent="0.2">
      <c r="A73" s="40"/>
      <c r="B73" s="35" t="s">
        <v>19</v>
      </c>
      <c r="C73" s="39"/>
      <c r="D73" s="39"/>
      <c r="E73" s="39"/>
      <c r="F73" s="39"/>
      <c r="G73" s="39"/>
      <c r="H73" s="39"/>
      <c r="I73" s="41"/>
      <c r="J73" s="42">
        <f>SUM($J$74)</f>
        <v>0</v>
      </c>
      <c r="K73" s="37"/>
      <c r="L73" s="37"/>
    </row>
    <row r="74" spans="1:12" ht="23.1" customHeight="1" outlineLevel="4" x14ac:dyDescent="0.2">
      <c r="A74" s="43"/>
      <c r="B74" s="44" t="s">
        <v>98</v>
      </c>
      <c r="C74" s="43"/>
      <c r="D74" s="43"/>
      <c r="E74" s="43" t="s">
        <v>93</v>
      </c>
      <c r="F74" s="45"/>
      <c r="G74" s="47">
        <v>1500.05</v>
      </c>
      <c r="H74" s="47">
        <f>SUM($G$74:$G$74)</f>
        <v>1500.05</v>
      </c>
      <c r="I74" s="47">
        <f t="array" ref="I74">INDEX(Р[Цена за ед., руб],MATCH(1,IF(($B74=Р[Наименование])*($K74=Р[Примечание]),{1},($B74=Р[Наименование])*($K74=Р[Примечание])),0))</f>
        <v>0</v>
      </c>
      <c r="J74" s="47">
        <f>ROUND($H$74*$I$74,2)</f>
        <v>0</v>
      </c>
      <c r="K74" s="43"/>
      <c r="L74" s="43"/>
    </row>
    <row r="75" spans="1:12" ht="11.1" customHeight="1" outlineLevel="4" x14ac:dyDescent="0.2">
      <c r="A75" s="40"/>
      <c r="B75" s="35" t="s">
        <v>22</v>
      </c>
      <c r="C75" s="39"/>
      <c r="D75" s="39"/>
      <c r="E75" s="39"/>
      <c r="F75" s="39"/>
      <c r="G75" s="39"/>
      <c r="H75" s="39"/>
      <c r="I75" s="41"/>
      <c r="J75" s="42">
        <f>SUM($J$76:$J$77)</f>
        <v>0</v>
      </c>
      <c r="K75" s="37"/>
      <c r="L75" s="37"/>
    </row>
    <row r="76" spans="1:12" ht="35.1" customHeight="1" outlineLevel="4" x14ac:dyDescent="0.2">
      <c r="A76" s="43" t="s">
        <v>23</v>
      </c>
      <c r="B76" s="44" t="s">
        <v>94</v>
      </c>
      <c r="C76" s="43"/>
      <c r="D76" s="43" t="s">
        <v>99</v>
      </c>
      <c r="E76" s="43" t="s">
        <v>93</v>
      </c>
      <c r="F76" s="45"/>
      <c r="G76" s="48">
        <v>328</v>
      </c>
      <c r="H76" s="48">
        <f>SUM($G$76:$G$76)</f>
        <v>328</v>
      </c>
      <c r="I76" s="47">
        <f t="array" ref="I76">INDEX(М[Цена за ед., руб],MATCH(1,IF(($B76=М[Наим.])*($C76=М[Артикул,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  <c r="J76" s="47">
        <f>ROUND($H$76*$I$76,2)</f>
        <v>0</v>
      </c>
      <c r="K76" s="43" t="s">
        <v>96</v>
      </c>
      <c r="L76" s="43">
        <f t="array" ref="L76">INDEX(М[Форма закупа],MATCH(1,IF(($B76=М[Наим.])*($C76=М[Артикул,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</row>
    <row r="77" spans="1:12" ht="35.1" customHeight="1" outlineLevel="4" x14ac:dyDescent="0.2">
      <c r="A77" s="43" t="s">
        <v>27</v>
      </c>
      <c r="B77" s="44" t="s">
        <v>94</v>
      </c>
      <c r="C77" s="43"/>
      <c r="D77" s="43" t="s">
        <v>100</v>
      </c>
      <c r="E77" s="43" t="s">
        <v>93</v>
      </c>
      <c r="F77" s="45"/>
      <c r="G77" s="47">
        <v>1172.05</v>
      </c>
      <c r="H77" s="47">
        <f>SUM($G$77:$G$77)</f>
        <v>1172.05</v>
      </c>
      <c r="I77" s="47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  <c r="J77" s="47">
        <f>ROUND($H$77*$I$77,2)</f>
        <v>0</v>
      </c>
      <c r="K77" s="43" t="s">
        <v>96</v>
      </c>
      <c r="L77" s="43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</row>
    <row r="78" spans="1:12" ht="11.1" customHeight="1" outlineLevel="2" x14ac:dyDescent="0.2">
      <c r="A78" s="34" t="s">
        <v>101</v>
      </c>
      <c r="B78" s="35" t="s">
        <v>102</v>
      </c>
      <c r="C78" s="34"/>
      <c r="D78" s="34"/>
      <c r="E78" s="34"/>
      <c r="F78" s="36"/>
      <c r="G78" s="37"/>
      <c r="H78" s="37"/>
      <c r="I78" s="38"/>
      <c r="J78" s="38">
        <f>SUM($J$79)</f>
        <v>0</v>
      </c>
      <c r="K78" s="39"/>
      <c r="L78" s="39"/>
    </row>
    <row r="79" spans="1:12" ht="11.1" customHeight="1" outlineLevel="3" x14ac:dyDescent="0.2">
      <c r="A79" s="34" t="s">
        <v>103</v>
      </c>
      <c r="B79" s="35" t="s">
        <v>102</v>
      </c>
      <c r="C79" s="34"/>
      <c r="D79" s="34"/>
      <c r="E79" s="34"/>
      <c r="F79" s="36"/>
      <c r="G79" s="37"/>
      <c r="H79" s="37"/>
      <c r="I79" s="38"/>
      <c r="J79" s="38">
        <f>SUM($J$82,$J$80)</f>
        <v>0</v>
      </c>
      <c r="K79" s="39"/>
      <c r="L79" s="39"/>
    </row>
    <row r="80" spans="1:12" ht="11.1" customHeight="1" outlineLevel="4" x14ac:dyDescent="0.2">
      <c r="A80" s="40"/>
      <c r="B80" s="35" t="s">
        <v>19</v>
      </c>
      <c r="C80" s="39"/>
      <c r="D80" s="39"/>
      <c r="E80" s="39"/>
      <c r="F80" s="39"/>
      <c r="G80" s="39"/>
      <c r="H80" s="39"/>
      <c r="I80" s="41"/>
      <c r="J80" s="42">
        <f>SUM($J$81)</f>
        <v>0</v>
      </c>
      <c r="K80" s="37"/>
      <c r="L80" s="37"/>
    </row>
    <row r="81" spans="1:12" ht="11.1" customHeight="1" outlineLevel="4" x14ac:dyDescent="0.2">
      <c r="A81" s="43"/>
      <c r="B81" s="44" t="s">
        <v>102</v>
      </c>
      <c r="C81" s="43"/>
      <c r="D81" s="43"/>
      <c r="E81" s="43" t="s">
        <v>93</v>
      </c>
      <c r="F81" s="45"/>
      <c r="G81" s="52">
        <v>124.5</v>
      </c>
      <c r="H81" s="52">
        <f>SUM($G$81:$G$81)</f>
        <v>124.5</v>
      </c>
      <c r="I81" s="47">
        <f t="array" ref="I81">INDEX(Р[Цена за ед., руб],MATCH(1,IF(($B81=Р[Наименование])*($K81=Р[Примечание]),{1},($B81=Р[Наименование])*($K81=Р[Примечание])),0))</f>
        <v>0</v>
      </c>
      <c r="J81" s="47">
        <f>ROUND($H$81*$I$81,2)</f>
        <v>0</v>
      </c>
      <c r="K81" s="43"/>
      <c r="L81" s="43"/>
    </row>
    <row r="82" spans="1:12" ht="11.1" customHeight="1" outlineLevel="4" x14ac:dyDescent="0.2">
      <c r="A82" s="40"/>
      <c r="B82" s="35" t="s">
        <v>22</v>
      </c>
      <c r="C82" s="39"/>
      <c r="D82" s="39"/>
      <c r="E82" s="39"/>
      <c r="F82" s="39"/>
      <c r="G82" s="39"/>
      <c r="H82" s="39"/>
      <c r="I82" s="41"/>
      <c r="J82" s="42">
        <f>SUM($J$83)</f>
        <v>0</v>
      </c>
      <c r="K82" s="37"/>
      <c r="L82" s="37"/>
    </row>
    <row r="83" spans="1:12" ht="47.1" customHeight="1" outlineLevel="4" x14ac:dyDescent="0.2">
      <c r="A83" s="43" t="s">
        <v>23</v>
      </c>
      <c r="B83" s="44" t="s">
        <v>104</v>
      </c>
      <c r="C83" s="43"/>
      <c r="D83" s="43" t="s">
        <v>105</v>
      </c>
      <c r="E83" s="43" t="s">
        <v>93</v>
      </c>
      <c r="F83" s="45"/>
      <c r="G83" s="52">
        <v>124.5</v>
      </c>
      <c r="H83" s="52">
        <f>SUM($G$83:$G$83)</f>
        <v>124.5</v>
      </c>
      <c r="I83" s="47">
        <f t="array" ref="I83">INDEX(М[Цена за ед., руб],MATCH(1,IF(($B83=М[Наим.])*($C83=М[Артикул,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  <c r="J83" s="47">
        <f>ROUND($H$83*$I$83,2)</f>
        <v>0</v>
      </c>
      <c r="K83" s="43" t="s">
        <v>106</v>
      </c>
      <c r="L83" s="43">
        <f t="array" ref="L83">INDEX(М[Форма закупа],MATCH(1,IF(($B83=М[Наим.])*($C83=М[Артикул,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</row>
    <row r="84" spans="1:12" ht="11.1" customHeight="1" outlineLevel="2" x14ac:dyDescent="0.2">
      <c r="A84" s="34" t="s">
        <v>107</v>
      </c>
      <c r="B84" s="35" t="s">
        <v>108</v>
      </c>
      <c r="C84" s="34"/>
      <c r="D84" s="34"/>
      <c r="E84" s="34"/>
      <c r="F84" s="36"/>
      <c r="G84" s="37"/>
      <c r="H84" s="37"/>
      <c r="I84" s="38"/>
      <c r="J84" s="38">
        <f>SUM($J$85)</f>
        <v>0</v>
      </c>
      <c r="K84" s="39"/>
      <c r="L84" s="39"/>
    </row>
    <row r="85" spans="1:12" ht="11.1" customHeight="1" outlineLevel="3" x14ac:dyDescent="0.2">
      <c r="A85" s="34" t="s">
        <v>109</v>
      </c>
      <c r="B85" s="35" t="s">
        <v>108</v>
      </c>
      <c r="C85" s="34"/>
      <c r="D85" s="34"/>
      <c r="E85" s="34"/>
      <c r="F85" s="36"/>
      <c r="G85" s="37"/>
      <c r="H85" s="37"/>
      <c r="I85" s="38"/>
      <c r="J85" s="38">
        <f>SUM($J$88,$J$86)</f>
        <v>0</v>
      </c>
      <c r="K85" s="39"/>
      <c r="L85" s="39"/>
    </row>
    <row r="86" spans="1:12" ht="11.1" customHeight="1" outlineLevel="4" x14ac:dyDescent="0.2">
      <c r="A86" s="40"/>
      <c r="B86" s="35" t="s">
        <v>19</v>
      </c>
      <c r="C86" s="39"/>
      <c r="D86" s="39"/>
      <c r="E86" s="39"/>
      <c r="F86" s="39"/>
      <c r="G86" s="39"/>
      <c r="H86" s="39"/>
      <c r="I86" s="41"/>
      <c r="J86" s="42">
        <f>SUM($J$87)</f>
        <v>0</v>
      </c>
      <c r="K86" s="37"/>
      <c r="L86" s="37"/>
    </row>
    <row r="87" spans="1:12" ht="11.1" customHeight="1" outlineLevel="4" x14ac:dyDescent="0.2">
      <c r="A87" s="43"/>
      <c r="B87" s="44" t="s">
        <v>108</v>
      </c>
      <c r="C87" s="43"/>
      <c r="D87" s="43"/>
      <c r="E87" s="43" t="s">
        <v>93</v>
      </c>
      <c r="F87" s="45"/>
      <c r="G87" s="47">
        <v>1200.4100000000001</v>
      </c>
      <c r="H87" s="47">
        <f>SUM($G$87:$G$87)</f>
        <v>1200.4100000000001</v>
      </c>
      <c r="I87" s="47">
        <f t="array" ref="I87">INDEX(Р[Цена за ед., руб],MATCH(1,IF(($B87=Р[Наименование])*($K87=Р[Примечание]),{1},($B87=Р[Наименование])*($K87=Р[Примечание])),0))</f>
        <v>0</v>
      </c>
      <c r="J87" s="47">
        <f>ROUND($H$87*$I$87,2)</f>
        <v>0</v>
      </c>
      <c r="K87" s="43"/>
      <c r="L87" s="43"/>
    </row>
    <row r="88" spans="1:12" ht="11.1" customHeight="1" outlineLevel="4" x14ac:dyDescent="0.2">
      <c r="A88" s="40"/>
      <c r="B88" s="35" t="s">
        <v>22</v>
      </c>
      <c r="C88" s="39"/>
      <c r="D88" s="39"/>
      <c r="E88" s="39"/>
      <c r="F88" s="39"/>
      <c r="G88" s="39"/>
      <c r="H88" s="39"/>
      <c r="I88" s="41"/>
      <c r="J88" s="42">
        <f>SUM($J$89:$J$91)</f>
        <v>0</v>
      </c>
      <c r="K88" s="37"/>
      <c r="L88" s="37"/>
    </row>
    <row r="89" spans="1:12" ht="35.1" customHeight="1" outlineLevel="4" x14ac:dyDescent="0.2">
      <c r="A89" s="43" t="s">
        <v>23</v>
      </c>
      <c r="B89" s="44" t="s">
        <v>110</v>
      </c>
      <c r="C89" s="43"/>
      <c r="D89" s="43" t="s">
        <v>97</v>
      </c>
      <c r="E89" s="43" t="s">
        <v>93</v>
      </c>
      <c r="F89" s="45"/>
      <c r="G89" s="46">
        <v>854.67</v>
      </c>
      <c r="H89" s="46">
        <f>SUM($G$89:$G$89)</f>
        <v>854.67</v>
      </c>
      <c r="I89" s="47">
        <f t="array" ref="I89">INDEX(М[Цена за ед., руб],MATCH(1,IF(($B89=М[Наим.])*($C89=М[Артикул,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  <c r="J89" s="47">
        <f>ROUND($H$89*$I$89,2)</f>
        <v>0</v>
      </c>
      <c r="K89" s="43" t="s">
        <v>96</v>
      </c>
      <c r="L89" s="43">
        <f t="array" ref="L89">INDEX(М[Форма закупа],MATCH(1,IF(($B89=М[Наим.])*($C89=М[Артикул,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</row>
    <row r="90" spans="1:12" ht="35.1" customHeight="1" outlineLevel="4" x14ac:dyDescent="0.2">
      <c r="A90" s="43" t="s">
        <v>27</v>
      </c>
      <c r="B90" s="44" t="s">
        <v>110</v>
      </c>
      <c r="C90" s="43"/>
      <c r="D90" s="43" t="s">
        <v>111</v>
      </c>
      <c r="E90" s="43" t="s">
        <v>93</v>
      </c>
      <c r="F90" s="45"/>
      <c r="G90" s="46">
        <v>10.52</v>
      </c>
      <c r="H90" s="46">
        <f>SUM($G$90:$G$90)</f>
        <v>10.52</v>
      </c>
      <c r="I90" s="47">
        <f t="array" ref="I90">INDEX(М[Цена за ед., руб],MATCH(1,IF(($B90=М[Наим.])*($C90=М[Артикул,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  <c r="J90" s="47">
        <f>ROUND($H$90*$I$90,2)</f>
        <v>0</v>
      </c>
      <c r="K90" s="43" t="s">
        <v>96</v>
      </c>
      <c r="L90" s="43">
        <f t="array" ref="L90">INDEX(М[Форма закупа],MATCH(1,IF(($B90=М[Наим.])*($C90=М[Артикул,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</row>
    <row r="91" spans="1:12" ht="35.1" customHeight="1" outlineLevel="4" x14ac:dyDescent="0.2">
      <c r="A91" s="43" t="s">
        <v>37</v>
      </c>
      <c r="B91" s="44" t="s">
        <v>110</v>
      </c>
      <c r="C91" s="43"/>
      <c r="D91" s="43" t="s">
        <v>112</v>
      </c>
      <c r="E91" s="43" t="s">
        <v>93</v>
      </c>
      <c r="F91" s="45"/>
      <c r="G91" s="46">
        <v>335.22</v>
      </c>
      <c r="H91" s="46">
        <f>SUM($G$91:$G$91)</f>
        <v>335.22</v>
      </c>
      <c r="I91" s="47">
        <f t="array" ref="I91">INDEX(М[Цена за ед., руб],MATCH(1,IF(($B91=М[Наим.])*($C91=М[Артикул,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  <c r="J91" s="47">
        <f>ROUND($H$91*$I$91,2)</f>
        <v>0</v>
      </c>
      <c r="K91" s="43" t="s">
        <v>96</v>
      </c>
      <c r="L91" s="43">
        <f t="array" ref="L91">INDEX(М[Форма закупа],MATCH(1,IF(($B91=М[Наим.])*($C91=М[Артикул,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</row>
    <row r="92" spans="1:12" ht="11.1" customHeight="1" outlineLevel="2" x14ac:dyDescent="0.2">
      <c r="A92" s="34" t="s">
        <v>113</v>
      </c>
      <c r="B92" s="35" t="s">
        <v>114</v>
      </c>
      <c r="C92" s="34"/>
      <c r="D92" s="34"/>
      <c r="E92" s="34"/>
      <c r="F92" s="36"/>
      <c r="G92" s="37"/>
      <c r="H92" s="37"/>
      <c r="I92" s="38"/>
      <c r="J92" s="38">
        <f>SUM($J$93)</f>
        <v>0</v>
      </c>
      <c r="K92" s="39"/>
      <c r="L92" s="39"/>
    </row>
    <row r="93" spans="1:12" ht="11.1" customHeight="1" outlineLevel="3" x14ac:dyDescent="0.2">
      <c r="A93" s="34" t="s">
        <v>115</v>
      </c>
      <c r="B93" s="35" t="s">
        <v>116</v>
      </c>
      <c r="C93" s="34"/>
      <c r="D93" s="34"/>
      <c r="E93" s="34"/>
      <c r="F93" s="36"/>
      <c r="G93" s="37"/>
      <c r="H93" s="37"/>
      <c r="I93" s="38"/>
      <c r="J93" s="38">
        <f>SUM($J$96,$J$94)</f>
        <v>0</v>
      </c>
      <c r="K93" s="39"/>
      <c r="L93" s="39"/>
    </row>
    <row r="94" spans="1:12" ht="11.1" customHeight="1" outlineLevel="4" x14ac:dyDescent="0.2">
      <c r="A94" s="40"/>
      <c r="B94" s="35" t="s">
        <v>19</v>
      </c>
      <c r="C94" s="39"/>
      <c r="D94" s="39"/>
      <c r="E94" s="39"/>
      <c r="F94" s="39"/>
      <c r="G94" s="39"/>
      <c r="H94" s="39"/>
      <c r="I94" s="41"/>
      <c r="J94" s="42">
        <f>SUM($J$95)</f>
        <v>0</v>
      </c>
      <c r="K94" s="37"/>
      <c r="L94" s="37"/>
    </row>
    <row r="95" spans="1:12" ht="11.1" customHeight="1" outlineLevel="4" x14ac:dyDescent="0.2">
      <c r="A95" s="43"/>
      <c r="B95" s="44" t="s">
        <v>116</v>
      </c>
      <c r="C95" s="43"/>
      <c r="D95" s="43"/>
      <c r="E95" s="43" t="s">
        <v>93</v>
      </c>
      <c r="F95" s="45"/>
      <c r="G95" s="47">
        <v>3371.67</v>
      </c>
      <c r="H95" s="47">
        <f>SUM($G$95:$G$95)</f>
        <v>3371.67</v>
      </c>
      <c r="I95" s="47">
        <f t="array" ref="I95">INDEX(Р[Цена за ед., руб],MATCH(1,IF(($B95=Р[Наименование])*($K95=Р[Примечание]),{1},($B95=Р[Наименование])*($K95=Р[Примечание])),0))</f>
        <v>0</v>
      </c>
      <c r="J95" s="47">
        <f>ROUND($H$95*$I$95,2)</f>
        <v>0</v>
      </c>
      <c r="K95" s="43"/>
      <c r="L95" s="43"/>
    </row>
    <row r="96" spans="1:12" ht="11.1" customHeight="1" outlineLevel="4" x14ac:dyDescent="0.2">
      <c r="A96" s="40"/>
      <c r="B96" s="35" t="s">
        <v>22</v>
      </c>
      <c r="C96" s="39"/>
      <c r="D96" s="39"/>
      <c r="E96" s="39"/>
      <c r="F96" s="39"/>
      <c r="G96" s="39"/>
      <c r="H96" s="39"/>
      <c r="I96" s="41"/>
      <c r="J96" s="42">
        <f>SUM($J$97:$J$100)</f>
        <v>0</v>
      </c>
      <c r="K96" s="37"/>
      <c r="L96" s="37"/>
    </row>
    <row r="97" spans="1:12" ht="35.1" customHeight="1" outlineLevel="4" x14ac:dyDescent="0.2">
      <c r="A97" s="43" t="s">
        <v>23</v>
      </c>
      <c r="B97" s="44" t="s">
        <v>104</v>
      </c>
      <c r="C97" s="43"/>
      <c r="D97" s="43" t="s">
        <v>105</v>
      </c>
      <c r="E97" s="43" t="s">
        <v>93</v>
      </c>
      <c r="F97" s="45"/>
      <c r="G97" s="47">
        <v>2337.8200000000002</v>
      </c>
      <c r="H97" s="47">
        <f>SUM($G$97:$G$97)</f>
        <v>2337.8200000000002</v>
      </c>
      <c r="I97" s="47">
        <f t="array" ref="I97">INDEX(М[Цена за ед., руб],MATCH(1,IF(($B97=М[Наим.])*($C97=М[Артикул,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  <c r="J97" s="47">
        <f>ROUND($H$97*$I$97,2)</f>
        <v>0</v>
      </c>
      <c r="K97" s="43" t="s">
        <v>96</v>
      </c>
      <c r="L97" s="43">
        <f t="array" ref="L97">INDEX(М[Форма закупа],MATCH(1,IF(($B97=М[Наим.])*($C97=М[Артикул,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</row>
    <row r="98" spans="1:12" ht="35.1" customHeight="1" outlineLevel="4" x14ac:dyDescent="0.2">
      <c r="A98" s="43" t="s">
        <v>27</v>
      </c>
      <c r="B98" s="44" t="s">
        <v>104</v>
      </c>
      <c r="C98" s="43"/>
      <c r="D98" s="43" t="s">
        <v>117</v>
      </c>
      <c r="E98" s="43" t="s">
        <v>93</v>
      </c>
      <c r="F98" s="45"/>
      <c r="G98" s="46">
        <v>2.1800000000000002</v>
      </c>
      <c r="H98" s="46">
        <f>SUM($G$98:$G$98)</f>
        <v>2.1800000000000002</v>
      </c>
      <c r="I98" s="47">
        <f t="array" ref="I98">INDEX(М[Цена за ед., руб],MATCH(1,IF(($B98=М[Наим.])*($C98=М[Артикул,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  <c r="J98" s="47">
        <f>ROUND($H$98*$I$98,2)</f>
        <v>0</v>
      </c>
      <c r="K98" s="43" t="s">
        <v>96</v>
      </c>
      <c r="L98" s="43">
        <f t="array" ref="L98">INDEX(М[Форма закупа],MATCH(1,IF(($B98=М[Наим.])*($C98=М[Артикул,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</row>
    <row r="99" spans="1:12" ht="35.1" customHeight="1" outlineLevel="4" x14ac:dyDescent="0.2">
      <c r="A99" s="43" t="s">
        <v>37</v>
      </c>
      <c r="B99" s="44" t="s">
        <v>104</v>
      </c>
      <c r="C99" s="43"/>
      <c r="D99" s="43" t="s">
        <v>118</v>
      </c>
      <c r="E99" s="43" t="s">
        <v>93</v>
      </c>
      <c r="F99" s="45"/>
      <c r="G99" s="46">
        <v>946.67</v>
      </c>
      <c r="H99" s="46">
        <f>SUM($G$99:$G$99)</f>
        <v>946.67</v>
      </c>
      <c r="I99" s="47">
        <f t="array" ref="I99">INDEX(М[Цена за ед., руб],MATCH(1,IF(($B99=М[Наим.])*($C99=М[Артикул,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  <c r="J99" s="47">
        <f>ROUND($H$99*$I$99,2)</f>
        <v>0</v>
      </c>
      <c r="K99" s="43" t="s">
        <v>96</v>
      </c>
      <c r="L99" s="43">
        <f t="array" ref="L99">INDEX(М[Форма закупа],MATCH(1,IF(($B99=М[Наим.])*($C99=М[Артикул, марка, произв.])*($D99=М[Хар-ка])*($K99=М[Прим.]),{1},($B99=М[Наим.])*($C99=М[Артикул, марка, произв.])*($D99=М[Хар-ка])*($K99=М[Прим.])),0))</f>
        <v>0</v>
      </c>
    </row>
    <row r="100" spans="1:12" ht="35.1" customHeight="1" outlineLevel="4" x14ac:dyDescent="0.2">
      <c r="A100" s="43" t="s">
        <v>39</v>
      </c>
      <c r="B100" s="44" t="s">
        <v>119</v>
      </c>
      <c r="C100" s="43"/>
      <c r="D100" s="43" t="s">
        <v>120</v>
      </c>
      <c r="E100" s="43" t="s">
        <v>93</v>
      </c>
      <c r="F100" s="45"/>
      <c r="G100" s="48">
        <v>85</v>
      </c>
      <c r="H100" s="48">
        <f>SUM($G$100:$G$100)</f>
        <v>85</v>
      </c>
      <c r="I100" s="47">
        <f t="array" ref="I100">INDEX(М[Цена за ед., руб],MATCH(1,IF(($B100=М[Наим.])*($C100=М[Артикул,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0</v>
      </c>
      <c r="J100" s="47">
        <f>ROUND($H$100*$I$100,2)</f>
        <v>0</v>
      </c>
      <c r="K100" s="43" t="s">
        <v>96</v>
      </c>
      <c r="L100" s="43">
        <f t="array" ref="L100">INDEX(М[Форма закупа],MATCH(1,IF(($B100=М[Наим.])*($C100=М[Артикул,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0</v>
      </c>
    </row>
    <row r="101" spans="1:12" ht="11.1" customHeight="1" outlineLevel="2" x14ac:dyDescent="0.2">
      <c r="A101" s="34" t="s">
        <v>121</v>
      </c>
      <c r="B101" s="35" t="s">
        <v>122</v>
      </c>
      <c r="C101" s="34"/>
      <c r="D101" s="34"/>
      <c r="E101" s="34"/>
      <c r="F101" s="36"/>
      <c r="G101" s="37"/>
      <c r="H101" s="37"/>
      <c r="I101" s="38"/>
      <c r="J101" s="38">
        <f>SUM($J$102)</f>
        <v>0</v>
      </c>
      <c r="K101" s="39"/>
      <c r="L101" s="39"/>
    </row>
    <row r="102" spans="1:12" ht="11.1" customHeight="1" outlineLevel="3" x14ac:dyDescent="0.2">
      <c r="A102" s="34" t="s">
        <v>123</v>
      </c>
      <c r="B102" s="35" t="s">
        <v>122</v>
      </c>
      <c r="C102" s="34"/>
      <c r="D102" s="34"/>
      <c r="E102" s="34"/>
      <c r="F102" s="36"/>
      <c r="G102" s="37"/>
      <c r="H102" s="37"/>
      <c r="I102" s="38"/>
      <c r="J102" s="38">
        <f>SUM($J$105,$J$103)</f>
        <v>0</v>
      </c>
      <c r="K102" s="39"/>
      <c r="L102" s="39"/>
    </row>
    <row r="103" spans="1:12" ht="11.1" customHeight="1" outlineLevel="4" x14ac:dyDescent="0.2">
      <c r="A103" s="40"/>
      <c r="B103" s="35" t="s">
        <v>19</v>
      </c>
      <c r="C103" s="39"/>
      <c r="D103" s="39"/>
      <c r="E103" s="39"/>
      <c r="F103" s="39"/>
      <c r="G103" s="39"/>
      <c r="H103" s="39"/>
      <c r="I103" s="41"/>
      <c r="J103" s="42">
        <f>SUM($J$104)</f>
        <v>0</v>
      </c>
      <c r="K103" s="37"/>
      <c r="L103" s="37"/>
    </row>
    <row r="104" spans="1:12" ht="11.1" customHeight="1" outlineLevel="4" x14ac:dyDescent="0.2">
      <c r="A104" s="43"/>
      <c r="B104" s="44" t="s">
        <v>122</v>
      </c>
      <c r="C104" s="43"/>
      <c r="D104" s="43"/>
      <c r="E104" s="43" t="s">
        <v>93</v>
      </c>
      <c r="F104" s="45"/>
      <c r="G104" s="46">
        <v>299.26</v>
      </c>
      <c r="H104" s="46">
        <f>SUM($G$104:$G$104)</f>
        <v>299.26</v>
      </c>
      <c r="I104" s="47">
        <f t="array" ref="I104">INDEX(Р[Цена за ед., руб],MATCH(1,IF(($B104=Р[Наименование])*($K104=Р[Примечание]),{1},($B104=Р[Наименование])*($K104=Р[Примечание])),0))</f>
        <v>0</v>
      </c>
      <c r="J104" s="47">
        <f>ROUND($H$104*$I$104,2)</f>
        <v>0</v>
      </c>
      <c r="K104" s="43"/>
      <c r="L104" s="43"/>
    </row>
    <row r="105" spans="1:12" ht="11.1" customHeight="1" outlineLevel="4" x14ac:dyDescent="0.2">
      <c r="A105" s="40"/>
      <c r="B105" s="35" t="s">
        <v>22</v>
      </c>
      <c r="C105" s="39"/>
      <c r="D105" s="39"/>
      <c r="E105" s="39"/>
      <c r="F105" s="39"/>
      <c r="G105" s="39"/>
      <c r="H105" s="39"/>
      <c r="I105" s="41"/>
      <c r="J105" s="42">
        <f>SUM($J$106)</f>
        <v>0</v>
      </c>
      <c r="K105" s="37"/>
      <c r="L105" s="37"/>
    </row>
    <row r="106" spans="1:12" ht="59.1" customHeight="1" outlineLevel="4" x14ac:dyDescent="0.2">
      <c r="A106" s="43" t="s">
        <v>23</v>
      </c>
      <c r="B106" s="44" t="s">
        <v>124</v>
      </c>
      <c r="C106" s="43"/>
      <c r="D106" s="43" t="s">
        <v>100</v>
      </c>
      <c r="E106" s="43" t="s">
        <v>93</v>
      </c>
      <c r="F106" s="49">
        <v>1.05</v>
      </c>
      <c r="G106" s="46">
        <v>314.22000000000003</v>
      </c>
      <c r="H106" s="46">
        <f>SUM($G$106:$G$106)</f>
        <v>314.22000000000003</v>
      </c>
      <c r="I106" s="47">
        <f t="array" ref="I106">INDEX(М[Цена за ед., руб],MATCH(1,IF(($B106=М[Наим.])*($C106=М[Артикул,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  <c r="J106" s="47">
        <f>ROUND($H$106*$I$106,2)</f>
        <v>0</v>
      </c>
      <c r="K106" s="43" t="s">
        <v>125</v>
      </c>
      <c r="L106" s="43">
        <f t="array" ref="L106">INDEX(М[Форма закупа],MATCH(1,IF(($B106=М[Наим.])*($C106=М[Артикул,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</row>
    <row r="107" spans="1:12" ht="11.1" customHeight="1" outlineLevel="2" x14ac:dyDescent="0.2">
      <c r="A107" s="34" t="s">
        <v>126</v>
      </c>
      <c r="B107" s="35" t="s">
        <v>127</v>
      </c>
      <c r="C107" s="34"/>
      <c r="D107" s="34"/>
      <c r="E107" s="34"/>
      <c r="F107" s="36"/>
      <c r="G107" s="37"/>
      <c r="H107" s="37"/>
      <c r="I107" s="38"/>
      <c r="J107" s="38">
        <f>SUM($J$108)</f>
        <v>0</v>
      </c>
      <c r="K107" s="39"/>
      <c r="L107" s="39"/>
    </row>
    <row r="108" spans="1:12" ht="11.1" customHeight="1" outlineLevel="3" x14ac:dyDescent="0.2">
      <c r="A108" s="34" t="s">
        <v>128</v>
      </c>
      <c r="B108" s="35" t="s">
        <v>127</v>
      </c>
      <c r="C108" s="34"/>
      <c r="D108" s="34"/>
      <c r="E108" s="34"/>
      <c r="F108" s="36"/>
      <c r="G108" s="37"/>
      <c r="H108" s="37"/>
      <c r="I108" s="38"/>
      <c r="J108" s="38">
        <f>SUM($J$122,$J$120,$J$111,$J$109)</f>
        <v>0</v>
      </c>
      <c r="K108" s="39"/>
      <c r="L108" s="39"/>
    </row>
    <row r="109" spans="1:12" ht="11.1" customHeight="1" outlineLevel="4" x14ac:dyDescent="0.2">
      <c r="A109" s="40"/>
      <c r="B109" s="35" t="s">
        <v>19</v>
      </c>
      <c r="C109" s="39"/>
      <c r="D109" s="39"/>
      <c r="E109" s="39"/>
      <c r="F109" s="39"/>
      <c r="G109" s="39"/>
      <c r="H109" s="39"/>
      <c r="I109" s="41"/>
      <c r="J109" s="42">
        <f>SUM($J$110)</f>
        <v>0</v>
      </c>
      <c r="K109" s="37"/>
      <c r="L109" s="37"/>
    </row>
    <row r="110" spans="1:12" ht="11.1" customHeight="1" outlineLevel="4" x14ac:dyDescent="0.2">
      <c r="A110" s="43"/>
      <c r="B110" s="44" t="s">
        <v>129</v>
      </c>
      <c r="C110" s="43"/>
      <c r="D110" s="43"/>
      <c r="E110" s="43" t="s">
        <v>93</v>
      </c>
      <c r="F110" s="45"/>
      <c r="G110" s="47">
        <v>11898.37</v>
      </c>
      <c r="H110" s="47">
        <f>SUM($G$110:$G$110)</f>
        <v>11898.37</v>
      </c>
      <c r="I110" s="47">
        <f t="array" ref="I110">INDEX(Р[Цена за ед., руб],MATCH(1,IF(($B110=Р[Наименование])*($K110=Р[Примечание]),{1},($B110=Р[Наименование])*($K110=Р[Примечание])),0))</f>
        <v>0</v>
      </c>
      <c r="J110" s="47">
        <f>ROUND($H$110*$I$110,2)</f>
        <v>0</v>
      </c>
      <c r="K110" s="43"/>
      <c r="L110" s="43"/>
    </row>
    <row r="111" spans="1:12" ht="11.1" customHeight="1" outlineLevel="4" x14ac:dyDescent="0.2">
      <c r="A111" s="40"/>
      <c r="B111" s="35" t="s">
        <v>22</v>
      </c>
      <c r="C111" s="39"/>
      <c r="D111" s="39"/>
      <c r="E111" s="39"/>
      <c r="F111" s="39"/>
      <c r="G111" s="39"/>
      <c r="H111" s="39"/>
      <c r="I111" s="41"/>
      <c r="J111" s="42">
        <f>SUM($J$112:$J$119)</f>
        <v>0</v>
      </c>
      <c r="K111" s="37"/>
      <c r="L111" s="37"/>
    </row>
    <row r="112" spans="1:12" ht="35.1" customHeight="1" outlineLevel="4" x14ac:dyDescent="0.2">
      <c r="A112" s="43" t="s">
        <v>23</v>
      </c>
      <c r="B112" s="44" t="s">
        <v>130</v>
      </c>
      <c r="C112" s="43"/>
      <c r="D112" s="43" t="s">
        <v>131</v>
      </c>
      <c r="E112" s="43" t="s">
        <v>93</v>
      </c>
      <c r="F112" s="45"/>
      <c r="G112" s="46">
        <v>612.38</v>
      </c>
      <c r="H112" s="46">
        <f>SUM($G$112:$G$112)</f>
        <v>612.38</v>
      </c>
      <c r="I112" s="47">
        <f t="array" ref="I112">INDEX(М[Цена за ед., руб],MATCH(1,IF(($B112=М[Наим.])*($C112=М[Артикул,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0</v>
      </c>
      <c r="J112" s="47">
        <f>ROUND($H$112*$I$112,2)</f>
        <v>0</v>
      </c>
      <c r="K112" s="43" t="s">
        <v>96</v>
      </c>
      <c r="L112" s="43">
        <f t="array" ref="L112">INDEX(М[Форма закупа],MATCH(1,IF(($B112=М[Наим.])*($C112=М[Артикул,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0</v>
      </c>
    </row>
    <row r="113" spans="1:12" ht="35.1" customHeight="1" outlineLevel="4" x14ac:dyDescent="0.2">
      <c r="A113" s="43" t="s">
        <v>27</v>
      </c>
      <c r="B113" s="44" t="s">
        <v>132</v>
      </c>
      <c r="C113" s="43"/>
      <c r="D113" s="43" t="s">
        <v>133</v>
      </c>
      <c r="E113" s="43" t="s">
        <v>93</v>
      </c>
      <c r="F113" s="45"/>
      <c r="G113" s="50">
        <v>2778</v>
      </c>
      <c r="H113" s="50">
        <f>SUM($G$113:$G$113)</f>
        <v>2778</v>
      </c>
      <c r="I113" s="47">
        <f t="array" ref="I113">INDEX(М[Цена за ед., руб],MATCH(1,IF(($B113=М[Наим.])*($C113=М[Артикул,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  <c r="J113" s="47">
        <f>ROUND($H$113*$I$113,2)</f>
        <v>0</v>
      </c>
      <c r="K113" s="43" t="s">
        <v>96</v>
      </c>
      <c r="L113" s="43">
        <f t="array" ref="L113">INDEX(М[Форма закупа],MATCH(1,IF(($B113=М[Наим.])*($C113=М[Артикул,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</row>
    <row r="114" spans="1:12" ht="35.1" customHeight="1" outlineLevel="4" x14ac:dyDescent="0.2">
      <c r="A114" s="43" t="s">
        <v>37</v>
      </c>
      <c r="B114" s="44" t="s">
        <v>132</v>
      </c>
      <c r="C114" s="43"/>
      <c r="D114" s="43" t="s">
        <v>134</v>
      </c>
      <c r="E114" s="43" t="s">
        <v>93</v>
      </c>
      <c r="F114" s="45"/>
      <c r="G114" s="47">
        <v>1889.12</v>
      </c>
      <c r="H114" s="47">
        <f>SUM($G$114:$G$114)</f>
        <v>1889.12</v>
      </c>
      <c r="I114" s="47">
        <f t="array" ref="I114">INDEX(М[Цена за ед., руб],MATCH(1,IF(($B114=М[Наим.])*($C114=М[Артикул,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  <c r="J114" s="47">
        <f>ROUND($H$114*$I$114,2)</f>
        <v>0</v>
      </c>
      <c r="K114" s="43" t="s">
        <v>96</v>
      </c>
      <c r="L114" s="43">
        <f t="array" ref="L114">INDEX(М[Форма закупа],MATCH(1,IF(($B114=М[Наим.])*($C114=М[Артикул,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</row>
    <row r="115" spans="1:12" ht="35.1" customHeight="1" outlineLevel="4" x14ac:dyDescent="0.2">
      <c r="A115" s="43" t="s">
        <v>39</v>
      </c>
      <c r="B115" s="44" t="s">
        <v>132</v>
      </c>
      <c r="C115" s="43"/>
      <c r="D115" s="43" t="s">
        <v>135</v>
      </c>
      <c r="E115" s="43" t="s">
        <v>93</v>
      </c>
      <c r="F115" s="45"/>
      <c r="G115" s="46">
        <v>993.62</v>
      </c>
      <c r="H115" s="46">
        <f>SUM($G$115:$G$115)</f>
        <v>993.62</v>
      </c>
      <c r="I115" s="47">
        <f t="array" ref="I115">INDEX(М[Цена за ед., руб],MATCH(1,IF(($B115=М[Наим.])*($C115=М[Артикул,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  <c r="J115" s="47">
        <f>ROUND($H$115*$I$115,2)</f>
        <v>0</v>
      </c>
      <c r="K115" s="43" t="s">
        <v>96</v>
      </c>
      <c r="L115" s="43">
        <f t="array" ref="L115">INDEX(М[Форма закупа],MATCH(1,IF(($B115=М[Наим.])*($C115=М[Артикул,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</row>
    <row r="116" spans="1:12" ht="35.1" customHeight="1" outlineLevel="4" x14ac:dyDescent="0.2">
      <c r="A116" s="43" t="s">
        <v>45</v>
      </c>
      <c r="B116" s="44" t="s">
        <v>132</v>
      </c>
      <c r="C116" s="43"/>
      <c r="D116" s="43" t="s">
        <v>136</v>
      </c>
      <c r="E116" s="43" t="s">
        <v>93</v>
      </c>
      <c r="F116" s="45"/>
      <c r="G116" s="51">
        <v>1727.4</v>
      </c>
      <c r="H116" s="51">
        <f>SUM($G$116:$G$116)</f>
        <v>1727.4</v>
      </c>
      <c r="I116" s="47">
        <f t="array" ref="I116">INDEX(М[Цена за ед., руб],MATCH(1,IF(($B116=М[Наим.])*($C116=М[Артикул,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0</v>
      </c>
      <c r="J116" s="47">
        <f>ROUND($H$116*$I$116,2)</f>
        <v>0</v>
      </c>
      <c r="K116" s="43" t="s">
        <v>96</v>
      </c>
      <c r="L116" s="43">
        <f t="array" ref="L116">INDEX(М[Форма закупа],MATCH(1,IF(($B116=М[Наим.])*($C116=М[Артикул,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0</v>
      </c>
    </row>
    <row r="117" spans="1:12" ht="35.1" customHeight="1" outlineLevel="4" x14ac:dyDescent="0.2">
      <c r="A117" s="43" t="s">
        <v>71</v>
      </c>
      <c r="B117" s="44" t="s">
        <v>132</v>
      </c>
      <c r="C117" s="43"/>
      <c r="D117" s="43" t="s">
        <v>97</v>
      </c>
      <c r="E117" s="43" t="s">
        <v>93</v>
      </c>
      <c r="F117" s="45"/>
      <c r="G117" s="46">
        <v>397.87</v>
      </c>
      <c r="H117" s="46">
        <f>SUM($G$117:$G$117)</f>
        <v>397.87</v>
      </c>
      <c r="I117" s="47">
        <f t="array" ref="I117">INDEX(М[Цена за ед., руб],MATCH(1,IF(($B117=М[Наим.])*($C117=М[Артикул,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0</v>
      </c>
      <c r="J117" s="47">
        <f>ROUND($H$117*$I$117,2)</f>
        <v>0</v>
      </c>
      <c r="K117" s="43" t="s">
        <v>96</v>
      </c>
      <c r="L117" s="43">
        <f t="array" ref="L117">INDEX(М[Форма закупа],MATCH(1,IF(($B117=М[Наим.])*($C117=М[Артикул, марка, произв.])*($D117=М[Хар-ка])*($K117=М[Прим.]),{1},($B117=М[Наим.])*($C117=М[Артикул, марка, произв.])*($D117=М[Хар-ка])*($K117=М[Прим.])),0))</f>
        <v>0</v>
      </c>
    </row>
    <row r="118" spans="1:12" ht="35.1" customHeight="1" outlineLevel="4" x14ac:dyDescent="0.2">
      <c r="A118" s="43" t="s">
        <v>73</v>
      </c>
      <c r="B118" s="44" t="s">
        <v>132</v>
      </c>
      <c r="C118" s="43"/>
      <c r="D118" s="43" t="s">
        <v>137</v>
      </c>
      <c r="E118" s="43" t="s">
        <v>93</v>
      </c>
      <c r="F118" s="45"/>
      <c r="G118" s="47">
        <v>3283.89</v>
      </c>
      <c r="H118" s="47">
        <f>SUM($G$118:$G$118)</f>
        <v>3283.89</v>
      </c>
      <c r="I118" s="47">
        <f t="array" ref="I118">INDEX(М[Цена за ед., руб],MATCH(1,IF(($B118=М[Наим.])*($C118=М[Артикул,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  <c r="J118" s="47">
        <f>ROUND($H$118*$I$118,2)</f>
        <v>0</v>
      </c>
      <c r="K118" s="43" t="s">
        <v>96</v>
      </c>
      <c r="L118" s="43">
        <f t="array" ref="L118">INDEX(М[Форма закупа],MATCH(1,IF(($B118=М[Наим.])*($C118=М[Артикул,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</row>
    <row r="119" spans="1:12" ht="35.1" customHeight="1" outlineLevel="4" x14ac:dyDescent="0.2">
      <c r="A119" s="43" t="s">
        <v>75</v>
      </c>
      <c r="B119" s="44" t="s">
        <v>138</v>
      </c>
      <c r="C119" s="43"/>
      <c r="D119" s="43" t="s">
        <v>139</v>
      </c>
      <c r="E119" s="43" t="s">
        <v>93</v>
      </c>
      <c r="F119" s="45"/>
      <c r="G119" s="46">
        <v>216.09</v>
      </c>
      <c r="H119" s="46">
        <f>SUM($G$119:$G$119)</f>
        <v>216.09</v>
      </c>
      <c r="I119" s="47">
        <f t="array" ref="I119">INDEX(М[Цена за ед., руб],MATCH(1,IF(($B119=М[Наим.])*($C119=М[Артикул,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  <c r="J119" s="47">
        <f>ROUND($H$119*$I$119,2)</f>
        <v>0</v>
      </c>
      <c r="K119" s="43" t="s">
        <v>96</v>
      </c>
      <c r="L119" s="43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</row>
    <row r="120" spans="1:12" ht="11.1" customHeight="1" outlineLevel="4" x14ac:dyDescent="0.2">
      <c r="A120" s="40"/>
      <c r="B120" s="35" t="s">
        <v>19</v>
      </c>
      <c r="C120" s="39"/>
      <c r="D120" s="39"/>
      <c r="E120" s="39"/>
      <c r="F120" s="39"/>
      <c r="G120" s="39"/>
      <c r="H120" s="39"/>
      <c r="I120" s="41"/>
      <c r="J120" s="42">
        <f>SUM($J$121)</f>
        <v>0</v>
      </c>
      <c r="K120" s="37"/>
      <c r="L120" s="37"/>
    </row>
    <row r="121" spans="1:12" ht="23.1" customHeight="1" outlineLevel="4" x14ac:dyDescent="0.2">
      <c r="A121" s="43"/>
      <c r="B121" s="44" t="s">
        <v>140</v>
      </c>
      <c r="C121" s="43"/>
      <c r="D121" s="43"/>
      <c r="E121" s="43" t="s">
        <v>93</v>
      </c>
      <c r="F121" s="45"/>
      <c r="G121" s="46">
        <v>264.54000000000002</v>
      </c>
      <c r="H121" s="46">
        <f>SUM($G$121:$G$121)</f>
        <v>264.54000000000002</v>
      </c>
      <c r="I121" s="47">
        <f t="array" ref="I121">INDEX(Р[Цена за ед., руб],MATCH(1,IF(($B121=Р[Наименование])*($K121=Р[Примечание]),{1},($B121=Р[Наименование])*($K121=Р[Примечание])),0))</f>
        <v>0</v>
      </c>
      <c r="J121" s="47">
        <f>ROUND($H$121*$I$121,2)</f>
        <v>0</v>
      </c>
      <c r="K121" s="43"/>
      <c r="L121" s="43"/>
    </row>
    <row r="122" spans="1:12" ht="11.1" customHeight="1" outlineLevel="4" x14ac:dyDescent="0.2">
      <c r="A122" s="40"/>
      <c r="B122" s="35" t="s">
        <v>22</v>
      </c>
      <c r="C122" s="39"/>
      <c r="D122" s="39"/>
      <c r="E122" s="39"/>
      <c r="F122" s="39"/>
      <c r="G122" s="39"/>
      <c r="H122" s="39"/>
      <c r="I122" s="41"/>
      <c r="J122" s="42">
        <f>SUM($J$123:$J$125)</f>
        <v>0</v>
      </c>
      <c r="K122" s="37"/>
      <c r="L122" s="37"/>
    </row>
    <row r="123" spans="1:12" ht="11.1" customHeight="1" outlineLevel="4" x14ac:dyDescent="0.2">
      <c r="A123" s="43" t="s">
        <v>23</v>
      </c>
      <c r="B123" s="44" t="s">
        <v>40</v>
      </c>
      <c r="C123" s="43"/>
      <c r="D123" s="43" t="s">
        <v>141</v>
      </c>
      <c r="E123" s="43" t="s">
        <v>43</v>
      </c>
      <c r="F123" s="49">
        <v>5.0000000000000001E-3</v>
      </c>
      <c r="G123" s="46">
        <v>1.32</v>
      </c>
      <c r="H123" s="46">
        <f>SUM($G$123:$G$123)</f>
        <v>1.32</v>
      </c>
      <c r="I123" s="47">
        <f t="array" ref="I123">INDEX(М[Цена за ед., руб],MATCH(1,IF(($B123=М[Наим.])*($C123=М[Артикул, марка, произв.])*($D123=М[Хар-ка])*($K123=М[Прим.]),{1},($B123=М[Наим.])*($C123=М[Артикул, марка, произв.])*($D123=М[Хар-ка])*($K123=М[Прим.])),0))</f>
        <v>0</v>
      </c>
      <c r="J123" s="47">
        <f>ROUND($H$123*$I$123,2)</f>
        <v>0</v>
      </c>
      <c r="K123" s="43"/>
      <c r="L123" s="43">
        <f t="array" ref="L123">INDEX(М[Форма закупа],MATCH(1,IF(($B123=М[Наим.])*($C123=М[Артикул, марка, произв.])*($D123=М[Хар-ка])*($K123=М[Прим.]),{1},($B123=М[Наим.])*($C123=М[Артикул, марка, произв.])*($D123=М[Хар-ка])*($K123=М[Прим.])),0))</f>
        <v>0</v>
      </c>
    </row>
    <row r="124" spans="1:12" ht="23.1" customHeight="1" outlineLevel="4" x14ac:dyDescent="0.2">
      <c r="A124" s="43" t="s">
        <v>27</v>
      </c>
      <c r="B124" s="44" t="s">
        <v>142</v>
      </c>
      <c r="C124" s="43" t="s">
        <v>143</v>
      </c>
      <c r="D124" s="43" t="s">
        <v>144</v>
      </c>
      <c r="E124" s="43" t="s">
        <v>145</v>
      </c>
      <c r="F124" s="49">
        <v>0.16700000000000001</v>
      </c>
      <c r="G124" s="48">
        <v>45</v>
      </c>
      <c r="H124" s="48">
        <f>SUM($G$124:$G$124)</f>
        <v>45</v>
      </c>
      <c r="I124" s="47">
        <f t="array" ref="I124">INDEX(М[Цена за ед., руб],MATCH(1,IF(($B124=М[Наим.])*($C124=М[Артикул, марка, произв.])*($D124=М[Хар-ка])*($K124=М[Прим.]),{1},($B124=М[Наим.])*($C124=М[Артикул, марка, произв.])*($D124=М[Хар-ка])*($K124=М[Прим.])),0))</f>
        <v>0</v>
      </c>
      <c r="J124" s="47">
        <f>ROUND($H$124*$I$124,2)</f>
        <v>0</v>
      </c>
      <c r="K124" s="43" t="s">
        <v>146</v>
      </c>
      <c r="L124" s="43">
        <f t="array" ref="L124">INDEX(М[Форма закупа],MATCH(1,IF(($B124=М[Наим.])*($C124=М[Артикул, марка, произв.])*($D124=М[Хар-ка])*($K124=М[Прим.]),{1},($B124=М[Наим.])*($C124=М[Артикул, марка, произв.])*($D124=М[Хар-ка])*($K124=М[Прим.])),0))</f>
        <v>0</v>
      </c>
    </row>
    <row r="125" spans="1:12" ht="47.1" customHeight="1" outlineLevel="4" x14ac:dyDescent="0.2">
      <c r="A125" s="43" t="s">
        <v>37</v>
      </c>
      <c r="B125" s="44" t="s">
        <v>147</v>
      </c>
      <c r="C125" s="43"/>
      <c r="D125" s="43" t="s">
        <v>148</v>
      </c>
      <c r="E125" s="43" t="s">
        <v>93</v>
      </c>
      <c r="F125" s="49">
        <v>1.05</v>
      </c>
      <c r="G125" s="46">
        <v>277.77</v>
      </c>
      <c r="H125" s="46">
        <f>SUM($G$125:$G$125)</f>
        <v>277.77</v>
      </c>
      <c r="I125" s="47">
        <f t="array" ref="I125">INDEX(М[Цена за ед., руб],MATCH(1,IF(($B125=М[Наим.])*($C125=М[Артикул, марка, произв.])*($D125=М[Хар-ка])*($K125=М[Прим.]),{1},($B125=М[Наим.])*($C125=М[Артикул, марка, произв.])*($D125=М[Хар-ка])*($K125=М[Прим.])),0))</f>
        <v>0</v>
      </c>
      <c r="J125" s="47">
        <f>ROUND($H$125*$I$125,2)</f>
        <v>0</v>
      </c>
      <c r="K125" s="43"/>
      <c r="L125" s="43">
        <f t="array" ref="L125">INDEX(М[Форма закупа],MATCH(1,IF(($B125=М[Наим.])*($C125=М[Артикул, марка, произв.])*($D125=М[Хар-ка])*($K125=М[Прим.]),{1},($B125=М[Наим.])*($C125=М[Артикул, марка, произв.])*($D125=М[Хар-ка])*($K125=М[Прим.])),0))</f>
        <v>0</v>
      </c>
    </row>
    <row r="126" spans="1:12" ht="11.1" customHeight="1" x14ac:dyDescent="0.2">
      <c r="A126" s="53"/>
      <c r="B126" s="54"/>
      <c r="C126" s="54"/>
      <c r="D126" s="54"/>
      <c r="E126" s="54"/>
      <c r="F126" s="54"/>
      <c r="G126" s="55"/>
      <c r="H126" s="88" t="s">
        <v>149</v>
      </c>
      <c r="I126" s="89"/>
      <c r="J126" s="56">
        <f>$J$9</f>
        <v>0</v>
      </c>
      <c r="K126" s="57"/>
      <c r="L126" s="57"/>
    </row>
    <row r="127" spans="1:12" ht="11.1" customHeight="1" x14ac:dyDescent="0.2">
      <c r="A127" s="53"/>
      <c r="B127" s="54"/>
      <c r="C127" s="54"/>
      <c r="D127" s="54"/>
      <c r="E127" s="54"/>
      <c r="F127" s="54"/>
      <c r="G127" s="58"/>
      <c r="H127" s="90" t="s">
        <v>150</v>
      </c>
      <c r="I127" s="91"/>
      <c r="J127" s="56">
        <f>SUM($J$120,$J$109,$J$103,$J$94,$J$86,$J$80,$J$73,$J$68,$J$49,$J$39,$J$34,$J$27,$J$17,$J$12)</f>
        <v>0</v>
      </c>
      <c r="K127" s="57"/>
      <c r="L127" s="57"/>
    </row>
    <row r="128" spans="1:12" ht="11.1" customHeight="1" x14ac:dyDescent="0.2">
      <c r="A128" s="53"/>
      <c r="B128" s="54"/>
      <c r="C128" s="54"/>
      <c r="D128" s="54"/>
      <c r="E128" s="54"/>
      <c r="F128" s="54"/>
      <c r="G128" s="58"/>
      <c r="H128" s="90" t="s">
        <v>151</v>
      </c>
      <c r="I128" s="91"/>
      <c r="J128" s="56">
        <f>SUM($J$122,$J$111,$J$105,$J$96,$J$88,$J$82,$J$75,$J$70,$J$51,$J$41,$J$36,$J$29,$J$19,$J$14)</f>
        <v>0</v>
      </c>
      <c r="K128" s="57"/>
      <c r="L128" s="57"/>
    </row>
    <row r="129" spans="1:12" ht="11.1" customHeight="1" x14ac:dyDescent="0.2">
      <c r="A129" s="59"/>
      <c r="B129" s="84" t="s">
        <v>152</v>
      </c>
      <c r="C129" s="84"/>
      <c r="D129" s="84"/>
      <c r="E129" s="84"/>
      <c r="F129" s="84"/>
      <c r="G129" s="84"/>
      <c r="H129" s="84"/>
      <c r="I129" s="85"/>
      <c r="J129" s="85"/>
      <c r="K129" s="84"/>
      <c r="L129" s="59"/>
    </row>
    <row r="130" spans="1:12" ht="11.1" customHeight="1" x14ac:dyDescent="0.2">
      <c r="B130" s="86"/>
      <c r="C130" s="86"/>
      <c r="D130" s="86"/>
      <c r="E130" s="86"/>
      <c r="F130" s="86"/>
      <c r="G130" s="86"/>
      <c r="H130" s="86"/>
      <c r="I130" s="87"/>
      <c r="J130" s="87"/>
      <c r="K130" s="86"/>
    </row>
    <row r="134" spans="1:12" ht="11.45" customHeight="1" x14ac:dyDescent="0.2">
      <c r="A134" s="72" t="s">
        <v>166</v>
      </c>
      <c r="B134" s="72"/>
      <c r="C134" s="60"/>
      <c r="D134" s="60"/>
      <c r="E134" s="61"/>
      <c r="F134" s="62"/>
      <c r="G134" s="63"/>
      <c r="H134" s="62"/>
      <c r="I134" s="62"/>
      <c r="J134" s="60"/>
      <c r="K134" s="60"/>
      <c r="L134" s="64"/>
    </row>
    <row r="135" spans="1:12" ht="11.45" customHeight="1" x14ac:dyDescent="0.2">
      <c r="A135" s="71" t="s">
        <v>167</v>
      </c>
      <c r="B135" s="71"/>
      <c r="C135" s="71"/>
      <c r="D135" s="71"/>
      <c r="E135" s="71"/>
      <c r="F135" s="71"/>
      <c r="G135" s="71"/>
      <c r="H135" s="71"/>
      <c r="I135" s="71"/>
      <c r="J135" s="71"/>
      <c r="K135" s="71"/>
      <c r="L135" s="71"/>
    </row>
    <row r="136" spans="1:12" ht="11.45" customHeight="1" x14ac:dyDescent="0.2">
      <c r="A136" s="70" t="s">
        <v>168</v>
      </c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64"/>
    </row>
    <row r="137" spans="1:12" ht="30" customHeight="1" x14ac:dyDescent="0.2">
      <c r="A137" s="70" t="s">
        <v>169</v>
      </c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64"/>
    </row>
    <row r="138" spans="1:12" ht="11.45" customHeight="1" x14ac:dyDescent="0.2">
      <c r="A138" s="70" t="s">
        <v>170</v>
      </c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64"/>
    </row>
    <row r="139" spans="1:12" ht="11.45" customHeight="1" x14ac:dyDescent="0.2">
      <c r="A139" s="70" t="s">
        <v>171</v>
      </c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64"/>
    </row>
    <row r="140" spans="1:12" ht="11.45" customHeight="1" x14ac:dyDescent="0.2">
      <c r="A140" s="70" t="s">
        <v>172</v>
      </c>
      <c r="B140" s="70"/>
      <c r="C140" s="70"/>
      <c r="D140" s="70"/>
      <c r="E140" s="70"/>
      <c r="F140" s="70"/>
      <c r="G140" s="70"/>
      <c r="H140" s="70"/>
      <c r="I140" s="70"/>
      <c r="J140" s="70"/>
      <c r="K140" s="70"/>
      <c r="L140" s="64"/>
    </row>
    <row r="141" spans="1:12" ht="11.45" customHeight="1" x14ac:dyDescent="0.2">
      <c r="A141" s="70" t="s">
        <v>173</v>
      </c>
      <c r="B141" s="70"/>
      <c r="C141" s="70"/>
      <c r="D141" s="70"/>
      <c r="E141" s="70"/>
      <c r="F141" s="70"/>
      <c r="G141" s="70"/>
      <c r="H141" s="70"/>
      <c r="I141" s="70"/>
      <c r="J141" s="70"/>
      <c r="K141" s="70"/>
      <c r="L141" s="64"/>
    </row>
    <row r="142" spans="1:12" ht="30.75" customHeight="1" x14ac:dyDescent="0.2">
      <c r="A142" s="70" t="s">
        <v>174</v>
      </c>
      <c r="B142" s="70"/>
      <c r="C142" s="70"/>
      <c r="D142" s="70"/>
      <c r="E142" s="70"/>
      <c r="F142" s="70"/>
      <c r="G142" s="70"/>
      <c r="H142" s="70"/>
      <c r="I142" s="70"/>
      <c r="J142" s="70"/>
      <c r="K142" s="70"/>
      <c r="L142" s="64"/>
    </row>
    <row r="143" spans="1:12" ht="11.45" customHeight="1" x14ac:dyDescent="0.2">
      <c r="A143" s="70" t="s">
        <v>175</v>
      </c>
      <c r="B143" s="70"/>
      <c r="C143" s="70"/>
      <c r="D143" s="70"/>
      <c r="E143" s="70"/>
      <c r="F143" s="70"/>
      <c r="G143" s="70"/>
      <c r="H143" s="70"/>
      <c r="I143" s="70"/>
      <c r="J143" s="70"/>
      <c r="K143" s="70"/>
      <c r="L143" s="64"/>
    </row>
    <row r="144" spans="1:12" ht="11.45" customHeight="1" x14ac:dyDescent="0.2">
      <c r="A144" s="65"/>
      <c r="B144" s="65"/>
      <c r="C144" s="65"/>
      <c r="D144" s="65"/>
      <c r="E144" s="66"/>
      <c r="F144" s="67"/>
      <c r="G144" s="68"/>
      <c r="H144" s="67"/>
      <c r="I144" s="67"/>
      <c r="J144" s="65"/>
      <c r="K144" s="65"/>
    </row>
  </sheetData>
  <sheetProtection algorithmName="SHA-512" hashValue="CTDaGzQUN3nz+xXdbFGL66lhgrqCHqLRLCfu6xGLCf+2lQENgHz8xdnJBMm+qoCBKQCuzXKC/0kMwt+5/l+aNw==" saltValue="jhxjfStfBR7Bslq+ztDMpA==" spinCount="100000" sheet="1" objects="1" scenarios="1" selectLockedCells="1" selectUnlockedCells="1"/>
  <mergeCells count="30">
    <mergeCell ref="A2:L2"/>
    <mergeCell ref="A3:L3"/>
    <mergeCell ref="B129:K129"/>
    <mergeCell ref="B130:K130"/>
    <mergeCell ref="K6:K7"/>
    <mergeCell ref="L6:L7"/>
    <mergeCell ref="H126:I126"/>
    <mergeCell ref="H127:I127"/>
    <mergeCell ref="H128:I128"/>
    <mergeCell ref="F6:F7"/>
    <mergeCell ref="G6:G7"/>
    <mergeCell ref="H6:H7"/>
    <mergeCell ref="I6:I7"/>
    <mergeCell ref="J6:J7"/>
    <mergeCell ref="A4:L4"/>
    <mergeCell ref="A141:K141"/>
    <mergeCell ref="A142:K142"/>
    <mergeCell ref="A135:L135"/>
    <mergeCell ref="A143:K143"/>
    <mergeCell ref="A134:B134"/>
    <mergeCell ref="A136:K136"/>
    <mergeCell ref="A137:K137"/>
    <mergeCell ref="A138:K138"/>
    <mergeCell ref="A139:K139"/>
    <mergeCell ref="A140:K140"/>
    <mergeCell ref="A6:A7"/>
    <mergeCell ref="B6:B7"/>
    <mergeCell ref="C6:C7"/>
    <mergeCell ref="D6:D7"/>
    <mergeCell ref="E6:E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6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92" t="s">
        <v>153</v>
      </c>
      <c r="B1" s="92"/>
      <c r="C1" s="92"/>
      <c r="D1" s="92"/>
      <c r="E1" s="92"/>
      <c r="F1" s="92"/>
    </row>
    <row r="3" spans="1:6" ht="11.1" customHeight="1" x14ac:dyDescent="0.2">
      <c r="A3" s="13" t="s">
        <v>1</v>
      </c>
      <c r="B3" s="2" t="s">
        <v>4</v>
      </c>
      <c r="C3" s="2" t="s">
        <v>7</v>
      </c>
      <c r="D3" s="20" t="s">
        <v>8</v>
      </c>
      <c r="E3" s="20" t="s">
        <v>9</v>
      </c>
      <c r="F3" s="14" t="s">
        <v>10</v>
      </c>
    </row>
    <row r="4" spans="1:6" ht="11.1" customHeight="1" x14ac:dyDescent="0.2">
      <c r="A4" s="11" t="s">
        <v>20</v>
      </c>
      <c r="B4" s="3" t="s">
        <v>21</v>
      </c>
      <c r="C4" s="4">
        <v>4614.3999999999996</v>
      </c>
      <c r="D4" s="7"/>
      <c r="E4" s="7">
        <f>ROUND(Р[[#This Row],[Количество]]*Р[[#This Row],[Цена за ед., руб]],2)</f>
        <v>0</v>
      </c>
      <c r="F4" s="12"/>
    </row>
    <row r="5" spans="1:6" ht="11.1" customHeight="1" x14ac:dyDescent="0.2">
      <c r="A5" s="11" t="s">
        <v>29</v>
      </c>
      <c r="B5" s="3" t="s">
        <v>21</v>
      </c>
      <c r="C5" s="4">
        <v>4614.3999999999996</v>
      </c>
      <c r="D5" s="7"/>
      <c r="E5" s="7">
        <f>ROUND(Р[[#This Row],[Количество]]*Р[[#This Row],[Цена за ед., руб]],2)</f>
        <v>0</v>
      </c>
      <c r="F5" s="12"/>
    </row>
    <row r="6" spans="1:6" ht="11.1" customHeight="1" x14ac:dyDescent="0.2">
      <c r="A6" s="11" t="s">
        <v>50</v>
      </c>
      <c r="B6" s="3" t="s">
        <v>21</v>
      </c>
      <c r="C6" s="6">
        <v>167.51</v>
      </c>
      <c r="D6" s="7"/>
      <c r="E6" s="7">
        <f>ROUND(Р[[#This Row],[Количество]]*Р[[#This Row],[Цена за ед., руб]],2)</f>
        <v>0</v>
      </c>
      <c r="F6" s="12"/>
    </row>
    <row r="7" spans="1:6" ht="11.1" customHeight="1" x14ac:dyDescent="0.2">
      <c r="A7" s="11" t="s">
        <v>61</v>
      </c>
      <c r="B7" s="3" t="s">
        <v>21</v>
      </c>
      <c r="C7" s="7">
        <v>3869.13</v>
      </c>
      <c r="D7" s="7"/>
      <c r="E7" s="7">
        <f>ROUND(Р[[#This Row],[Количество]]*Р[[#This Row],[Цена за ед., руб]],2)</f>
        <v>0</v>
      </c>
      <c r="F7" s="12"/>
    </row>
    <row r="8" spans="1:6" ht="11.1" customHeight="1" x14ac:dyDescent="0.2">
      <c r="A8" s="11" t="s">
        <v>91</v>
      </c>
      <c r="B8" s="3" t="s">
        <v>93</v>
      </c>
      <c r="C8" s="7">
        <v>2072.66</v>
      </c>
      <c r="D8" s="7"/>
      <c r="E8" s="7">
        <f>ROUND(Р[[#This Row],[Количество]]*Р[[#This Row],[Цена за ед., руб]],2)</f>
        <v>0</v>
      </c>
      <c r="F8" s="12"/>
    </row>
    <row r="9" spans="1:6" ht="11.1" customHeight="1" x14ac:dyDescent="0.2">
      <c r="A9" s="11" t="s">
        <v>98</v>
      </c>
      <c r="B9" s="3" t="s">
        <v>93</v>
      </c>
      <c r="C9" s="7">
        <v>1500.05</v>
      </c>
      <c r="D9" s="7"/>
      <c r="E9" s="7">
        <f>ROUND(Р[[#This Row],[Количество]]*Р[[#This Row],[Цена за ед., руб]],2)</f>
        <v>0</v>
      </c>
      <c r="F9" s="12"/>
    </row>
    <row r="10" spans="1:6" ht="11.1" customHeight="1" x14ac:dyDescent="0.2">
      <c r="A10" s="11" t="s">
        <v>102</v>
      </c>
      <c r="B10" s="3" t="s">
        <v>93</v>
      </c>
      <c r="C10" s="8">
        <v>124.5</v>
      </c>
      <c r="D10" s="7"/>
      <c r="E10" s="7">
        <f>ROUND(Р[[#This Row],[Количество]]*Р[[#This Row],[Цена за ед., руб]],2)</f>
        <v>0</v>
      </c>
      <c r="F10" s="12"/>
    </row>
    <row r="11" spans="1:6" ht="11.1" customHeight="1" x14ac:dyDescent="0.2">
      <c r="A11" s="11" t="s">
        <v>108</v>
      </c>
      <c r="B11" s="3" t="s">
        <v>93</v>
      </c>
      <c r="C11" s="7">
        <v>1200.4100000000001</v>
      </c>
      <c r="D11" s="7"/>
      <c r="E11" s="7">
        <f>ROUND(Р[[#This Row],[Количество]]*Р[[#This Row],[Цена за ед., руб]],2)</f>
        <v>0</v>
      </c>
      <c r="F11" s="12"/>
    </row>
    <row r="12" spans="1:6" ht="11.1" customHeight="1" x14ac:dyDescent="0.2">
      <c r="A12" s="11" t="s">
        <v>116</v>
      </c>
      <c r="B12" s="3" t="s">
        <v>93</v>
      </c>
      <c r="C12" s="7">
        <v>3371.67</v>
      </c>
      <c r="D12" s="7"/>
      <c r="E12" s="7">
        <f>ROUND(Р[[#This Row],[Количество]]*Р[[#This Row],[Цена за ед., руб]],2)</f>
        <v>0</v>
      </c>
      <c r="F12" s="12"/>
    </row>
    <row r="13" spans="1:6" ht="11.1" customHeight="1" x14ac:dyDescent="0.2">
      <c r="A13" s="11" t="s">
        <v>122</v>
      </c>
      <c r="B13" s="3" t="s">
        <v>93</v>
      </c>
      <c r="C13" s="6">
        <v>299.26</v>
      </c>
      <c r="D13" s="7"/>
      <c r="E13" s="7">
        <f>ROUND(Р[[#This Row],[Количество]]*Р[[#This Row],[Цена за ед., руб]],2)</f>
        <v>0</v>
      </c>
      <c r="F13" s="12"/>
    </row>
    <row r="14" spans="1:6" ht="11.1" customHeight="1" x14ac:dyDescent="0.2">
      <c r="A14" s="11" t="s">
        <v>129</v>
      </c>
      <c r="B14" s="3" t="s">
        <v>93</v>
      </c>
      <c r="C14" s="7">
        <v>11898.37</v>
      </c>
      <c r="D14" s="7"/>
      <c r="E14" s="7">
        <f>ROUND(Р[[#This Row],[Количество]]*Р[[#This Row],[Цена за ед., руб]],2)</f>
        <v>0</v>
      </c>
      <c r="F14" s="12"/>
    </row>
    <row r="15" spans="1:6" ht="11.1" customHeight="1" x14ac:dyDescent="0.2">
      <c r="A15" s="15" t="s">
        <v>140</v>
      </c>
      <c r="B15" s="16" t="s">
        <v>93</v>
      </c>
      <c r="C15" s="17">
        <v>264.54000000000002</v>
      </c>
      <c r="D15" s="21"/>
      <c r="E15" s="21">
        <f>ROUND(Р[[#This Row],[Количество]]*Р[[#This Row],[Цена за ед., руб]],2)</f>
        <v>0</v>
      </c>
      <c r="F15" s="19"/>
    </row>
    <row r="16" spans="1:6" ht="11.45" customHeight="1" x14ac:dyDescent="0.2">
      <c r="A16" s="15" t="s">
        <v>164</v>
      </c>
      <c r="B16" s="16"/>
      <c r="C16" s="18"/>
      <c r="D16" s="21"/>
      <c r="E16" s="21">
        <f>SUBTOTAL(109,Р[Сумма, руб])</f>
        <v>0</v>
      </c>
      <c r="F16" s="19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51"/>
  <sheetViews>
    <sheetView workbookViewId="0">
      <pane ySplit="3" topLeftCell="A23" activePane="bottomLeft" state="frozen"/>
      <selection pane="bottomLeft" activeCell="I4" sqref="I4:I50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92" t="s">
        <v>154</v>
      </c>
      <c r="B1" s="92"/>
      <c r="C1" s="92"/>
      <c r="D1" s="92"/>
      <c r="E1" s="92"/>
      <c r="F1" s="92"/>
      <c r="G1" s="92"/>
      <c r="H1" s="92"/>
    </row>
    <row r="2" spans="1:9" ht="11.1" customHeight="1" x14ac:dyDescent="0.2"/>
    <row r="3" spans="1:9" ht="23.1" customHeight="1" x14ac:dyDescent="0.2">
      <c r="A3" s="13" t="s">
        <v>155</v>
      </c>
      <c r="B3" s="22" t="s">
        <v>156</v>
      </c>
      <c r="C3" s="14" t="s">
        <v>157</v>
      </c>
      <c r="D3" s="2" t="s">
        <v>4</v>
      </c>
      <c r="E3" s="2" t="s">
        <v>7</v>
      </c>
      <c r="F3" s="20" t="s">
        <v>8</v>
      </c>
      <c r="G3" s="20" t="s">
        <v>9</v>
      </c>
      <c r="H3" s="2" t="s">
        <v>158</v>
      </c>
      <c r="I3" s="14" t="s">
        <v>159</v>
      </c>
    </row>
    <row r="4" spans="1:9" ht="11.1" customHeight="1" x14ac:dyDescent="0.2">
      <c r="A4" s="11" t="s">
        <v>30</v>
      </c>
      <c r="B4" s="5" t="s">
        <v>31</v>
      </c>
      <c r="C4" s="5" t="s">
        <v>32</v>
      </c>
      <c r="D4" s="3" t="s">
        <v>21</v>
      </c>
      <c r="E4" s="7">
        <v>6229.44</v>
      </c>
      <c r="F4" s="7"/>
      <c r="G4" s="7">
        <f>ROUND(М[[#This Row],[Количество]]*М[[#This Row],[Цена за ед., руб]],2)</f>
        <v>0</v>
      </c>
      <c r="H4" s="5" t="s">
        <v>33</v>
      </c>
      <c r="I4" s="12"/>
    </row>
    <row r="5" spans="1:9" ht="35.1" customHeight="1" x14ac:dyDescent="0.2">
      <c r="A5" s="11" t="s">
        <v>130</v>
      </c>
      <c r="B5" s="5"/>
      <c r="C5" s="5" t="s">
        <v>131</v>
      </c>
      <c r="D5" s="3" t="s">
        <v>93</v>
      </c>
      <c r="E5" s="6">
        <v>612.38</v>
      </c>
      <c r="F5" s="7"/>
      <c r="G5" s="7">
        <f>ROUND(М[[#This Row],[Количество]]*М[[#This Row],[Цена за ед., руб]],2)</f>
        <v>0</v>
      </c>
      <c r="H5" s="5" t="s">
        <v>96</v>
      </c>
      <c r="I5" s="12"/>
    </row>
    <row r="6" spans="1:9" ht="11.1" customHeight="1" x14ac:dyDescent="0.2">
      <c r="A6" s="11" t="s">
        <v>24</v>
      </c>
      <c r="B6" s="5"/>
      <c r="C6" s="5"/>
      <c r="D6" s="3" t="s">
        <v>25</v>
      </c>
      <c r="E6" s="9">
        <v>2</v>
      </c>
      <c r="F6" s="7"/>
      <c r="G6" s="7">
        <f>ROUND(М[[#This Row],[Количество]]*М[[#This Row],[Цена за ед., руб]],2)</f>
        <v>0</v>
      </c>
      <c r="H6" s="5" t="s">
        <v>26</v>
      </c>
      <c r="I6" s="12"/>
    </row>
    <row r="7" spans="1:9" ht="47.1" customHeight="1" x14ac:dyDescent="0.2">
      <c r="A7" s="11" t="s">
        <v>104</v>
      </c>
      <c r="B7" s="5"/>
      <c r="C7" s="5" t="s">
        <v>105</v>
      </c>
      <c r="D7" s="3" t="s">
        <v>93</v>
      </c>
      <c r="E7" s="8">
        <v>124.5</v>
      </c>
      <c r="F7" s="7"/>
      <c r="G7" s="7">
        <f>ROUND(М[[#This Row],[Количество]]*М[[#This Row],[Цена за ед., руб]],2)</f>
        <v>0</v>
      </c>
      <c r="H7" s="5" t="s">
        <v>106</v>
      </c>
      <c r="I7" s="12"/>
    </row>
    <row r="8" spans="1:9" ht="35.1" customHeight="1" x14ac:dyDescent="0.2">
      <c r="A8" s="11" t="s">
        <v>104</v>
      </c>
      <c r="B8" s="5"/>
      <c r="C8" s="5" t="s">
        <v>105</v>
      </c>
      <c r="D8" s="3" t="s">
        <v>93</v>
      </c>
      <c r="E8" s="7">
        <v>2337.8200000000002</v>
      </c>
      <c r="F8" s="7"/>
      <c r="G8" s="7">
        <f>ROUND(М[[#This Row],[Количество]]*М[[#This Row],[Цена за ед., руб]],2)</f>
        <v>0</v>
      </c>
      <c r="H8" s="5" t="s">
        <v>96</v>
      </c>
      <c r="I8" s="12"/>
    </row>
    <row r="9" spans="1:9" ht="35.1" customHeight="1" x14ac:dyDescent="0.2">
      <c r="A9" s="11" t="s">
        <v>104</v>
      </c>
      <c r="B9" s="5"/>
      <c r="C9" s="5" t="s">
        <v>117</v>
      </c>
      <c r="D9" s="3" t="s">
        <v>93</v>
      </c>
      <c r="E9" s="6">
        <v>2.1800000000000002</v>
      </c>
      <c r="F9" s="7"/>
      <c r="G9" s="7">
        <f>ROUND(М[[#This Row],[Количество]]*М[[#This Row],[Цена за ед., руб]],2)</f>
        <v>0</v>
      </c>
      <c r="H9" s="5" t="s">
        <v>96</v>
      </c>
      <c r="I9" s="12"/>
    </row>
    <row r="10" spans="1:9" ht="35.1" customHeight="1" x14ac:dyDescent="0.2">
      <c r="A10" s="11" t="s">
        <v>104</v>
      </c>
      <c r="B10" s="5"/>
      <c r="C10" s="5" t="s">
        <v>118</v>
      </c>
      <c r="D10" s="3" t="s">
        <v>93</v>
      </c>
      <c r="E10" s="6">
        <v>946.67</v>
      </c>
      <c r="F10" s="7"/>
      <c r="G10" s="7">
        <f>ROUND(М[[#This Row],[Количество]]*М[[#This Row],[Цена за ед., руб]],2)</f>
        <v>0</v>
      </c>
      <c r="H10" s="5" t="s">
        <v>96</v>
      </c>
      <c r="I10" s="12"/>
    </row>
    <row r="11" spans="1:9" ht="35.1" customHeight="1" x14ac:dyDescent="0.2">
      <c r="A11" s="11" t="s">
        <v>119</v>
      </c>
      <c r="B11" s="5"/>
      <c r="C11" s="5" t="s">
        <v>120</v>
      </c>
      <c r="D11" s="3" t="s">
        <v>93</v>
      </c>
      <c r="E11" s="9">
        <v>85</v>
      </c>
      <c r="F11" s="7"/>
      <c r="G11" s="7">
        <f>ROUND(М[[#This Row],[Количество]]*М[[#This Row],[Цена за ед., руб]],2)</f>
        <v>0</v>
      </c>
      <c r="H11" s="5" t="s">
        <v>96</v>
      </c>
      <c r="I11" s="12"/>
    </row>
    <row r="12" spans="1:9" ht="35.1" customHeight="1" x14ac:dyDescent="0.2">
      <c r="A12" s="11" t="s">
        <v>132</v>
      </c>
      <c r="B12" s="5"/>
      <c r="C12" s="5" t="s">
        <v>133</v>
      </c>
      <c r="D12" s="3" t="s">
        <v>93</v>
      </c>
      <c r="E12" s="10">
        <v>2778</v>
      </c>
      <c r="F12" s="7"/>
      <c r="G12" s="7">
        <f>ROUND(М[[#This Row],[Количество]]*М[[#This Row],[Цена за ед., руб]],2)</f>
        <v>0</v>
      </c>
      <c r="H12" s="5" t="s">
        <v>96</v>
      </c>
      <c r="I12" s="12"/>
    </row>
    <row r="13" spans="1:9" ht="35.1" customHeight="1" x14ac:dyDescent="0.2">
      <c r="A13" s="11" t="s">
        <v>132</v>
      </c>
      <c r="B13" s="5"/>
      <c r="C13" s="5" t="s">
        <v>134</v>
      </c>
      <c r="D13" s="3" t="s">
        <v>93</v>
      </c>
      <c r="E13" s="7">
        <v>1889.12</v>
      </c>
      <c r="F13" s="7"/>
      <c r="G13" s="7">
        <f>ROUND(М[[#This Row],[Количество]]*М[[#This Row],[Цена за ед., руб]],2)</f>
        <v>0</v>
      </c>
      <c r="H13" s="5" t="s">
        <v>96</v>
      </c>
      <c r="I13" s="12"/>
    </row>
    <row r="14" spans="1:9" ht="35.1" customHeight="1" x14ac:dyDescent="0.2">
      <c r="A14" s="11" t="s">
        <v>132</v>
      </c>
      <c r="B14" s="5"/>
      <c r="C14" s="5" t="s">
        <v>135</v>
      </c>
      <c r="D14" s="3" t="s">
        <v>93</v>
      </c>
      <c r="E14" s="6">
        <v>993.62</v>
      </c>
      <c r="F14" s="7"/>
      <c r="G14" s="7">
        <f>ROUND(М[[#This Row],[Количество]]*М[[#This Row],[Цена за ед., руб]],2)</f>
        <v>0</v>
      </c>
      <c r="H14" s="5" t="s">
        <v>96</v>
      </c>
      <c r="I14" s="12"/>
    </row>
    <row r="15" spans="1:9" ht="35.1" customHeight="1" x14ac:dyDescent="0.2">
      <c r="A15" s="11" t="s">
        <v>132</v>
      </c>
      <c r="B15" s="5"/>
      <c r="C15" s="5" t="s">
        <v>136</v>
      </c>
      <c r="D15" s="3" t="s">
        <v>93</v>
      </c>
      <c r="E15" s="4">
        <v>1727.4</v>
      </c>
      <c r="F15" s="7"/>
      <c r="G15" s="7">
        <f>ROUND(М[[#This Row],[Количество]]*М[[#This Row],[Цена за ед., руб]],2)</f>
        <v>0</v>
      </c>
      <c r="H15" s="5" t="s">
        <v>96</v>
      </c>
      <c r="I15" s="12"/>
    </row>
    <row r="16" spans="1:9" ht="35.1" customHeight="1" x14ac:dyDescent="0.2">
      <c r="A16" s="11" t="s">
        <v>132</v>
      </c>
      <c r="B16" s="5"/>
      <c r="C16" s="5" t="s">
        <v>97</v>
      </c>
      <c r="D16" s="3" t="s">
        <v>93</v>
      </c>
      <c r="E16" s="6">
        <v>397.87</v>
      </c>
      <c r="F16" s="7"/>
      <c r="G16" s="7">
        <f>ROUND(М[[#This Row],[Количество]]*М[[#This Row],[Цена за ед., руб]],2)</f>
        <v>0</v>
      </c>
      <c r="H16" s="5" t="s">
        <v>96</v>
      </c>
      <c r="I16" s="12"/>
    </row>
    <row r="17" spans="1:9" ht="35.1" customHeight="1" x14ac:dyDescent="0.2">
      <c r="A17" s="11" t="s">
        <v>132</v>
      </c>
      <c r="B17" s="5"/>
      <c r="C17" s="5" t="s">
        <v>137</v>
      </c>
      <c r="D17" s="3" t="s">
        <v>93</v>
      </c>
      <c r="E17" s="7">
        <v>3283.89</v>
      </c>
      <c r="F17" s="7"/>
      <c r="G17" s="7">
        <f>ROUND(М[[#This Row],[Количество]]*М[[#This Row],[Цена за ед., руб]],2)</f>
        <v>0</v>
      </c>
      <c r="H17" s="5" t="s">
        <v>96</v>
      </c>
      <c r="I17" s="12"/>
    </row>
    <row r="18" spans="1:9" ht="35.1" customHeight="1" x14ac:dyDescent="0.2">
      <c r="A18" s="11" t="s">
        <v>138</v>
      </c>
      <c r="B18" s="5"/>
      <c r="C18" s="5" t="s">
        <v>139</v>
      </c>
      <c r="D18" s="3" t="s">
        <v>93</v>
      </c>
      <c r="E18" s="6">
        <v>216.09</v>
      </c>
      <c r="F18" s="7"/>
      <c r="G18" s="7">
        <f>ROUND(М[[#This Row],[Количество]]*М[[#This Row],[Цена за ед., руб]],2)</f>
        <v>0</v>
      </c>
      <c r="H18" s="5" t="s">
        <v>96</v>
      </c>
      <c r="I18" s="12"/>
    </row>
    <row r="19" spans="1:9" ht="23.1" customHeight="1" x14ac:dyDescent="0.2">
      <c r="A19" s="11" t="s">
        <v>34</v>
      </c>
      <c r="B19" s="5"/>
      <c r="C19" s="5" t="s">
        <v>35</v>
      </c>
      <c r="D19" s="3" t="s">
        <v>36</v>
      </c>
      <c r="E19" s="10">
        <v>18465</v>
      </c>
      <c r="F19" s="7"/>
      <c r="G19" s="7">
        <f>ROUND(М[[#This Row],[Количество]]*М[[#This Row],[Цена за ед., руб]],2)</f>
        <v>0</v>
      </c>
      <c r="H19" s="5"/>
      <c r="I19" s="12"/>
    </row>
    <row r="20" spans="1:9" ht="23.1" customHeight="1" x14ac:dyDescent="0.2">
      <c r="A20" s="11" t="s">
        <v>34</v>
      </c>
      <c r="B20" s="5"/>
      <c r="C20" s="5" t="s">
        <v>38</v>
      </c>
      <c r="D20" s="3" t="s">
        <v>36</v>
      </c>
      <c r="E20" s="10">
        <v>46147</v>
      </c>
      <c r="F20" s="7"/>
      <c r="G20" s="7">
        <f>ROUND(М[[#This Row],[Количество]]*М[[#This Row],[Цена за ед., руб]],2)</f>
        <v>0</v>
      </c>
      <c r="H20" s="5"/>
      <c r="I20" s="12"/>
    </row>
    <row r="21" spans="1:9" ht="11.1" customHeight="1" x14ac:dyDescent="0.2">
      <c r="A21" s="11" t="s">
        <v>40</v>
      </c>
      <c r="B21" s="5"/>
      <c r="C21" s="5" t="s">
        <v>141</v>
      </c>
      <c r="D21" s="3" t="s">
        <v>43</v>
      </c>
      <c r="E21" s="6">
        <v>1.32</v>
      </c>
      <c r="F21" s="7"/>
      <c r="G21" s="7">
        <f>ROUND(М[[#This Row],[Количество]]*М[[#This Row],[Цена за ед., руб]],2)</f>
        <v>0</v>
      </c>
      <c r="H21" s="5"/>
      <c r="I21" s="12"/>
    </row>
    <row r="22" spans="1:9" ht="11.1" customHeight="1" x14ac:dyDescent="0.2">
      <c r="A22" s="11" t="s">
        <v>40</v>
      </c>
      <c r="B22" s="5" t="s">
        <v>41</v>
      </c>
      <c r="C22" s="5" t="s">
        <v>42</v>
      </c>
      <c r="D22" s="3" t="s">
        <v>43</v>
      </c>
      <c r="E22" s="6">
        <v>493.74</v>
      </c>
      <c r="F22" s="7"/>
      <c r="G22" s="7">
        <f>ROUND(М[[#This Row],[Количество]]*М[[#This Row],[Цена за ед., руб]],2)</f>
        <v>0</v>
      </c>
      <c r="H22" s="5" t="s">
        <v>44</v>
      </c>
      <c r="I22" s="12"/>
    </row>
    <row r="23" spans="1:9" ht="11.1" customHeight="1" x14ac:dyDescent="0.2">
      <c r="A23" s="11" t="s">
        <v>40</v>
      </c>
      <c r="B23" s="5" t="s">
        <v>46</v>
      </c>
      <c r="C23" s="5" t="s">
        <v>47</v>
      </c>
      <c r="D23" s="3" t="s">
        <v>43</v>
      </c>
      <c r="E23" s="6">
        <v>493.74</v>
      </c>
      <c r="F23" s="7"/>
      <c r="G23" s="7">
        <f>ROUND(М[[#This Row],[Количество]]*М[[#This Row],[Цена за ед., руб]],2)</f>
        <v>0</v>
      </c>
      <c r="H23" s="5" t="s">
        <v>48</v>
      </c>
      <c r="I23" s="12"/>
    </row>
    <row r="24" spans="1:9" ht="47.1" customHeight="1" x14ac:dyDescent="0.2">
      <c r="A24" s="11" t="s">
        <v>124</v>
      </c>
      <c r="B24" s="5"/>
      <c r="C24" s="5" t="s">
        <v>100</v>
      </c>
      <c r="D24" s="3" t="s">
        <v>93</v>
      </c>
      <c r="E24" s="6">
        <v>314.22000000000003</v>
      </c>
      <c r="F24" s="7"/>
      <c r="G24" s="7">
        <f>ROUND(М[[#This Row],[Количество]]*М[[#This Row],[Цена за ед., руб]],2)</f>
        <v>0</v>
      </c>
      <c r="H24" s="5" t="s">
        <v>125</v>
      </c>
      <c r="I24" s="12"/>
    </row>
    <row r="25" spans="1:9" ht="35.1" customHeight="1" x14ac:dyDescent="0.2">
      <c r="A25" s="11" t="s">
        <v>94</v>
      </c>
      <c r="B25" s="5"/>
      <c r="C25" s="5" t="s">
        <v>95</v>
      </c>
      <c r="D25" s="3" t="s">
        <v>93</v>
      </c>
      <c r="E25" s="9">
        <v>44</v>
      </c>
      <c r="F25" s="7"/>
      <c r="G25" s="7">
        <f>ROUND(М[[#This Row],[Количество]]*М[[#This Row],[Цена за ед., руб]],2)</f>
        <v>0</v>
      </c>
      <c r="H25" s="5" t="s">
        <v>96</v>
      </c>
      <c r="I25" s="12"/>
    </row>
    <row r="26" spans="1:9" ht="35.1" customHeight="1" x14ac:dyDescent="0.2">
      <c r="A26" s="11" t="s">
        <v>94</v>
      </c>
      <c r="B26" s="5"/>
      <c r="C26" s="5" t="s">
        <v>97</v>
      </c>
      <c r="D26" s="3" t="s">
        <v>93</v>
      </c>
      <c r="E26" s="7">
        <v>2028.66</v>
      </c>
      <c r="F26" s="7"/>
      <c r="G26" s="7">
        <f>ROUND(М[[#This Row],[Количество]]*М[[#This Row],[Цена за ед., руб]],2)</f>
        <v>0</v>
      </c>
      <c r="H26" s="5" t="s">
        <v>96</v>
      </c>
      <c r="I26" s="12"/>
    </row>
    <row r="27" spans="1:9" ht="35.1" customHeight="1" x14ac:dyDescent="0.2">
      <c r="A27" s="11" t="s">
        <v>94</v>
      </c>
      <c r="B27" s="5"/>
      <c r="C27" s="5" t="s">
        <v>99</v>
      </c>
      <c r="D27" s="3" t="s">
        <v>93</v>
      </c>
      <c r="E27" s="9">
        <v>328</v>
      </c>
      <c r="F27" s="7"/>
      <c r="G27" s="7">
        <f>ROUND(М[[#This Row],[Количество]]*М[[#This Row],[Цена за ед., руб]],2)</f>
        <v>0</v>
      </c>
      <c r="H27" s="5" t="s">
        <v>96</v>
      </c>
      <c r="I27" s="12"/>
    </row>
    <row r="28" spans="1:9" ht="35.1" customHeight="1" x14ac:dyDescent="0.2">
      <c r="A28" s="11" t="s">
        <v>94</v>
      </c>
      <c r="B28" s="5"/>
      <c r="C28" s="5" t="s">
        <v>100</v>
      </c>
      <c r="D28" s="3" t="s">
        <v>93</v>
      </c>
      <c r="E28" s="7">
        <v>1172.05</v>
      </c>
      <c r="F28" s="7"/>
      <c r="G28" s="7">
        <f>ROUND(М[[#This Row],[Количество]]*М[[#This Row],[Цена за ед., руб]],2)</f>
        <v>0</v>
      </c>
      <c r="H28" s="5" t="s">
        <v>96</v>
      </c>
      <c r="I28" s="12"/>
    </row>
    <row r="29" spans="1:9" ht="11.1" customHeight="1" x14ac:dyDescent="0.2">
      <c r="A29" s="11" t="s">
        <v>28</v>
      </c>
      <c r="B29" s="5"/>
      <c r="C29" s="5"/>
      <c r="D29" s="3" t="s">
        <v>21</v>
      </c>
      <c r="E29" s="7">
        <v>4937.41</v>
      </c>
      <c r="F29" s="7"/>
      <c r="G29" s="7">
        <f>ROUND(М[[#This Row],[Количество]]*М[[#This Row],[Цена за ед., руб]],2)</f>
        <v>0</v>
      </c>
      <c r="H29" s="5" t="s">
        <v>26</v>
      </c>
      <c r="I29" s="12"/>
    </row>
    <row r="30" spans="1:9" ht="23.1" customHeight="1" x14ac:dyDescent="0.2">
      <c r="A30" s="11" t="s">
        <v>52</v>
      </c>
      <c r="B30" s="5" t="s">
        <v>53</v>
      </c>
      <c r="C30" s="5" t="s">
        <v>54</v>
      </c>
      <c r="D30" s="3" t="s">
        <v>21</v>
      </c>
      <c r="E30" s="6">
        <v>180.56</v>
      </c>
      <c r="F30" s="7"/>
      <c r="G30" s="7">
        <f>ROUND(М[[#This Row],[Количество]]*М[[#This Row],[Цена за ед., руб]],2)</f>
        <v>0</v>
      </c>
      <c r="H30" s="5" t="s">
        <v>55</v>
      </c>
      <c r="I30" s="12"/>
    </row>
    <row r="31" spans="1:9" ht="23.1" customHeight="1" x14ac:dyDescent="0.2">
      <c r="A31" s="11" t="s">
        <v>52</v>
      </c>
      <c r="B31" s="5" t="s">
        <v>53</v>
      </c>
      <c r="C31" s="5" t="s">
        <v>56</v>
      </c>
      <c r="D31" s="3" t="s">
        <v>21</v>
      </c>
      <c r="E31" s="6">
        <v>131.76</v>
      </c>
      <c r="F31" s="7"/>
      <c r="G31" s="7">
        <f>ROUND(М[[#This Row],[Количество]]*М[[#This Row],[Цена за ед., руб]],2)</f>
        <v>0</v>
      </c>
      <c r="H31" s="5" t="s">
        <v>55</v>
      </c>
      <c r="I31" s="12"/>
    </row>
    <row r="32" spans="1:9" ht="35.1" customHeight="1" x14ac:dyDescent="0.2">
      <c r="A32" s="11" t="s">
        <v>110</v>
      </c>
      <c r="B32" s="5"/>
      <c r="C32" s="5" t="s">
        <v>97</v>
      </c>
      <c r="D32" s="3" t="s">
        <v>93</v>
      </c>
      <c r="E32" s="6">
        <v>854.67</v>
      </c>
      <c r="F32" s="7"/>
      <c r="G32" s="7">
        <f>ROUND(М[[#This Row],[Количество]]*М[[#This Row],[Цена за ед., руб]],2)</f>
        <v>0</v>
      </c>
      <c r="H32" s="5" t="s">
        <v>96</v>
      </c>
      <c r="I32" s="12"/>
    </row>
    <row r="33" spans="1:9" ht="35.1" customHeight="1" x14ac:dyDescent="0.2">
      <c r="A33" s="11" t="s">
        <v>110</v>
      </c>
      <c r="B33" s="5"/>
      <c r="C33" s="5" t="s">
        <v>111</v>
      </c>
      <c r="D33" s="3" t="s">
        <v>93</v>
      </c>
      <c r="E33" s="6">
        <v>10.52</v>
      </c>
      <c r="F33" s="7"/>
      <c r="G33" s="7">
        <f>ROUND(М[[#This Row],[Количество]]*М[[#This Row],[Цена за ед., руб]],2)</f>
        <v>0</v>
      </c>
      <c r="H33" s="5" t="s">
        <v>96</v>
      </c>
      <c r="I33" s="12"/>
    </row>
    <row r="34" spans="1:9" ht="35.1" customHeight="1" x14ac:dyDescent="0.2">
      <c r="A34" s="11" t="s">
        <v>110</v>
      </c>
      <c r="B34" s="5"/>
      <c r="C34" s="5" t="s">
        <v>112</v>
      </c>
      <c r="D34" s="3" t="s">
        <v>93</v>
      </c>
      <c r="E34" s="6">
        <v>335.22</v>
      </c>
      <c r="F34" s="7"/>
      <c r="G34" s="7">
        <f>ROUND(М[[#This Row],[Количество]]*М[[#This Row],[Цена за ед., руб]],2)</f>
        <v>0</v>
      </c>
      <c r="H34" s="5" t="s">
        <v>96</v>
      </c>
      <c r="I34" s="12"/>
    </row>
    <row r="35" spans="1:9" ht="23.1" customHeight="1" x14ac:dyDescent="0.2">
      <c r="A35" s="11" t="s">
        <v>142</v>
      </c>
      <c r="B35" s="5" t="s">
        <v>143</v>
      </c>
      <c r="C35" s="5" t="s">
        <v>144</v>
      </c>
      <c r="D35" s="3" t="s">
        <v>145</v>
      </c>
      <c r="E35" s="9">
        <v>45</v>
      </c>
      <c r="F35" s="7"/>
      <c r="G35" s="7">
        <f>ROUND(М[[#This Row],[Количество]]*М[[#This Row],[Цена за ед., руб]],2)</f>
        <v>0</v>
      </c>
      <c r="H35" s="5" t="s">
        <v>146</v>
      </c>
      <c r="I35" s="12"/>
    </row>
    <row r="36" spans="1:9" ht="23.1" customHeight="1" x14ac:dyDescent="0.2">
      <c r="A36" s="11" t="s">
        <v>147</v>
      </c>
      <c r="B36" s="5"/>
      <c r="C36" s="5" t="s">
        <v>148</v>
      </c>
      <c r="D36" s="3" t="s">
        <v>93</v>
      </c>
      <c r="E36" s="6">
        <v>277.77</v>
      </c>
      <c r="F36" s="7"/>
      <c r="G36" s="7">
        <f>ROUND(М[[#This Row],[Количество]]*М[[#This Row],[Цена за ед., руб]],2)</f>
        <v>0</v>
      </c>
      <c r="H36" s="5"/>
      <c r="I36" s="12"/>
    </row>
    <row r="37" spans="1:9" ht="23.1" customHeight="1" x14ac:dyDescent="0.2">
      <c r="A37" s="11" t="s">
        <v>63</v>
      </c>
      <c r="B37" s="5" t="s">
        <v>64</v>
      </c>
      <c r="C37" s="5" t="s">
        <v>65</v>
      </c>
      <c r="D37" s="3" t="s">
        <v>21</v>
      </c>
      <c r="E37" s="7">
        <v>1004.22</v>
      </c>
      <c r="F37" s="7"/>
      <c r="G37" s="7">
        <f>ROUND(М[[#This Row],[Количество]]*М[[#This Row],[Цена за ед., руб]],2)</f>
        <v>0</v>
      </c>
      <c r="H37" s="5" t="s">
        <v>66</v>
      </c>
      <c r="I37" s="12"/>
    </row>
    <row r="38" spans="1:9" ht="23.1" customHeight="1" x14ac:dyDescent="0.2">
      <c r="A38" s="11" t="s">
        <v>63</v>
      </c>
      <c r="B38" s="5" t="s">
        <v>64</v>
      </c>
      <c r="C38" s="5" t="s">
        <v>67</v>
      </c>
      <c r="D38" s="3" t="s">
        <v>21</v>
      </c>
      <c r="E38" s="7">
        <v>1417.37</v>
      </c>
      <c r="F38" s="7"/>
      <c r="G38" s="7">
        <f>ROUND(М[[#This Row],[Количество]]*М[[#This Row],[Цена за ед., руб]],2)</f>
        <v>0</v>
      </c>
      <c r="H38" s="5" t="s">
        <v>66</v>
      </c>
      <c r="I38" s="12"/>
    </row>
    <row r="39" spans="1:9" ht="35.1" customHeight="1" x14ac:dyDescent="0.2">
      <c r="A39" s="11" t="s">
        <v>63</v>
      </c>
      <c r="B39" s="5" t="s">
        <v>64</v>
      </c>
      <c r="C39" s="5" t="s">
        <v>68</v>
      </c>
      <c r="D39" s="3" t="s">
        <v>21</v>
      </c>
      <c r="E39" s="6">
        <v>43.56</v>
      </c>
      <c r="F39" s="7"/>
      <c r="G39" s="7">
        <f>ROUND(М[[#This Row],[Количество]]*М[[#This Row],[Цена за ед., руб]],2)</f>
        <v>0</v>
      </c>
      <c r="H39" s="5" t="s">
        <v>66</v>
      </c>
      <c r="I39" s="12"/>
    </row>
    <row r="40" spans="1:9" ht="23.1" customHeight="1" x14ac:dyDescent="0.2">
      <c r="A40" s="11" t="s">
        <v>63</v>
      </c>
      <c r="B40" s="5" t="s">
        <v>64</v>
      </c>
      <c r="C40" s="5" t="s">
        <v>69</v>
      </c>
      <c r="D40" s="3" t="s">
        <v>21</v>
      </c>
      <c r="E40" s="6">
        <v>409.34</v>
      </c>
      <c r="F40" s="7"/>
      <c r="G40" s="7">
        <f>ROUND(М[[#This Row],[Количество]]*М[[#This Row],[Цена за ед., руб]],2)</f>
        <v>0</v>
      </c>
      <c r="H40" s="5" t="s">
        <v>66</v>
      </c>
      <c r="I40" s="12"/>
    </row>
    <row r="41" spans="1:9" ht="23.1" customHeight="1" x14ac:dyDescent="0.2">
      <c r="A41" s="11" t="s">
        <v>63</v>
      </c>
      <c r="B41" s="5" t="s">
        <v>64</v>
      </c>
      <c r="C41" s="5" t="s">
        <v>70</v>
      </c>
      <c r="D41" s="3" t="s">
        <v>21</v>
      </c>
      <c r="E41" s="8">
        <v>4.2</v>
      </c>
      <c r="F41" s="7"/>
      <c r="G41" s="7">
        <f>ROUND(М[[#This Row],[Количество]]*М[[#This Row],[Цена за ед., руб]],2)</f>
        <v>0</v>
      </c>
      <c r="H41" s="5" t="s">
        <v>66</v>
      </c>
      <c r="I41" s="12"/>
    </row>
    <row r="42" spans="1:9" ht="23.1" customHeight="1" x14ac:dyDescent="0.2">
      <c r="A42" s="11" t="s">
        <v>63</v>
      </c>
      <c r="B42" s="5" t="s">
        <v>64</v>
      </c>
      <c r="C42" s="5" t="s">
        <v>72</v>
      </c>
      <c r="D42" s="3" t="s">
        <v>21</v>
      </c>
      <c r="E42" s="8">
        <v>4.2</v>
      </c>
      <c r="F42" s="7"/>
      <c r="G42" s="7">
        <f>ROUND(М[[#This Row],[Количество]]*М[[#This Row],[Цена за ед., руб]],2)</f>
        <v>0</v>
      </c>
      <c r="H42" s="5" t="s">
        <v>66</v>
      </c>
      <c r="I42" s="12"/>
    </row>
    <row r="43" spans="1:9" ht="23.1" customHeight="1" x14ac:dyDescent="0.2">
      <c r="A43" s="11" t="s">
        <v>63</v>
      </c>
      <c r="B43" s="5" t="s">
        <v>64</v>
      </c>
      <c r="C43" s="5" t="s">
        <v>74</v>
      </c>
      <c r="D43" s="3" t="s">
        <v>21</v>
      </c>
      <c r="E43" s="8">
        <v>41.5</v>
      </c>
      <c r="F43" s="7"/>
      <c r="G43" s="7">
        <f>ROUND(М[[#This Row],[Количество]]*М[[#This Row],[Цена за ед., руб]],2)</f>
        <v>0</v>
      </c>
      <c r="H43" s="5" t="s">
        <v>66</v>
      </c>
      <c r="I43" s="12"/>
    </row>
    <row r="44" spans="1:9" ht="23.1" customHeight="1" x14ac:dyDescent="0.2">
      <c r="A44" s="11" t="s">
        <v>63</v>
      </c>
      <c r="B44" s="5" t="s">
        <v>64</v>
      </c>
      <c r="C44" s="5" t="s">
        <v>76</v>
      </c>
      <c r="D44" s="3" t="s">
        <v>21</v>
      </c>
      <c r="E44" s="6">
        <v>54.57</v>
      </c>
      <c r="F44" s="7"/>
      <c r="G44" s="7">
        <f>ROUND(М[[#This Row],[Количество]]*М[[#This Row],[Цена за ед., руб]],2)</f>
        <v>0</v>
      </c>
      <c r="H44" s="5" t="s">
        <v>66</v>
      </c>
      <c r="I44" s="12"/>
    </row>
    <row r="45" spans="1:9" ht="23.1" customHeight="1" x14ac:dyDescent="0.2">
      <c r="A45" s="11" t="s">
        <v>63</v>
      </c>
      <c r="B45" s="5" t="s">
        <v>64</v>
      </c>
      <c r="C45" s="5" t="s">
        <v>78</v>
      </c>
      <c r="D45" s="3" t="s">
        <v>21</v>
      </c>
      <c r="E45" s="6">
        <v>246.98</v>
      </c>
      <c r="F45" s="7"/>
      <c r="G45" s="7">
        <f>ROUND(М[[#This Row],[Количество]]*М[[#This Row],[Цена за ед., руб]],2)</f>
        <v>0</v>
      </c>
      <c r="H45" s="5" t="s">
        <v>66</v>
      </c>
      <c r="I45" s="12"/>
    </row>
    <row r="46" spans="1:9" ht="23.1" customHeight="1" x14ac:dyDescent="0.2">
      <c r="A46" s="11" t="s">
        <v>63</v>
      </c>
      <c r="B46" s="5" t="s">
        <v>64</v>
      </c>
      <c r="C46" s="5" t="s">
        <v>80</v>
      </c>
      <c r="D46" s="3" t="s">
        <v>21</v>
      </c>
      <c r="E46" s="6">
        <v>282.57</v>
      </c>
      <c r="F46" s="7"/>
      <c r="G46" s="7">
        <f>ROUND(М[[#This Row],[Количество]]*М[[#This Row],[Цена за ед., руб]],2)</f>
        <v>0</v>
      </c>
      <c r="H46" s="5" t="s">
        <v>66</v>
      </c>
      <c r="I46" s="12"/>
    </row>
    <row r="47" spans="1:9" ht="35.1" customHeight="1" x14ac:dyDescent="0.2">
      <c r="A47" s="11" t="s">
        <v>63</v>
      </c>
      <c r="B47" s="5" t="s">
        <v>64</v>
      </c>
      <c r="C47" s="5" t="s">
        <v>82</v>
      </c>
      <c r="D47" s="3" t="s">
        <v>21</v>
      </c>
      <c r="E47" s="6">
        <v>43.56</v>
      </c>
      <c r="F47" s="7"/>
      <c r="G47" s="7">
        <f>ROUND(М[[#This Row],[Количество]]*М[[#This Row],[Цена за ед., руб]],2)</f>
        <v>0</v>
      </c>
      <c r="H47" s="5" t="s">
        <v>66</v>
      </c>
      <c r="I47" s="12"/>
    </row>
    <row r="48" spans="1:9" ht="23.1" customHeight="1" x14ac:dyDescent="0.2">
      <c r="A48" s="11" t="s">
        <v>63</v>
      </c>
      <c r="B48" s="5" t="s">
        <v>64</v>
      </c>
      <c r="C48" s="5" t="s">
        <v>84</v>
      </c>
      <c r="D48" s="3" t="s">
        <v>21</v>
      </c>
      <c r="E48" s="6">
        <v>487.68</v>
      </c>
      <c r="F48" s="7"/>
      <c r="G48" s="7">
        <f>ROUND(М[[#This Row],[Количество]]*М[[#This Row],[Цена за ед., руб]],2)</f>
        <v>0</v>
      </c>
      <c r="H48" s="5" t="s">
        <v>85</v>
      </c>
      <c r="I48" s="12"/>
    </row>
    <row r="49" spans="1:9" ht="35.1" customHeight="1" x14ac:dyDescent="0.2">
      <c r="A49" s="11" t="s">
        <v>63</v>
      </c>
      <c r="B49" s="5" t="s">
        <v>64</v>
      </c>
      <c r="C49" s="5" t="s">
        <v>87</v>
      </c>
      <c r="D49" s="3" t="s">
        <v>21</v>
      </c>
      <c r="E49" s="6">
        <v>33.78</v>
      </c>
      <c r="F49" s="7"/>
      <c r="G49" s="7">
        <f>ROUND(М[[#This Row],[Количество]]*М[[#This Row],[Цена за ед., руб]],2)</f>
        <v>0</v>
      </c>
      <c r="H49" s="5" t="s">
        <v>66</v>
      </c>
      <c r="I49" s="12"/>
    </row>
    <row r="50" spans="1:9" ht="35.1" customHeight="1" x14ac:dyDescent="0.2">
      <c r="A50" s="15" t="s">
        <v>63</v>
      </c>
      <c r="B50" s="23" t="s">
        <v>64</v>
      </c>
      <c r="C50" s="23" t="s">
        <v>89</v>
      </c>
      <c r="D50" s="16" t="s">
        <v>21</v>
      </c>
      <c r="E50" s="17">
        <v>33.78</v>
      </c>
      <c r="F50" s="21"/>
      <c r="G50" s="21">
        <f>ROUND(М[[#This Row],[Количество]]*М[[#This Row],[Цена за ед., руб]],2)</f>
        <v>0</v>
      </c>
      <c r="H50" s="23" t="s">
        <v>66</v>
      </c>
      <c r="I50" s="19"/>
    </row>
    <row r="51" spans="1:9" ht="11.45" customHeight="1" x14ac:dyDescent="0.2">
      <c r="A51" s="15" t="s">
        <v>164</v>
      </c>
      <c r="B51" s="23"/>
      <c r="C51" s="23"/>
      <c r="D51" s="16"/>
      <c r="E51" s="18"/>
      <c r="F51" s="21"/>
      <c r="G51" s="21">
        <f>SUBTOTAL(109,М[Сумма, руб])</f>
        <v>0</v>
      </c>
      <c r="H51" s="23"/>
      <c r="I51" s="19"/>
    </row>
  </sheetData>
  <mergeCells count="1">
    <mergeCell ref="A1:H1"/>
  </mergeCells>
  <dataValidations count="1">
    <dataValidation type="list" errorStyle="information" allowBlank="1" showInputMessage="1" showErrorMessage="1" sqref="I3:I50" xr:uid="{828D8043-0A7A-428F-9967-3EE638AEF326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160</v>
      </c>
      <c r="B1" s="1" t="s">
        <v>161</v>
      </c>
    </row>
    <row r="2" spans="1:2" ht="11.1" customHeight="1" x14ac:dyDescent="0.2">
      <c r="A2" s="1" t="s">
        <v>162</v>
      </c>
      <c r="B2" s="1" t="s">
        <v>163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2026-07-07T10:26:49Z</dcterms:modified>
</cp:coreProperties>
</file>