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Амундсена (ЕКБ)\Вентиляция\ЛСР\"/>
    </mc:Choice>
  </mc:AlternateContent>
  <xr:revisionPtr revIDLastSave="0" documentId="13_ncr:1_{4CAD5152-94E2-4FBC-A6DB-1CDE3D72C229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ЛСР!$A$7:$R$629</definedName>
  </definedNames>
  <calcPr calcId="191029" refMode="R1C1"/>
</workbook>
</file>

<file path=xl/calcChain.xml><?xml version="1.0" encoding="utf-8"?>
<calcChain xmlns="http://schemas.openxmlformats.org/spreadsheetml/2006/main">
  <c r="N154" i="1" l="1"/>
  <c r="N153" i="1" s="1"/>
  <c r="L13" i="1"/>
  <c r="M13" i="1" a="1"/>
  <c r="M13" i="1" s="1"/>
  <c r="N13" i="1" s="1"/>
  <c r="N12" i="1" s="1"/>
  <c r="L15" i="1"/>
  <c r="M15" i="1" a="1"/>
  <c r="M15" i="1" s="1"/>
  <c r="N15" i="1" s="1"/>
  <c r="N14" i="1" s="1"/>
  <c r="L17" i="1"/>
  <c r="P17" i="1" a="1"/>
  <c r="P17" i="1" s="1"/>
  <c r="M17" i="1" a="1"/>
  <c r="M17" i="1" s="1"/>
  <c r="N17" i="1" s="1"/>
  <c r="N16" i="1" s="1"/>
  <c r="L19" i="1"/>
  <c r="M19" i="1" a="1"/>
  <c r="M19" i="1" s="1"/>
  <c r="N19" i="1" s="1"/>
  <c r="N18" i="1" s="1"/>
  <c r="L21" i="1"/>
  <c r="P21" i="1" a="1"/>
  <c r="P21" i="1" s="1"/>
  <c r="M21" i="1" a="1"/>
  <c r="M21" i="1" s="1"/>
  <c r="N21" i="1" s="1"/>
  <c r="N20" i="1" s="1"/>
  <c r="L23" i="1"/>
  <c r="M23" i="1" a="1"/>
  <c r="M23" i="1" s="1"/>
  <c r="N23" i="1" s="1"/>
  <c r="N22" i="1" s="1"/>
  <c r="L25" i="1"/>
  <c r="P25" i="1" a="1"/>
  <c r="P25" i="1" s="1"/>
  <c r="M25" i="1" a="1"/>
  <c r="M25" i="1" s="1"/>
  <c r="N25" i="1" s="1"/>
  <c r="L26" i="1"/>
  <c r="P26" i="1" a="1"/>
  <c r="P26" i="1" s="1"/>
  <c r="M26" i="1" a="1"/>
  <c r="M26" i="1" s="1"/>
  <c r="N26" i="1" s="1"/>
  <c r="L27" i="1"/>
  <c r="P27" i="1" a="1"/>
  <c r="P27" i="1" s="1"/>
  <c r="M27" i="1" a="1"/>
  <c r="M27" i="1" s="1"/>
  <c r="N27" i="1" s="1"/>
  <c r="L28" i="1"/>
  <c r="P28" i="1" a="1"/>
  <c r="P28" i="1" s="1"/>
  <c r="M28" i="1" a="1"/>
  <c r="M28" i="1" s="1"/>
  <c r="N28" i="1" s="1"/>
  <c r="L29" i="1"/>
  <c r="P29" i="1" a="1"/>
  <c r="P29" i="1" s="1"/>
  <c r="M29" i="1" a="1"/>
  <c r="M29" i="1" s="1"/>
  <c r="N29" i="1" s="1"/>
  <c r="L30" i="1"/>
  <c r="P30" i="1" a="1"/>
  <c r="P30" i="1" s="1"/>
  <c r="M30" i="1" a="1"/>
  <c r="M30" i="1" s="1"/>
  <c r="N30" i="1" s="1"/>
  <c r="L31" i="1"/>
  <c r="P31" i="1" a="1"/>
  <c r="P31" i="1" s="1"/>
  <c r="M31" i="1" a="1"/>
  <c r="M31" i="1" s="1"/>
  <c r="N31" i="1" s="1"/>
  <c r="L32" i="1"/>
  <c r="P32" i="1" a="1"/>
  <c r="P32" i="1" s="1"/>
  <c r="M32" i="1" a="1"/>
  <c r="M32" i="1" s="1"/>
  <c r="N32" i="1" s="1"/>
  <c r="L33" i="1"/>
  <c r="P33" i="1" a="1"/>
  <c r="P33" i="1" s="1"/>
  <c r="M33" i="1" a="1"/>
  <c r="M33" i="1" s="1"/>
  <c r="L34" i="1"/>
  <c r="P34" i="1" a="1"/>
  <c r="P34" i="1" s="1"/>
  <c r="M34" i="1" a="1"/>
  <c r="M34" i="1" s="1"/>
  <c r="L35" i="1"/>
  <c r="P35" i="1" a="1"/>
  <c r="P35" i="1" s="1"/>
  <c r="M35" i="1" a="1"/>
  <c r="M35" i="1" s="1"/>
  <c r="N35" i="1" s="1"/>
  <c r="L37" i="1"/>
  <c r="M37" i="1" a="1"/>
  <c r="M37" i="1" s="1"/>
  <c r="N37" i="1" s="1"/>
  <c r="N36" i="1" s="1"/>
  <c r="L39" i="1"/>
  <c r="P39" i="1" a="1"/>
  <c r="P39" i="1" s="1"/>
  <c r="M39" i="1" a="1"/>
  <c r="M39" i="1" s="1"/>
  <c r="N39" i="1" s="1"/>
  <c r="L40" i="1"/>
  <c r="P40" i="1" a="1"/>
  <c r="P40" i="1" s="1"/>
  <c r="M40" i="1" a="1"/>
  <c r="M40" i="1" s="1"/>
  <c r="N40" i="1" s="1"/>
  <c r="L41" i="1"/>
  <c r="P41" i="1" a="1"/>
  <c r="P41" i="1" s="1"/>
  <c r="M41" i="1" a="1"/>
  <c r="M41" i="1" s="1"/>
  <c r="N41" i="1" s="1"/>
  <c r="L42" i="1"/>
  <c r="P42" i="1" a="1"/>
  <c r="P42" i="1" s="1"/>
  <c r="M42" i="1" a="1"/>
  <c r="M42" i="1" s="1"/>
  <c r="L43" i="1"/>
  <c r="P43" i="1" a="1"/>
  <c r="P43" i="1" s="1"/>
  <c r="M43" i="1" a="1"/>
  <c r="M43" i="1" s="1"/>
  <c r="L44" i="1"/>
  <c r="P44" i="1" a="1"/>
  <c r="P44" i="1" s="1"/>
  <c r="M44" i="1" a="1"/>
  <c r="M44" i="1" s="1"/>
  <c r="L45" i="1"/>
  <c r="P45" i="1" a="1"/>
  <c r="P45" i="1" s="1"/>
  <c r="M45" i="1" a="1"/>
  <c r="M45" i="1" s="1"/>
  <c r="L46" i="1"/>
  <c r="P46" i="1" a="1"/>
  <c r="P46" i="1" s="1"/>
  <c r="M46" i="1" a="1"/>
  <c r="M46" i="1" s="1"/>
  <c r="L47" i="1"/>
  <c r="P47" i="1" a="1"/>
  <c r="P47" i="1" s="1"/>
  <c r="M47" i="1" a="1"/>
  <c r="M47" i="1" s="1"/>
  <c r="L48" i="1"/>
  <c r="P48" i="1" a="1"/>
  <c r="P48" i="1" s="1"/>
  <c r="M48" i="1" a="1"/>
  <c r="M48" i="1" s="1"/>
  <c r="L49" i="1"/>
  <c r="P49" i="1" a="1"/>
  <c r="P49" i="1" s="1"/>
  <c r="M49" i="1" a="1"/>
  <c r="M49" i="1" s="1"/>
  <c r="L50" i="1"/>
  <c r="P50" i="1" a="1"/>
  <c r="P50" i="1" s="1"/>
  <c r="M50" i="1" a="1"/>
  <c r="M50" i="1" s="1"/>
  <c r="L51" i="1"/>
  <c r="P51" i="1" a="1"/>
  <c r="P51" i="1" s="1"/>
  <c r="M51" i="1" a="1"/>
  <c r="M51" i="1" s="1"/>
  <c r="L52" i="1"/>
  <c r="P52" i="1" a="1"/>
  <c r="P52" i="1" s="1"/>
  <c r="M52" i="1" a="1"/>
  <c r="M52" i="1" s="1"/>
  <c r="L53" i="1"/>
  <c r="P53" i="1" a="1"/>
  <c r="P53" i="1" s="1"/>
  <c r="M53" i="1" a="1"/>
  <c r="M53" i="1" s="1"/>
  <c r="L54" i="1"/>
  <c r="P54" i="1" a="1"/>
  <c r="P54" i="1" s="1"/>
  <c r="M54" i="1" a="1"/>
  <c r="M54" i="1" s="1"/>
  <c r="L55" i="1"/>
  <c r="P55" i="1" a="1"/>
  <c r="P55" i="1" s="1"/>
  <c r="M55" i="1" a="1"/>
  <c r="M55" i="1" s="1"/>
  <c r="L56" i="1"/>
  <c r="P56" i="1" a="1"/>
  <c r="P56" i="1" s="1"/>
  <c r="M56" i="1" a="1"/>
  <c r="M56" i="1" s="1"/>
  <c r="L57" i="1"/>
  <c r="P57" i="1" a="1"/>
  <c r="P57" i="1" s="1"/>
  <c r="M57" i="1" a="1"/>
  <c r="M57" i="1" s="1"/>
  <c r="L58" i="1"/>
  <c r="P58" i="1" a="1"/>
  <c r="P58" i="1" s="1"/>
  <c r="M58" i="1" a="1"/>
  <c r="M58" i="1" s="1"/>
  <c r="L59" i="1"/>
  <c r="P59" i="1" a="1"/>
  <c r="P59" i="1" s="1"/>
  <c r="M59" i="1" a="1"/>
  <c r="M59" i="1" s="1"/>
  <c r="L60" i="1"/>
  <c r="P60" i="1" a="1"/>
  <c r="P60" i="1" s="1"/>
  <c r="M60" i="1" a="1"/>
  <c r="M60" i="1" s="1"/>
  <c r="L61" i="1"/>
  <c r="P61" i="1" a="1"/>
  <c r="P61" i="1" s="1"/>
  <c r="M61" i="1" a="1"/>
  <c r="M61" i="1" s="1"/>
  <c r="L62" i="1"/>
  <c r="P62" i="1" a="1"/>
  <c r="P62" i="1" s="1"/>
  <c r="M62" i="1" a="1"/>
  <c r="M62" i="1" s="1"/>
  <c r="L63" i="1"/>
  <c r="P63" i="1" a="1"/>
  <c r="P63" i="1" s="1"/>
  <c r="M63" i="1" a="1"/>
  <c r="M63" i="1" s="1"/>
  <c r="L64" i="1"/>
  <c r="P64" i="1" a="1"/>
  <c r="P64" i="1" s="1"/>
  <c r="M64" i="1" a="1"/>
  <c r="M64" i="1" s="1"/>
  <c r="L65" i="1"/>
  <c r="P65" i="1" a="1"/>
  <c r="P65" i="1" s="1"/>
  <c r="M65" i="1" a="1"/>
  <c r="M65" i="1" s="1"/>
  <c r="L66" i="1"/>
  <c r="P66" i="1" a="1"/>
  <c r="P66" i="1" s="1"/>
  <c r="M66" i="1" a="1"/>
  <c r="M66" i="1" s="1"/>
  <c r="L67" i="1"/>
  <c r="P67" i="1" a="1"/>
  <c r="P67" i="1" s="1"/>
  <c r="M67" i="1" a="1"/>
  <c r="M67" i="1" s="1"/>
  <c r="L68" i="1"/>
  <c r="P68" i="1" a="1"/>
  <c r="P68" i="1" s="1"/>
  <c r="M68" i="1" a="1"/>
  <c r="M68" i="1" s="1"/>
  <c r="L69" i="1"/>
  <c r="P69" i="1" a="1"/>
  <c r="P69" i="1" s="1"/>
  <c r="M69" i="1" a="1"/>
  <c r="M69" i="1" s="1"/>
  <c r="L70" i="1"/>
  <c r="P70" i="1" a="1"/>
  <c r="P70" i="1" s="1"/>
  <c r="M70" i="1" a="1"/>
  <c r="M70" i="1" s="1"/>
  <c r="L71" i="1"/>
  <c r="P71" i="1" a="1"/>
  <c r="P71" i="1" s="1"/>
  <c r="M71" i="1" a="1"/>
  <c r="M71" i="1" s="1"/>
  <c r="L72" i="1"/>
  <c r="P72" i="1" a="1"/>
  <c r="P72" i="1" s="1"/>
  <c r="M72" i="1" a="1"/>
  <c r="M72" i="1" s="1"/>
  <c r="L73" i="1"/>
  <c r="P73" i="1" a="1"/>
  <c r="P73" i="1" s="1"/>
  <c r="M73" i="1" a="1"/>
  <c r="M73" i="1" s="1"/>
  <c r="L74" i="1"/>
  <c r="P74" i="1" a="1"/>
  <c r="P74" i="1" s="1"/>
  <c r="M74" i="1" a="1"/>
  <c r="M74" i="1" s="1"/>
  <c r="L75" i="1"/>
  <c r="P75" i="1" a="1"/>
  <c r="P75" i="1" s="1"/>
  <c r="M75" i="1" a="1"/>
  <c r="M75" i="1" s="1"/>
  <c r="L76" i="1"/>
  <c r="P76" i="1" a="1"/>
  <c r="P76" i="1" s="1"/>
  <c r="M76" i="1" a="1"/>
  <c r="M76" i="1" s="1"/>
  <c r="L77" i="1"/>
  <c r="P77" i="1" a="1"/>
  <c r="P77" i="1" s="1"/>
  <c r="M77" i="1" a="1"/>
  <c r="M77" i="1" s="1"/>
  <c r="L78" i="1"/>
  <c r="P78" i="1" a="1"/>
  <c r="P78" i="1" s="1"/>
  <c r="M78" i="1" a="1"/>
  <c r="M78" i="1" s="1"/>
  <c r="L79" i="1"/>
  <c r="P79" i="1" a="1"/>
  <c r="P79" i="1" s="1"/>
  <c r="M79" i="1" a="1"/>
  <c r="M79" i="1" s="1"/>
  <c r="L80" i="1"/>
  <c r="P80" i="1" a="1"/>
  <c r="P80" i="1" s="1"/>
  <c r="M80" i="1" a="1"/>
  <c r="M80" i="1" s="1"/>
  <c r="L81" i="1"/>
  <c r="P81" i="1" a="1"/>
  <c r="P81" i="1" s="1"/>
  <c r="M81" i="1" a="1"/>
  <c r="M81" i="1" s="1"/>
  <c r="L82" i="1"/>
  <c r="P82" i="1" a="1"/>
  <c r="P82" i="1" s="1"/>
  <c r="M82" i="1" a="1"/>
  <c r="M82" i="1" s="1"/>
  <c r="L83" i="1"/>
  <c r="P83" i="1" a="1"/>
  <c r="P83" i="1" s="1"/>
  <c r="M83" i="1" a="1"/>
  <c r="M83" i="1" s="1"/>
  <c r="N83" i="1" s="1"/>
  <c r="L84" i="1"/>
  <c r="P84" i="1" a="1"/>
  <c r="P84" i="1" s="1"/>
  <c r="M84" i="1" a="1"/>
  <c r="M84" i="1" s="1"/>
  <c r="N84" i="1" s="1"/>
  <c r="L85" i="1"/>
  <c r="P85" i="1" a="1"/>
  <c r="P85" i="1" s="1"/>
  <c r="M85" i="1" a="1"/>
  <c r="M85" i="1" s="1"/>
  <c r="N85" i="1" s="1"/>
  <c r="L86" i="1"/>
  <c r="P86" i="1" a="1"/>
  <c r="P86" i="1" s="1"/>
  <c r="M86" i="1" a="1"/>
  <c r="M86" i="1" s="1"/>
  <c r="N86" i="1" s="1"/>
  <c r="L87" i="1"/>
  <c r="P87" i="1" a="1"/>
  <c r="P87" i="1" s="1"/>
  <c r="M87" i="1" a="1"/>
  <c r="M87" i="1" s="1"/>
  <c r="L88" i="1"/>
  <c r="P88" i="1" a="1"/>
  <c r="P88" i="1" s="1"/>
  <c r="M88" i="1" a="1"/>
  <c r="M88" i="1" s="1"/>
  <c r="L89" i="1"/>
  <c r="P89" i="1" a="1"/>
  <c r="P89" i="1" s="1"/>
  <c r="M89" i="1" a="1"/>
  <c r="M89" i="1" s="1"/>
  <c r="L90" i="1"/>
  <c r="P90" i="1" a="1"/>
  <c r="P90" i="1" s="1"/>
  <c r="M90" i="1" a="1"/>
  <c r="M90" i="1" s="1"/>
  <c r="L91" i="1"/>
  <c r="P91" i="1" a="1"/>
  <c r="P91" i="1" s="1"/>
  <c r="M91" i="1" a="1"/>
  <c r="M91" i="1" s="1"/>
  <c r="L92" i="1"/>
  <c r="P92" i="1" a="1"/>
  <c r="P92" i="1" s="1"/>
  <c r="M92" i="1" a="1"/>
  <c r="M92" i="1" s="1"/>
  <c r="L93" i="1"/>
  <c r="P93" i="1" a="1"/>
  <c r="P93" i="1" s="1"/>
  <c r="M93" i="1" a="1"/>
  <c r="M93" i="1" s="1"/>
  <c r="L94" i="1"/>
  <c r="P94" i="1" a="1"/>
  <c r="P94" i="1" s="1"/>
  <c r="M94" i="1" a="1"/>
  <c r="M94" i="1" s="1"/>
  <c r="L95" i="1"/>
  <c r="P95" i="1" a="1"/>
  <c r="P95" i="1" s="1"/>
  <c r="M95" i="1" a="1"/>
  <c r="M95" i="1" s="1"/>
  <c r="L96" i="1"/>
  <c r="P96" i="1" a="1"/>
  <c r="P96" i="1" s="1"/>
  <c r="M96" i="1" a="1"/>
  <c r="M96" i="1" s="1"/>
  <c r="L97" i="1"/>
  <c r="P97" i="1" a="1"/>
  <c r="P97" i="1" s="1"/>
  <c r="M97" i="1" a="1"/>
  <c r="M97" i="1" s="1"/>
  <c r="L98" i="1"/>
  <c r="P98" i="1" a="1"/>
  <c r="P98" i="1" s="1"/>
  <c r="M98" i="1" a="1"/>
  <c r="M98" i="1" s="1"/>
  <c r="L99" i="1"/>
  <c r="P99" i="1" a="1"/>
  <c r="P99" i="1" s="1"/>
  <c r="M99" i="1" a="1"/>
  <c r="M99" i="1" s="1"/>
  <c r="N99" i="1" s="1"/>
  <c r="L100" i="1"/>
  <c r="P100" i="1" a="1"/>
  <c r="P100" i="1" s="1"/>
  <c r="M100" i="1" a="1"/>
  <c r="M100" i="1" s="1"/>
  <c r="L101" i="1"/>
  <c r="P101" i="1" a="1"/>
  <c r="P101" i="1" s="1"/>
  <c r="M101" i="1" a="1"/>
  <c r="M101" i="1" s="1"/>
  <c r="L102" i="1"/>
  <c r="P102" i="1" a="1"/>
  <c r="P102" i="1" s="1"/>
  <c r="M102" i="1" a="1"/>
  <c r="M102" i="1" s="1"/>
  <c r="L103" i="1"/>
  <c r="P103" i="1" a="1"/>
  <c r="P103" i="1" s="1"/>
  <c r="M103" i="1" a="1"/>
  <c r="M103" i="1" s="1"/>
  <c r="L104" i="1"/>
  <c r="P104" i="1" a="1"/>
  <c r="P104" i="1" s="1"/>
  <c r="M104" i="1" a="1"/>
  <c r="M104" i="1" s="1"/>
  <c r="L105" i="1"/>
  <c r="P105" i="1" a="1"/>
  <c r="P105" i="1" s="1"/>
  <c r="M105" i="1" a="1"/>
  <c r="M105" i="1" s="1"/>
  <c r="L106" i="1"/>
  <c r="P106" i="1" a="1"/>
  <c r="P106" i="1" s="1"/>
  <c r="M106" i="1" a="1"/>
  <c r="M106" i="1" s="1"/>
  <c r="L107" i="1"/>
  <c r="P107" i="1" a="1"/>
  <c r="P107" i="1" s="1"/>
  <c r="M107" i="1" a="1"/>
  <c r="M107" i="1" s="1"/>
  <c r="L108" i="1"/>
  <c r="P108" i="1" a="1"/>
  <c r="P108" i="1" s="1"/>
  <c r="M108" i="1" a="1"/>
  <c r="M108" i="1" s="1"/>
  <c r="L109" i="1"/>
  <c r="P109" i="1" a="1"/>
  <c r="P109" i="1" s="1"/>
  <c r="M109" i="1" a="1"/>
  <c r="M109" i="1" s="1"/>
  <c r="L110" i="1"/>
  <c r="P110" i="1" a="1"/>
  <c r="P110" i="1" s="1"/>
  <c r="M110" i="1" a="1"/>
  <c r="M110" i="1" s="1"/>
  <c r="L111" i="1"/>
  <c r="P111" i="1" a="1"/>
  <c r="P111" i="1" s="1"/>
  <c r="M111" i="1" a="1"/>
  <c r="M111" i="1" s="1"/>
  <c r="L112" i="1"/>
  <c r="P112" i="1" a="1"/>
  <c r="P112" i="1" s="1"/>
  <c r="M112" i="1" a="1"/>
  <c r="M112" i="1" s="1"/>
  <c r="L113" i="1"/>
  <c r="P113" i="1" a="1"/>
  <c r="P113" i="1" s="1"/>
  <c r="M113" i="1" a="1"/>
  <c r="M113" i="1" s="1"/>
  <c r="L114" i="1"/>
  <c r="P114" i="1" a="1"/>
  <c r="P114" i="1" s="1"/>
  <c r="M114" i="1" a="1"/>
  <c r="M114" i="1" s="1"/>
  <c r="L115" i="1"/>
  <c r="P115" i="1" a="1"/>
  <c r="P115" i="1" s="1"/>
  <c r="M115" i="1" a="1"/>
  <c r="M115" i="1" s="1"/>
  <c r="L116" i="1"/>
  <c r="P116" i="1" a="1"/>
  <c r="P116" i="1" s="1"/>
  <c r="M116" i="1" a="1"/>
  <c r="M116" i="1" s="1"/>
  <c r="L117" i="1"/>
  <c r="P117" i="1" a="1"/>
  <c r="P117" i="1" s="1"/>
  <c r="M117" i="1" a="1"/>
  <c r="M117" i="1" s="1"/>
  <c r="L118" i="1"/>
  <c r="P118" i="1" a="1"/>
  <c r="P118" i="1" s="1"/>
  <c r="M118" i="1" a="1"/>
  <c r="M118" i="1" s="1"/>
  <c r="L119" i="1"/>
  <c r="P119" i="1" a="1"/>
  <c r="P119" i="1" s="1"/>
  <c r="M119" i="1" a="1"/>
  <c r="M119" i="1" s="1"/>
  <c r="L120" i="1"/>
  <c r="P120" i="1" a="1"/>
  <c r="P120" i="1" s="1"/>
  <c r="M120" i="1" a="1"/>
  <c r="M120" i="1" s="1"/>
  <c r="L121" i="1"/>
  <c r="P121" i="1" a="1"/>
  <c r="P121" i="1" s="1"/>
  <c r="M121" i="1" a="1"/>
  <c r="M121" i="1" s="1"/>
  <c r="L122" i="1"/>
  <c r="P122" i="1" a="1"/>
  <c r="P122" i="1" s="1"/>
  <c r="M122" i="1" a="1"/>
  <c r="M122" i="1" s="1"/>
  <c r="L123" i="1"/>
  <c r="P123" i="1" a="1"/>
  <c r="P123" i="1" s="1"/>
  <c r="M123" i="1" a="1"/>
  <c r="M123" i="1" s="1"/>
  <c r="L124" i="1"/>
  <c r="P124" i="1" a="1"/>
  <c r="P124" i="1" s="1"/>
  <c r="M124" i="1" a="1"/>
  <c r="M124" i="1" s="1"/>
  <c r="L125" i="1"/>
  <c r="P125" i="1" a="1"/>
  <c r="P125" i="1" s="1"/>
  <c r="M125" i="1" a="1"/>
  <c r="M125" i="1" s="1"/>
  <c r="L126" i="1"/>
  <c r="P126" i="1" a="1"/>
  <c r="P126" i="1" s="1"/>
  <c r="M126" i="1" a="1"/>
  <c r="M126" i="1" s="1"/>
  <c r="L127" i="1"/>
  <c r="P127" i="1" a="1"/>
  <c r="P127" i="1" s="1"/>
  <c r="M127" i="1" a="1"/>
  <c r="M127" i="1" s="1"/>
  <c r="L128" i="1"/>
  <c r="P128" i="1" a="1"/>
  <c r="P128" i="1" s="1"/>
  <c r="M128" i="1" a="1"/>
  <c r="M128" i="1" s="1"/>
  <c r="L129" i="1"/>
  <c r="P129" i="1" a="1"/>
  <c r="P129" i="1" s="1"/>
  <c r="M129" i="1" a="1"/>
  <c r="M129" i="1" s="1"/>
  <c r="L130" i="1"/>
  <c r="P130" i="1" a="1"/>
  <c r="P130" i="1" s="1"/>
  <c r="M130" i="1" a="1"/>
  <c r="M130" i="1" s="1"/>
  <c r="L131" i="1"/>
  <c r="P131" i="1" a="1"/>
  <c r="P131" i="1" s="1"/>
  <c r="M131" i="1" a="1"/>
  <c r="M131" i="1" s="1"/>
  <c r="L132" i="1"/>
  <c r="P132" i="1" a="1"/>
  <c r="P132" i="1" s="1"/>
  <c r="M132" i="1" a="1"/>
  <c r="M132" i="1" s="1"/>
  <c r="L133" i="1"/>
  <c r="P133" i="1" a="1"/>
  <c r="P133" i="1" s="1"/>
  <c r="M133" i="1" a="1"/>
  <c r="M133" i="1" s="1"/>
  <c r="L134" i="1"/>
  <c r="P134" i="1" a="1"/>
  <c r="P134" i="1" s="1"/>
  <c r="M134" i="1" a="1"/>
  <c r="M134" i="1" s="1"/>
  <c r="L135" i="1"/>
  <c r="P135" i="1" a="1"/>
  <c r="P135" i="1" s="1"/>
  <c r="M135" i="1" a="1"/>
  <c r="M135" i="1" s="1"/>
  <c r="L136" i="1"/>
  <c r="P136" i="1" a="1"/>
  <c r="P136" i="1" s="1"/>
  <c r="M136" i="1" a="1"/>
  <c r="M136" i="1" s="1"/>
  <c r="L137" i="1"/>
  <c r="P137" i="1" a="1"/>
  <c r="P137" i="1" s="1"/>
  <c r="M137" i="1" a="1"/>
  <c r="M137" i="1" s="1"/>
  <c r="L138" i="1"/>
  <c r="P138" i="1" a="1"/>
  <c r="P138" i="1" s="1"/>
  <c r="M138" i="1" a="1"/>
  <c r="M138" i="1" s="1"/>
  <c r="L139" i="1"/>
  <c r="P139" i="1" a="1"/>
  <c r="P139" i="1" s="1"/>
  <c r="M139" i="1" a="1"/>
  <c r="M139" i="1" s="1"/>
  <c r="L140" i="1"/>
  <c r="P140" i="1" a="1"/>
  <c r="P140" i="1" s="1"/>
  <c r="M140" i="1" a="1"/>
  <c r="M140" i="1" s="1"/>
  <c r="L141" i="1"/>
  <c r="P141" i="1" a="1"/>
  <c r="P141" i="1" s="1"/>
  <c r="M141" i="1" a="1"/>
  <c r="M141" i="1" s="1"/>
  <c r="L142" i="1"/>
  <c r="P142" i="1" a="1"/>
  <c r="P142" i="1" s="1"/>
  <c r="M142" i="1" a="1"/>
  <c r="M142" i="1" s="1"/>
  <c r="L143" i="1"/>
  <c r="P143" i="1" a="1"/>
  <c r="P143" i="1" s="1"/>
  <c r="M143" i="1" a="1"/>
  <c r="M143" i="1" s="1"/>
  <c r="L144" i="1"/>
  <c r="P144" i="1" a="1"/>
  <c r="P144" i="1" s="1"/>
  <c r="M144" i="1" a="1"/>
  <c r="M144" i="1" s="1"/>
  <c r="L145" i="1"/>
  <c r="P145" i="1" a="1"/>
  <c r="P145" i="1" s="1"/>
  <c r="M145" i="1" a="1"/>
  <c r="M145" i="1" s="1"/>
  <c r="L146" i="1"/>
  <c r="P146" i="1" a="1"/>
  <c r="P146" i="1" s="1"/>
  <c r="M146" i="1" a="1"/>
  <c r="M146" i="1" s="1"/>
  <c r="L147" i="1"/>
  <c r="P147" i="1" a="1"/>
  <c r="P147" i="1" s="1"/>
  <c r="M147" i="1" a="1"/>
  <c r="M147" i="1" s="1"/>
  <c r="L148" i="1"/>
  <c r="P148" i="1" a="1"/>
  <c r="P148" i="1" s="1"/>
  <c r="M148" i="1" a="1"/>
  <c r="M148" i="1" s="1"/>
  <c r="N148" i="1" s="1"/>
  <c r="L149" i="1"/>
  <c r="P149" i="1" a="1"/>
  <c r="P149" i="1" s="1"/>
  <c r="M149" i="1" a="1"/>
  <c r="M149" i="1" s="1"/>
  <c r="N149" i="1" s="1"/>
  <c r="L150" i="1"/>
  <c r="P150" i="1" a="1"/>
  <c r="P150" i="1" s="1"/>
  <c r="M150" i="1" a="1"/>
  <c r="M150" i="1" s="1"/>
  <c r="N150" i="1" s="1"/>
  <c r="L151" i="1"/>
  <c r="P151" i="1" a="1"/>
  <c r="P151" i="1" s="1"/>
  <c r="M151" i="1" a="1"/>
  <c r="M151" i="1" s="1"/>
  <c r="N151" i="1" s="1"/>
  <c r="L152" i="1"/>
  <c r="P152" i="1" a="1"/>
  <c r="P152" i="1" s="1"/>
  <c r="M152" i="1" a="1"/>
  <c r="M152" i="1" s="1"/>
  <c r="N152" i="1" s="1"/>
  <c r="L156" i="1"/>
  <c r="M156" i="1" a="1"/>
  <c r="M156" i="1" s="1"/>
  <c r="N156" i="1" s="1"/>
  <c r="N155" i="1" s="1"/>
  <c r="L158" i="1"/>
  <c r="P158" i="1" a="1"/>
  <c r="P158" i="1" s="1"/>
  <c r="M158" i="1" a="1"/>
  <c r="M158" i="1" s="1"/>
  <c r="L159" i="1"/>
  <c r="P159" i="1" a="1"/>
  <c r="P159" i="1" s="1"/>
  <c r="M159" i="1" a="1"/>
  <c r="M159" i="1" s="1"/>
  <c r="L160" i="1"/>
  <c r="P160" i="1" a="1"/>
  <c r="P160" i="1" s="1"/>
  <c r="M160" i="1" a="1"/>
  <c r="M160" i="1" s="1"/>
  <c r="L161" i="1"/>
  <c r="P161" i="1" a="1"/>
  <c r="P161" i="1" s="1"/>
  <c r="M161" i="1" a="1"/>
  <c r="M161" i="1" s="1"/>
  <c r="L162" i="1"/>
  <c r="P162" i="1" a="1"/>
  <c r="P162" i="1" s="1"/>
  <c r="M162" i="1" a="1"/>
  <c r="M162" i="1" s="1"/>
  <c r="L163" i="1"/>
  <c r="P163" i="1" a="1"/>
  <c r="P163" i="1" s="1"/>
  <c r="M163" i="1" a="1"/>
  <c r="M163" i="1" s="1"/>
  <c r="L164" i="1"/>
  <c r="P164" i="1" a="1"/>
  <c r="P164" i="1" s="1"/>
  <c r="M164" i="1" a="1"/>
  <c r="M164" i="1"/>
  <c r="L165" i="1"/>
  <c r="P165" i="1" a="1"/>
  <c r="P165" i="1"/>
  <c r="M165" i="1" a="1"/>
  <c r="M165" i="1"/>
  <c r="L166" i="1"/>
  <c r="P166" i="1" a="1"/>
  <c r="P166" i="1"/>
  <c r="M166" i="1" a="1"/>
  <c r="M166" i="1" s="1"/>
  <c r="N166" i="1" s="1"/>
  <c r="N165" i="1"/>
  <c r="L168" i="1"/>
  <c r="M168" i="1" a="1"/>
  <c r="M168" i="1" s="1"/>
  <c r="N168" i="1" s="1"/>
  <c r="N167" i="1" s="1"/>
  <c r="L170" i="1"/>
  <c r="P170" i="1" a="1"/>
  <c r="P170" i="1"/>
  <c r="M170" i="1" a="1"/>
  <c r="M170" i="1" s="1"/>
  <c r="N170" i="1" s="1"/>
  <c r="N169" i="1" s="1"/>
  <c r="L172" i="1"/>
  <c r="M172" i="1" a="1"/>
  <c r="M172" i="1" s="1"/>
  <c r="N172" i="1" s="1"/>
  <c r="N171" i="1" s="1"/>
  <c r="L174" i="1"/>
  <c r="P174" i="1" a="1"/>
  <c r="P174" i="1"/>
  <c r="M174" i="1" a="1"/>
  <c r="M174" i="1" s="1"/>
  <c r="N174" i="1" s="1"/>
  <c r="L175" i="1"/>
  <c r="P175" i="1" a="1"/>
  <c r="P175" i="1"/>
  <c r="M175" i="1" a="1"/>
  <c r="M175" i="1" s="1"/>
  <c r="N175" i="1" s="1"/>
  <c r="L176" i="1"/>
  <c r="P176" i="1" a="1"/>
  <c r="P176" i="1"/>
  <c r="M176" i="1" a="1"/>
  <c r="M176" i="1" s="1"/>
  <c r="N176" i="1" s="1"/>
  <c r="L178" i="1"/>
  <c r="M178" i="1" a="1"/>
  <c r="M178" i="1" s="1"/>
  <c r="N178" i="1" s="1"/>
  <c r="N177" i="1" s="1"/>
  <c r="L180" i="1"/>
  <c r="P180" i="1" a="1"/>
  <c r="P180" i="1" s="1"/>
  <c r="M180" i="1" a="1"/>
  <c r="M180" i="1" s="1"/>
  <c r="L181" i="1"/>
  <c r="P181" i="1" a="1"/>
  <c r="P181" i="1" s="1"/>
  <c r="M181" i="1" a="1"/>
  <c r="M181" i="1" s="1"/>
  <c r="L182" i="1"/>
  <c r="P182" i="1" a="1"/>
  <c r="P182" i="1" s="1"/>
  <c r="M182" i="1" a="1"/>
  <c r="M182" i="1" s="1"/>
  <c r="L183" i="1"/>
  <c r="P183" i="1" a="1"/>
  <c r="P183" i="1" s="1"/>
  <c r="M183" i="1" a="1"/>
  <c r="M183" i="1" s="1"/>
  <c r="L184" i="1"/>
  <c r="P184" i="1" a="1"/>
  <c r="P184" i="1" s="1"/>
  <c r="M184" i="1" a="1"/>
  <c r="M184" i="1" s="1"/>
  <c r="N184" i="1" s="1"/>
  <c r="L185" i="1"/>
  <c r="P185" i="1" a="1"/>
  <c r="P185" i="1" s="1"/>
  <c r="M185" i="1" a="1"/>
  <c r="M185" i="1" s="1"/>
  <c r="L186" i="1"/>
  <c r="P186" i="1" a="1"/>
  <c r="P186" i="1" s="1"/>
  <c r="M186" i="1" a="1"/>
  <c r="M186" i="1" s="1"/>
  <c r="L187" i="1"/>
  <c r="P187" i="1" a="1"/>
  <c r="P187" i="1" s="1"/>
  <c r="M187" i="1" a="1"/>
  <c r="M187" i="1" s="1"/>
  <c r="N187" i="1" s="1"/>
  <c r="L188" i="1"/>
  <c r="P188" i="1" a="1"/>
  <c r="P188" i="1" s="1"/>
  <c r="M188" i="1" a="1"/>
  <c r="M188" i="1" s="1"/>
  <c r="L189" i="1"/>
  <c r="P189" i="1" a="1"/>
  <c r="P189" i="1" s="1"/>
  <c r="M189" i="1" a="1"/>
  <c r="M189" i="1" s="1"/>
  <c r="N189" i="1" s="1"/>
  <c r="L190" i="1"/>
  <c r="P190" i="1" a="1"/>
  <c r="P190" i="1" s="1"/>
  <c r="M190" i="1" a="1"/>
  <c r="M190" i="1" s="1"/>
  <c r="L191" i="1"/>
  <c r="P191" i="1" a="1"/>
  <c r="P191" i="1" s="1"/>
  <c r="M191" i="1" a="1"/>
  <c r="M191" i="1" s="1"/>
  <c r="L192" i="1"/>
  <c r="P192" i="1" a="1"/>
  <c r="P192" i="1" s="1"/>
  <c r="M192" i="1" a="1"/>
  <c r="M192" i="1" s="1"/>
  <c r="N192" i="1" s="1"/>
  <c r="L193" i="1"/>
  <c r="P193" i="1" a="1"/>
  <c r="P193" i="1" s="1"/>
  <c r="M193" i="1" a="1"/>
  <c r="M193" i="1" s="1"/>
  <c r="L194" i="1"/>
  <c r="P194" i="1" a="1"/>
  <c r="P194" i="1" s="1"/>
  <c r="M194" i="1" a="1"/>
  <c r="M194" i="1" s="1"/>
  <c r="L195" i="1"/>
  <c r="P195" i="1" a="1"/>
  <c r="P195" i="1" s="1"/>
  <c r="M195" i="1" a="1"/>
  <c r="M195" i="1" s="1"/>
  <c r="L196" i="1"/>
  <c r="P196" i="1" a="1"/>
  <c r="P196" i="1" s="1"/>
  <c r="M196" i="1" a="1"/>
  <c r="M196" i="1" s="1"/>
  <c r="L197" i="1"/>
  <c r="P197" i="1" a="1"/>
  <c r="P197" i="1" s="1"/>
  <c r="M197" i="1" a="1"/>
  <c r="M197" i="1" s="1"/>
  <c r="N197" i="1" s="1"/>
  <c r="L198" i="1"/>
  <c r="P198" i="1" a="1"/>
  <c r="P198" i="1" s="1"/>
  <c r="M198" i="1" a="1"/>
  <c r="M198" i="1" s="1"/>
  <c r="N198" i="1" s="1"/>
  <c r="L199" i="1"/>
  <c r="P199" i="1" a="1"/>
  <c r="P199" i="1" s="1"/>
  <c r="M199" i="1" a="1"/>
  <c r="M199" i="1" s="1"/>
  <c r="N199" i="1" s="1"/>
  <c r="L201" i="1"/>
  <c r="M201" i="1" a="1"/>
  <c r="M201" i="1" s="1"/>
  <c r="L203" i="1"/>
  <c r="P203" i="1" a="1"/>
  <c r="P203" i="1" s="1"/>
  <c r="M203" i="1" a="1"/>
  <c r="M203" i="1" s="1"/>
  <c r="N203" i="1" s="1"/>
  <c r="L204" i="1"/>
  <c r="P204" i="1" a="1"/>
  <c r="P204" i="1" s="1"/>
  <c r="M204" i="1" a="1"/>
  <c r="M204" i="1" s="1"/>
  <c r="N204" i="1" s="1"/>
  <c r="L205" i="1"/>
  <c r="P205" i="1" a="1"/>
  <c r="P205" i="1" s="1"/>
  <c r="M205" i="1" a="1"/>
  <c r="M205" i="1" s="1"/>
  <c r="N205" i="1" s="1"/>
  <c r="L206" i="1"/>
  <c r="P206" i="1" a="1"/>
  <c r="P206" i="1" s="1"/>
  <c r="M206" i="1" a="1"/>
  <c r="M206" i="1" s="1"/>
  <c r="N206" i="1" s="1"/>
  <c r="L207" i="1"/>
  <c r="P207" i="1" a="1"/>
  <c r="P207" i="1" s="1"/>
  <c r="M207" i="1" a="1"/>
  <c r="M207" i="1" s="1"/>
  <c r="N207" i="1" s="1"/>
  <c r="L208" i="1"/>
  <c r="P208" i="1" a="1"/>
  <c r="P208" i="1" s="1"/>
  <c r="M208" i="1" a="1"/>
  <c r="M208" i="1" s="1"/>
  <c r="N208" i="1" s="1"/>
  <c r="L209" i="1"/>
  <c r="P209" i="1" a="1"/>
  <c r="P209" i="1" s="1"/>
  <c r="M209" i="1" a="1"/>
  <c r="M209" i="1" s="1"/>
  <c r="N209" i="1" s="1"/>
  <c r="L210" i="1"/>
  <c r="P210" i="1" a="1"/>
  <c r="P210" i="1" s="1"/>
  <c r="M210" i="1" a="1"/>
  <c r="M210" i="1" s="1"/>
  <c r="N210" i="1" s="1"/>
  <c r="L211" i="1"/>
  <c r="P211" i="1" a="1"/>
  <c r="P211" i="1" s="1"/>
  <c r="M211" i="1" a="1"/>
  <c r="M211" i="1" s="1"/>
  <c r="N211" i="1" s="1"/>
  <c r="L212" i="1"/>
  <c r="P212" i="1" a="1"/>
  <c r="P212" i="1" s="1"/>
  <c r="M212" i="1" a="1"/>
  <c r="M212" i="1" s="1"/>
  <c r="N212" i="1" s="1"/>
  <c r="L213" i="1"/>
  <c r="P213" i="1" a="1"/>
  <c r="P213" i="1" s="1"/>
  <c r="M213" i="1" a="1"/>
  <c r="M213" i="1" s="1"/>
  <c r="N213" i="1" s="1"/>
  <c r="L214" i="1"/>
  <c r="P214" i="1" a="1"/>
  <c r="P214" i="1" s="1"/>
  <c r="M214" i="1" a="1"/>
  <c r="M214" i="1" s="1"/>
  <c r="N214" i="1" s="1"/>
  <c r="L215" i="1"/>
  <c r="P215" i="1" a="1"/>
  <c r="P215" i="1" s="1"/>
  <c r="M215" i="1" a="1"/>
  <c r="M215" i="1" s="1"/>
  <c r="N215" i="1" s="1"/>
  <c r="L216" i="1"/>
  <c r="P216" i="1" a="1"/>
  <c r="P216" i="1" s="1"/>
  <c r="M216" i="1" a="1"/>
  <c r="M216" i="1" s="1"/>
  <c r="N216" i="1" s="1"/>
  <c r="L217" i="1"/>
  <c r="P217" i="1" a="1"/>
  <c r="P217" i="1" s="1"/>
  <c r="M217" i="1" a="1"/>
  <c r="M217" i="1" s="1"/>
  <c r="N217" i="1" s="1"/>
  <c r="L218" i="1"/>
  <c r="P218" i="1" a="1"/>
  <c r="P218" i="1" s="1"/>
  <c r="M218" i="1" a="1"/>
  <c r="M218" i="1" s="1"/>
  <c r="N218" i="1" s="1"/>
  <c r="L219" i="1"/>
  <c r="P219" i="1" a="1"/>
  <c r="P219" i="1" s="1"/>
  <c r="M219" i="1" a="1"/>
  <c r="M219" i="1" s="1"/>
  <c r="N219" i="1" s="1"/>
  <c r="L221" i="1"/>
  <c r="M221" i="1" a="1"/>
  <c r="M221" i="1" s="1"/>
  <c r="N221" i="1" s="1"/>
  <c r="N220" i="1" s="1"/>
  <c r="L223" i="1"/>
  <c r="P223" i="1" a="1"/>
  <c r="P223" i="1" s="1"/>
  <c r="M223" i="1" a="1"/>
  <c r="M223" i="1" s="1"/>
  <c r="N223" i="1" s="1"/>
  <c r="L224" i="1"/>
  <c r="P224" i="1" a="1"/>
  <c r="P224" i="1" s="1"/>
  <c r="M224" i="1" a="1"/>
  <c r="M224" i="1" s="1"/>
  <c r="N224" i="1" s="1"/>
  <c r="L225" i="1"/>
  <c r="P225" i="1" a="1"/>
  <c r="P225" i="1" s="1"/>
  <c r="M225" i="1" a="1"/>
  <c r="M225" i="1" s="1"/>
  <c r="N225" i="1" s="1"/>
  <c r="L226" i="1"/>
  <c r="P226" i="1" a="1"/>
  <c r="P226" i="1" s="1"/>
  <c r="M226" i="1" a="1"/>
  <c r="M226" i="1" s="1"/>
  <c r="N226" i="1" s="1"/>
  <c r="L227" i="1"/>
  <c r="P227" i="1" a="1"/>
  <c r="P227" i="1" s="1"/>
  <c r="M227" i="1" a="1"/>
  <c r="M227" i="1" s="1"/>
  <c r="L228" i="1"/>
  <c r="P228" i="1" a="1"/>
  <c r="P228" i="1" s="1"/>
  <c r="M228" i="1" a="1"/>
  <c r="M228" i="1" s="1"/>
  <c r="N228" i="1" s="1"/>
  <c r="L230" i="1"/>
  <c r="M230" i="1" a="1"/>
  <c r="M230" i="1" s="1"/>
  <c r="N230" i="1" s="1"/>
  <c r="N229" i="1" s="1"/>
  <c r="L232" i="1"/>
  <c r="P232" i="1" a="1"/>
  <c r="P232" i="1" s="1"/>
  <c r="M232" i="1" a="1"/>
  <c r="M232" i="1" s="1"/>
  <c r="N232" i="1" s="1"/>
  <c r="L233" i="1"/>
  <c r="P233" i="1" a="1"/>
  <c r="P233" i="1" s="1"/>
  <c r="M233" i="1" a="1"/>
  <c r="M233" i="1" s="1"/>
  <c r="N233" i="1" s="1"/>
  <c r="L234" i="1"/>
  <c r="P234" i="1" a="1"/>
  <c r="P234" i="1" s="1"/>
  <c r="M234" i="1" a="1"/>
  <c r="M234" i="1" s="1"/>
  <c r="N234" i="1" s="1"/>
  <c r="L235" i="1"/>
  <c r="P235" i="1" a="1"/>
  <c r="P235" i="1" s="1"/>
  <c r="M235" i="1" a="1"/>
  <c r="M235" i="1" s="1"/>
  <c r="N235" i="1" s="1"/>
  <c r="L236" i="1"/>
  <c r="P236" i="1" a="1"/>
  <c r="P236" i="1" s="1"/>
  <c r="M236" i="1" a="1"/>
  <c r="M236" i="1" s="1"/>
  <c r="N236" i="1" s="1"/>
  <c r="L237" i="1"/>
  <c r="P237" i="1" a="1"/>
  <c r="P237" i="1" s="1"/>
  <c r="M237" i="1" a="1"/>
  <c r="M237" i="1" s="1"/>
  <c r="N237" i="1" s="1"/>
  <c r="L238" i="1"/>
  <c r="P238" i="1" a="1"/>
  <c r="P238" i="1" s="1"/>
  <c r="M238" i="1" a="1"/>
  <c r="M238" i="1" s="1"/>
  <c r="N238" i="1" s="1"/>
  <c r="L239" i="1"/>
  <c r="P239" i="1" a="1"/>
  <c r="P239" i="1"/>
  <c r="M239" i="1" a="1"/>
  <c r="M239" i="1" s="1"/>
  <c r="N239" i="1" s="1"/>
  <c r="L240" i="1"/>
  <c r="P240" i="1" a="1"/>
  <c r="P240" i="1" s="1"/>
  <c r="M240" i="1" a="1"/>
  <c r="M240" i="1" s="1"/>
  <c r="N240" i="1" s="1"/>
  <c r="L241" i="1"/>
  <c r="P241" i="1" a="1"/>
  <c r="P241" i="1" s="1"/>
  <c r="M241" i="1" a="1"/>
  <c r="M241" i="1" s="1"/>
  <c r="N241" i="1" s="1"/>
  <c r="L242" i="1"/>
  <c r="P242" i="1" a="1"/>
  <c r="P242" i="1" s="1"/>
  <c r="M242" i="1" a="1"/>
  <c r="M242" i="1" s="1"/>
  <c r="N242" i="1" s="1"/>
  <c r="L244" i="1"/>
  <c r="M244" i="1" a="1"/>
  <c r="M244" i="1" s="1"/>
  <c r="N244" i="1" s="1"/>
  <c r="N243" i="1" s="1"/>
  <c r="L246" i="1"/>
  <c r="P246" i="1" a="1"/>
  <c r="P246" i="1" s="1"/>
  <c r="M246" i="1" a="1"/>
  <c r="M246" i="1" s="1"/>
  <c r="N246" i="1" s="1"/>
  <c r="L247" i="1"/>
  <c r="P247" i="1" a="1"/>
  <c r="P247" i="1" s="1"/>
  <c r="M247" i="1" a="1"/>
  <c r="M247" i="1" s="1"/>
  <c r="N247" i="1" s="1"/>
  <c r="L248" i="1"/>
  <c r="P248" i="1" a="1"/>
  <c r="P248" i="1" s="1"/>
  <c r="M248" i="1" a="1"/>
  <c r="M248" i="1" s="1"/>
  <c r="N248" i="1" s="1"/>
  <c r="L249" i="1"/>
  <c r="P249" i="1" a="1"/>
  <c r="P249" i="1" s="1"/>
  <c r="M249" i="1" a="1"/>
  <c r="M249" i="1" s="1"/>
  <c r="N249" i="1" s="1"/>
  <c r="L251" i="1"/>
  <c r="M251" i="1" a="1"/>
  <c r="M251" i="1" s="1"/>
  <c r="N251" i="1" s="1"/>
  <c r="N250" i="1" s="1"/>
  <c r="L253" i="1"/>
  <c r="P253" i="1" a="1"/>
  <c r="P253" i="1" s="1"/>
  <c r="M253" i="1" a="1"/>
  <c r="M253" i="1" s="1"/>
  <c r="N253" i="1" s="1"/>
  <c r="L254" i="1"/>
  <c r="P254" i="1" a="1"/>
  <c r="P254" i="1" s="1"/>
  <c r="M254" i="1" a="1"/>
  <c r="M254" i="1" s="1"/>
  <c r="N254" i="1" s="1"/>
  <c r="L255" i="1"/>
  <c r="P255" i="1" a="1"/>
  <c r="P255" i="1" s="1"/>
  <c r="M255" i="1" a="1"/>
  <c r="M255" i="1" s="1"/>
  <c r="N255" i="1" s="1"/>
  <c r="L256" i="1"/>
  <c r="P256" i="1" a="1"/>
  <c r="P256" i="1" s="1"/>
  <c r="M256" i="1" a="1"/>
  <c r="M256" i="1" s="1"/>
  <c r="N256" i="1" s="1"/>
  <c r="L257" i="1"/>
  <c r="P257" i="1" a="1"/>
  <c r="P257" i="1" s="1"/>
  <c r="M257" i="1" a="1"/>
  <c r="M257" i="1" s="1"/>
  <c r="N257" i="1" s="1"/>
  <c r="L258" i="1"/>
  <c r="P258" i="1" a="1"/>
  <c r="P258" i="1" s="1"/>
  <c r="M258" i="1" a="1"/>
  <c r="M258" i="1" s="1"/>
  <c r="N258" i="1" s="1"/>
  <c r="L260" i="1"/>
  <c r="M260" i="1" a="1"/>
  <c r="M260" i="1" s="1"/>
  <c r="L262" i="1"/>
  <c r="P262" i="1" a="1"/>
  <c r="P262" i="1" s="1"/>
  <c r="M262" i="1" a="1"/>
  <c r="M262" i="1" s="1"/>
  <c r="L263" i="1"/>
  <c r="P263" i="1" a="1"/>
  <c r="P263" i="1" s="1"/>
  <c r="M263" i="1" a="1"/>
  <c r="M263" i="1" s="1"/>
  <c r="L264" i="1"/>
  <c r="P264" i="1" a="1"/>
  <c r="P264" i="1" s="1"/>
  <c r="M264" i="1" a="1"/>
  <c r="M264" i="1" s="1"/>
  <c r="L265" i="1"/>
  <c r="P265" i="1" a="1"/>
  <c r="P265" i="1" s="1"/>
  <c r="M265" i="1" a="1"/>
  <c r="M265" i="1" s="1"/>
  <c r="L266" i="1"/>
  <c r="P266" i="1" a="1"/>
  <c r="P266" i="1"/>
  <c r="M266" i="1" a="1"/>
  <c r="M266" i="1"/>
  <c r="L267" i="1"/>
  <c r="P267" i="1" a="1"/>
  <c r="P267" i="1"/>
  <c r="M267" i="1" a="1"/>
  <c r="M267" i="1"/>
  <c r="L268" i="1"/>
  <c r="P268" i="1" a="1"/>
  <c r="P268" i="1"/>
  <c r="M268" i="1" a="1"/>
  <c r="M268" i="1"/>
  <c r="L269" i="1"/>
  <c r="P269" i="1" a="1"/>
  <c r="P269" i="1"/>
  <c r="M269" i="1" a="1"/>
  <c r="M269" i="1"/>
  <c r="L270" i="1"/>
  <c r="P270" i="1" a="1"/>
  <c r="P270" i="1"/>
  <c r="M270" i="1" a="1"/>
  <c r="M270" i="1"/>
  <c r="N266" i="1"/>
  <c r="N267" i="1"/>
  <c r="N268" i="1"/>
  <c r="N269" i="1"/>
  <c r="N270" i="1"/>
  <c r="L272" i="1"/>
  <c r="M272" i="1" a="1"/>
  <c r="M272" i="1" s="1"/>
  <c r="N272" i="1" s="1"/>
  <c r="N271" i="1" s="1"/>
  <c r="L274" i="1"/>
  <c r="P274" i="1" a="1"/>
  <c r="P274" i="1"/>
  <c r="M274" i="1" a="1"/>
  <c r="M274" i="1"/>
  <c r="L275" i="1"/>
  <c r="P275" i="1" a="1"/>
  <c r="P275" i="1"/>
  <c r="M275" i="1" a="1"/>
  <c r="M275" i="1"/>
  <c r="L276" i="1"/>
  <c r="P276" i="1" a="1"/>
  <c r="P276" i="1" s="1"/>
  <c r="M276" i="1" a="1"/>
  <c r="M276" i="1" s="1"/>
  <c r="N276" i="1" s="1"/>
  <c r="L277" i="1"/>
  <c r="P277" i="1" a="1"/>
  <c r="P277" i="1" s="1"/>
  <c r="M277" i="1" a="1"/>
  <c r="M277" i="1" s="1"/>
  <c r="N277" i="1" s="1"/>
  <c r="N274" i="1"/>
  <c r="N275" i="1"/>
  <c r="L279" i="1"/>
  <c r="M279" i="1" a="1"/>
  <c r="M279" i="1" s="1"/>
  <c r="N279" i="1" s="1"/>
  <c r="N278" i="1" s="1"/>
  <c r="L281" i="1"/>
  <c r="P281" i="1" a="1"/>
  <c r="P281" i="1" s="1"/>
  <c r="M281" i="1" a="1"/>
  <c r="M281" i="1" s="1"/>
  <c r="N281" i="1" s="1"/>
  <c r="L282" i="1"/>
  <c r="P282" i="1" a="1"/>
  <c r="P282" i="1" s="1"/>
  <c r="M282" i="1" a="1"/>
  <c r="M282" i="1" s="1"/>
  <c r="N282" i="1" s="1"/>
  <c r="L284" i="1"/>
  <c r="M284" i="1" a="1"/>
  <c r="M284" i="1" s="1"/>
  <c r="N284" i="1" s="1"/>
  <c r="N283" i="1" s="1"/>
  <c r="L286" i="1"/>
  <c r="P286" i="1" a="1"/>
  <c r="P286" i="1" s="1"/>
  <c r="M286" i="1" a="1"/>
  <c r="M286" i="1" s="1"/>
  <c r="N286" i="1" s="1"/>
  <c r="L287" i="1"/>
  <c r="P287" i="1" a="1"/>
  <c r="P287" i="1" s="1"/>
  <c r="M287" i="1" a="1"/>
  <c r="M287" i="1" s="1"/>
  <c r="N287" i="1" s="1"/>
  <c r="L288" i="1"/>
  <c r="P288" i="1" a="1"/>
  <c r="P288" i="1" s="1"/>
  <c r="M288" i="1" a="1"/>
  <c r="M288" i="1" s="1"/>
  <c r="N288" i="1" s="1"/>
  <c r="L289" i="1"/>
  <c r="P289" i="1" a="1"/>
  <c r="P289" i="1" s="1"/>
  <c r="M289" i="1" a="1"/>
  <c r="M289" i="1" s="1"/>
  <c r="N289" i="1" s="1"/>
  <c r="L290" i="1"/>
  <c r="P290" i="1" a="1"/>
  <c r="P290" i="1" s="1"/>
  <c r="M290" i="1" a="1"/>
  <c r="M290" i="1" s="1"/>
  <c r="N290" i="1" s="1"/>
  <c r="L291" i="1"/>
  <c r="P291" i="1" a="1"/>
  <c r="P291" i="1" s="1"/>
  <c r="M291" i="1" a="1"/>
  <c r="M291" i="1" s="1"/>
  <c r="N291" i="1" s="1"/>
  <c r="L292" i="1"/>
  <c r="P292" i="1" a="1"/>
  <c r="P292" i="1" s="1"/>
  <c r="M292" i="1" a="1"/>
  <c r="M292" i="1" s="1"/>
  <c r="N292" i="1" s="1"/>
  <c r="L294" i="1"/>
  <c r="M294" i="1" a="1"/>
  <c r="M294" i="1" s="1"/>
  <c r="N294" i="1" s="1"/>
  <c r="N293" i="1" s="1"/>
  <c r="L296" i="1"/>
  <c r="P296" i="1" a="1"/>
  <c r="P296" i="1" s="1"/>
  <c r="M296" i="1" a="1"/>
  <c r="M296" i="1" s="1"/>
  <c r="N296" i="1" s="1"/>
  <c r="L297" i="1"/>
  <c r="P297" i="1" a="1"/>
  <c r="P297" i="1" s="1"/>
  <c r="M297" i="1" a="1"/>
  <c r="M297" i="1" s="1"/>
  <c r="L298" i="1"/>
  <c r="P298" i="1" a="1"/>
  <c r="P298" i="1" s="1"/>
  <c r="M298" i="1" a="1"/>
  <c r="M298" i="1" s="1"/>
  <c r="L299" i="1"/>
  <c r="P299" i="1" a="1"/>
  <c r="P299" i="1" s="1"/>
  <c r="M299" i="1" a="1"/>
  <c r="M299" i="1" s="1"/>
  <c r="N299" i="1" s="1"/>
  <c r="L300" i="1"/>
  <c r="P300" i="1" a="1"/>
  <c r="P300" i="1" s="1"/>
  <c r="M300" i="1" a="1"/>
  <c r="M300" i="1" s="1"/>
  <c r="N300" i="1" s="1"/>
  <c r="L301" i="1"/>
  <c r="P301" i="1" a="1"/>
  <c r="P301" i="1" s="1"/>
  <c r="M301" i="1" a="1"/>
  <c r="M301" i="1" s="1"/>
  <c r="N301" i="1" s="1"/>
  <c r="L302" i="1"/>
  <c r="P302" i="1" a="1"/>
  <c r="P302" i="1" s="1"/>
  <c r="M302" i="1" a="1"/>
  <c r="M302" i="1" s="1"/>
  <c r="N302" i="1" s="1"/>
  <c r="L303" i="1"/>
  <c r="P303" i="1" a="1"/>
  <c r="P303" i="1" s="1"/>
  <c r="M303" i="1" a="1"/>
  <c r="M303" i="1" s="1"/>
  <c r="N303" i="1" s="1"/>
  <c r="L304" i="1"/>
  <c r="P304" i="1" a="1"/>
  <c r="P304" i="1" s="1"/>
  <c r="M304" i="1" a="1"/>
  <c r="M304" i="1" s="1"/>
  <c r="N304" i="1" s="1"/>
  <c r="L305" i="1"/>
  <c r="P305" i="1" a="1"/>
  <c r="P305" i="1" s="1"/>
  <c r="M305" i="1" a="1"/>
  <c r="M305" i="1" s="1"/>
  <c r="N305" i="1" s="1"/>
  <c r="L306" i="1"/>
  <c r="P306" i="1" a="1"/>
  <c r="P306" i="1" s="1"/>
  <c r="M306" i="1" a="1"/>
  <c r="M306" i="1" s="1"/>
  <c r="N306" i="1" s="1"/>
  <c r="L308" i="1"/>
  <c r="M308" i="1" a="1"/>
  <c r="M308" i="1" s="1"/>
  <c r="N308" i="1" s="1"/>
  <c r="N307" i="1" s="1"/>
  <c r="L310" i="1"/>
  <c r="P310" i="1" a="1"/>
  <c r="P310" i="1" s="1"/>
  <c r="M310" i="1" a="1"/>
  <c r="M310" i="1" s="1"/>
  <c r="N310" i="1" s="1"/>
  <c r="N309" i="1" s="1"/>
  <c r="L314" i="1"/>
  <c r="M314" i="1" a="1"/>
  <c r="M314" i="1" s="1"/>
  <c r="N314" i="1" s="1"/>
  <c r="N313" i="1" s="1"/>
  <c r="L316" i="1"/>
  <c r="P316" i="1" a="1"/>
  <c r="P316" i="1" s="1"/>
  <c r="M316" i="1" a="1"/>
  <c r="M316" i="1" s="1"/>
  <c r="N316" i="1" s="1"/>
  <c r="L317" i="1"/>
  <c r="P317" i="1" a="1"/>
  <c r="P317" i="1" s="1"/>
  <c r="M317" i="1" a="1"/>
  <c r="M317" i="1" s="1"/>
  <c r="N317" i="1" s="1"/>
  <c r="L318" i="1"/>
  <c r="P318" i="1" a="1"/>
  <c r="P318" i="1" s="1"/>
  <c r="M318" i="1" a="1"/>
  <c r="M318" i="1" s="1"/>
  <c r="L319" i="1"/>
  <c r="P319" i="1" a="1"/>
  <c r="P319" i="1" s="1"/>
  <c r="M319" i="1" a="1"/>
  <c r="M319" i="1" s="1"/>
  <c r="L320" i="1"/>
  <c r="P320" i="1" a="1"/>
  <c r="P320" i="1" s="1"/>
  <c r="M320" i="1" a="1"/>
  <c r="M320" i="1" s="1"/>
  <c r="L321" i="1"/>
  <c r="P321" i="1" a="1"/>
  <c r="P321" i="1" s="1"/>
  <c r="M321" i="1" a="1"/>
  <c r="M321" i="1" s="1"/>
  <c r="L322" i="1"/>
  <c r="P322" i="1" a="1"/>
  <c r="P322" i="1" s="1"/>
  <c r="M322" i="1" a="1"/>
  <c r="M322" i="1" s="1"/>
  <c r="L323" i="1"/>
  <c r="P323" i="1" a="1"/>
  <c r="P323" i="1" s="1"/>
  <c r="M323" i="1" a="1"/>
  <c r="M323" i="1" s="1"/>
  <c r="L324" i="1"/>
  <c r="P324" i="1" a="1"/>
  <c r="P324" i="1" s="1"/>
  <c r="M324" i="1" a="1"/>
  <c r="M324" i="1" s="1"/>
  <c r="L325" i="1"/>
  <c r="P325" i="1" a="1"/>
  <c r="P325" i="1" s="1"/>
  <c r="M325" i="1" a="1"/>
  <c r="M325" i="1" s="1"/>
  <c r="L326" i="1"/>
  <c r="P326" i="1" a="1"/>
  <c r="P326" i="1" s="1"/>
  <c r="M326" i="1" a="1"/>
  <c r="M326" i="1" s="1"/>
  <c r="L327" i="1"/>
  <c r="P327" i="1" a="1"/>
  <c r="P327" i="1" s="1"/>
  <c r="M327" i="1" a="1"/>
  <c r="M327" i="1" s="1"/>
  <c r="L328" i="1"/>
  <c r="P328" i="1" a="1"/>
  <c r="P328" i="1" s="1"/>
  <c r="M328" i="1" a="1"/>
  <c r="M328" i="1" s="1"/>
  <c r="L329" i="1"/>
  <c r="P329" i="1" a="1"/>
  <c r="P329" i="1" s="1"/>
  <c r="M329" i="1" a="1"/>
  <c r="M329" i="1" s="1"/>
  <c r="L330" i="1"/>
  <c r="P330" i="1" a="1"/>
  <c r="P330" i="1" s="1"/>
  <c r="M330" i="1" a="1"/>
  <c r="M330" i="1" s="1"/>
  <c r="L331" i="1"/>
  <c r="P331" i="1" a="1"/>
  <c r="P331" i="1" s="1"/>
  <c r="M331" i="1" a="1"/>
  <c r="M331" i="1" s="1"/>
  <c r="L332" i="1"/>
  <c r="P332" i="1" a="1"/>
  <c r="P332" i="1" s="1"/>
  <c r="M332" i="1" a="1"/>
  <c r="M332" i="1" s="1"/>
  <c r="L333" i="1"/>
  <c r="P333" i="1" a="1"/>
  <c r="P333" i="1"/>
  <c r="M333" i="1" a="1"/>
  <c r="M333" i="1"/>
  <c r="L334" i="1"/>
  <c r="P334" i="1" a="1"/>
  <c r="P334" i="1"/>
  <c r="M334" i="1" a="1"/>
  <c r="M334" i="1"/>
  <c r="L335" i="1"/>
  <c r="P335" i="1" a="1"/>
  <c r="P335" i="1"/>
  <c r="M335" i="1" a="1"/>
  <c r="M335" i="1"/>
  <c r="L336" i="1"/>
  <c r="P336" i="1" a="1"/>
  <c r="P336" i="1"/>
  <c r="M336" i="1" a="1"/>
  <c r="M336" i="1"/>
  <c r="L337" i="1"/>
  <c r="P337" i="1" a="1"/>
  <c r="P337" i="1" s="1"/>
  <c r="M337" i="1" a="1"/>
  <c r="M337" i="1" s="1"/>
  <c r="L338" i="1"/>
  <c r="P338" i="1" a="1"/>
  <c r="P338" i="1" s="1"/>
  <c r="M338" i="1" a="1"/>
  <c r="M338" i="1" s="1"/>
  <c r="L339" i="1"/>
  <c r="P339" i="1" a="1"/>
  <c r="P339" i="1" s="1"/>
  <c r="M339" i="1" a="1"/>
  <c r="M339" i="1" s="1"/>
  <c r="L340" i="1"/>
  <c r="P340" i="1" a="1"/>
  <c r="P340" i="1" s="1"/>
  <c r="M340" i="1" a="1"/>
  <c r="M340" i="1" s="1"/>
  <c r="L341" i="1"/>
  <c r="P341" i="1" a="1"/>
  <c r="P341" i="1" s="1"/>
  <c r="M341" i="1" a="1"/>
  <c r="M341" i="1" s="1"/>
  <c r="L342" i="1"/>
  <c r="P342" i="1" a="1"/>
  <c r="P342" i="1" s="1"/>
  <c r="M342" i="1" a="1"/>
  <c r="M342" i="1" s="1"/>
  <c r="L343" i="1"/>
  <c r="P343" i="1" a="1"/>
  <c r="P343" i="1" s="1"/>
  <c r="M343" i="1" a="1"/>
  <c r="M343" i="1" s="1"/>
  <c r="L344" i="1"/>
  <c r="P344" i="1" a="1"/>
  <c r="P344" i="1" s="1"/>
  <c r="M344" i="1" a="1"/>
  <c r="M344" i="1" s="1"/>
  <c r="L345" i="1"/>
  <c r="P345" i="1" a="1"/>
  <c r="P345" i="1" s="1"/>
  <c r="M345" i="1" a="1"/>
  <c r="M345" i="1" s="1"/>
  <c r="L346" i="1"/>
  <c r="P346" i="1" a="1"/>
  <c r="P346" i="1" s="1"/>
  <c r="M346" i="1" a="1"/>
  <c r="M346" i="1" s="1"/>
  <c r="L347" i="1"/>
  <c r="P347" i="1" a="1"/>
  <c r="P347" i="1" s="1"/>
  <c r="M347" i="1" a="1"/>
  <c r="M347" i="1" s="1"/>
  <c r="L348" i="1"/>
  <c r="P348" i="1" a="1"/>
  <c r="P348" i="1" s="1"/>
  <c r="M348" i="1" a="1"/>
  <c r="M348" i="1" s="1"/>
  <c r="L349" i="1"/>
  <c r="P349" i="1" a="1"/>
  <c r="P349" i="1" s="1"/>
  <c r="M349" i="1" a="1"/>
  <c r="M349" i="1" s="1"/>
  <c r="L350" i="1"/>
  <c r="P350" i="1" a="1"/>
  <c r="P350" i="1" s="1"/>
  <c r="M350" i="1" a="1"/>
  <c r="M350" i="1" s="1"/>
  <c r="L351" i="1"/>
  <c r="P351" i="1" a="1"/>
  <c r="P351" i="1" s="1"/>
  <c r="M351" i="1" a="1"/>
  <c r="M351" i="1" s="1"/>
  <c r="L352" i="1"/>
  <c r="P352" i="1" a="1"/>
  <c r="P352" i="1" s="1"/>
  <c r="M352" i="1" a="1"/>
  <c r="M352" i="1" s="1"/>
  <c r="L353" i="1"/>
  <c r="P353" i="1" a="1"/>
  <c r="P353" i="1" s="1"/>
  <c r="M353" i="1" a="1"/>
  <c r="M353" i="1" s="1"/>
  <c r="L354" i="1"/>
  <c r="P354" i="1" a="1"/>
  <c r="P354" i="1" s="1"/>
  <c r="M354" i="1" a="1"/>
  <c r="M354" i="1" s="1"/>
  <c r="L355" i="1"/>
  <c r="P355" i="1" a="1"/>
  <c r="P355" i="1" s="1"/>
  <c r="M355" i="1" a="1"/>
  <c r="M355" i="1" s="1"/>
  <c r="L356" i="1"/>
  <c r="P356" i="1" a="1"/>
  <c r="P356" i="1" s="1"/>
  <c r="M356" i="1" a="1"/>
  <c r="M356" i="1" s="1"/>
  <c r="L357" i="1"/>
  <c r="P357" i="1" a="1"/>
  <c r="P357" i="1" s="1"/>
  <c r="M357" i="1" a="1"/>
  <c r="M357" i="1" s="1"/>
  <c r="L358" i="1"/>
  <c r="P358" i="1" a="1"/>
  <c r="P358" i="1" s="1"/>
  <c r="M358" i="1" a="1"/>
  <c r="M358" i="1" s="1"/>
  <c r="L359" i="1"/>
  <c r="P359" i="1" a="1"/>
  <c r="P359" i="1" s="1"/>
  <c r="M359" i="1" a="1"/>
  <c r="M359" i="1" s="1"/>
  <c r="N359" i="1" s="1"/>
  <c r="L360" i="1"/>
  <c r="P360" i="1" a="1"/>
  <c r="P360" i="1" s="1"/>
  <c r="M360" i="1" a="1"/>
  <c r="M360" i="1" s="1"/>
  <c r="N360" i="1" s="1"/>
  <c r="L361" i="1"/>
  <c r="P361" i="1" a="1"/>
  <c r="P361" i="1" s="1"/>
  <c r="M361" i="1" a="1"/>
  <c r="M361" i="1" s="1"/>
  <c r="L362" i="1"/>
  <c r="P362" i="1" a="1"/>
  <c r="P362" i="1" s="1"/>
  <c r="M362" i="1" a="1"/>
  <c r="M362" i="1" s="1"/>
  <c r="L363" i="1"/>
  <c r="P363" i="1" a="1"/>
  <c r="P363" i="1" s="1"/>
  <c r="M363" i="1" a="1"/>
  <c r="M363" i="1" s="1"/>
  <c r="L364" i="1"/>
  <c r="P364" i="1" a="1"/>
  <c r="P364" i="1" s="1"/>
  <c r="M364" i="1" a="1"/>
  <c r="M364" i="1" s="1"/>
  <c r="L365" i="1"/>
  <c r="P365" i="1" a="1"/>
  <c r="P365" i="1" s="1"/>
  <c r="M365" i="1" a="1"/>
  <c r="M365" i="1" s="1"/>
  <c r="L366" i="1"/>
  <c r="P366" i="1" a="1"/>
  <c r="P366" i="1" s="1"/>
  <c r="M366" i="1" a="1"/>
  <c r="M366" i="1" s="1"/>
  <c r="L367" i="1"/>
  <c r="P367" i="1" a="1"/>
  <c r="P367" i="1" s="1"/>
  <c r="M367" i="1" a="1"/>
  <c r="M367" i="1" s="1"/>
  <c r="L368" i="1"/>
  <c r="P368" i="1" a="1"/>
  <c r="P368" i="1" s="1"/>
  <c r="M368" i="1" a="1"/>
  <c r="M368" i="1" s="1"/>
  <c r="L369" i="1"/>
  <c r="P369" i="1" a="1"/>
  <c r="P369" i="1" s="1"/>
  <c r="M369" i="1" a="1"/>
  <c r="M369" i="1" s="1"/>
  <c r="L370" i="1"/>
  <c r="P370" i="1" a="1"/>
  <c r="P370" i="1" s="1"/>
  <c r="M370" i="1" a="1"/>
  <c r="M370" i="1" s="1"/>
  <c r="L371" i="1"/>
  <c r="P371" i="1" a="1"/>
  <c r="P371" i="1" s="1"/>
  <c r="M371" i="1" a="1"/>
  <c r="M371" i="1" s="1"/>
  <c r="L372" i="1"/>
  <c r="P372" i="1" a="1"/>
  <c r="P372" i="1" s="1"/>
  <c r="M372" i="1" a="1"/>
  <c r="M372" i="1" s="1"/>
  <c r="L373" i="1"/>
  <c r="P373" i="1" a="1"/>
  <c r="P373" i="1" s="1"/>
  <c r="M373" i="1" a="1"/>
  <c r="M373" i="1" s="1"/>
  <c r="L374" i="1"/>
  <c r="P374" i="1" a="1"/>
  <c r="P374" i="1" s="1"/>
  <c r="M374" i="1" a="1"/>
  <c r="M374" i="1" s="1"/>
  <c r="L375" i="1"/>
  <c r="P375" i="1" a="1"/>
  <c r="P375" i="1" s="1"/>
  <c r="M375" i="1" a="1"/>
  <c r="M375" i="1" s="1"/>
  <c r="L376" i="1"/>
  <c r="P376" i="1" a="1"/>
  <c r="P376" i="1" s="1"/>
  <c r="M376" i="1" a="1"/>
  <c r="M376" i="1" s="1"/>
  <c r="L377" i="1"/>
  <c r="P377" i="1" a="1"/>
  <c r="P377" i="1" s="1"/>
  <c r="M377" i="1" a="1"/>
  <c r="M377" i="1" s="1"/>
  <c r="L378" i="1"/>
  <c r="P378" i="1" a="1"/>
  <c r="P378" i="1" s="1"/>
  <c r="M378" i="1" a="1"/>
  <c r="M378" i="1" s="1"/>
  <c r="L379" i="1"/>
  <c r="P379" i="1" a="1"/>
  <c r="P379" i="1" s="1"/>
  <c r="M379" i="1" a="1"/>
  <c r="M379" i="1" s="1"/>
  <c r="L380" i="1"/>
  <c r="P380" i="1" a="1"/>
  <c r="P380" i="1" s="1"/>
  <c r="M380" i="1" a="1"/>
  <c r="M380" i="1" s="1"/>
  <c r="L381" i="1"/>
  <c r="P381" i="1" a="1"/>
  <c r="P381" i="1" s="1"/>
  <c r="M381" i="1" a="1"/>
  <c r="M381" i="1" s="1"/>
  <c r="L382" i="1"/>
  <c r="P382" i="1" a="1"/>
  <c r="P382" i="1" s="1"/>
  <c r="M382" i="1" a="1"/>
  <c r="M382" i="1" s="1"/>
  <c r="L383" i="1"/>
  <c r="P383" i="1" a="1"/>
  <c r="P383" i="1" s="1"/>
  <c r="M383" i="1" a="1"/>
  <c r="M383" i="1" s="1"/>
  <c r="L384" i="1"/>
  <c r="P384" i="1" a="1"/>
  <c r="P384" i="1" s="1"/>
  <c r="M384" i="1" a="1"/>
  <c r="M384" i="1" s="1"/>
  <c r="L385" i="1"/>
  <c r="P385" i="1" a="1"/>
  <c r="P385" i="1" s="1"/>
  <c r="M385" i="1" a="1"/>
  <c r="M385" i="1" s="1"/>
  <c r="L386" i="1"/>
  <c r="P386" i="1" a="1"/>
  <c r="P386" i="1" s="1"/>
  <c r="M386" i="1" a="1"/>
  <c r="M386" i="1" s="1"/>
  <c r="L387" i="1"/>
  <c r="P387" i="1" a="1"/>
  <c r="P387" i="1" s="1"/>
  <c r="M387" i="1" a="1"/>
  <c r="M387" i="1" s="1"/>
  <c r="L388" i="1"/>
  <c r="P388" i="1" a="1"/>
  <c r="P388" i="1" s="1"/>
  <c r="M388" i="1" a="1"/>
  <c r="M388" i="1" s="1"/>
  <c r="L389" i="1"/>
  <c r="P389" i="1" a="1"/>
  <c r="P389" i="1" s="1"/>
  <c r="M389" i="1" a="1"/>
  <c r="M389" i="1" s="1"/>
  <c r="L390" i="1"/>
  <c r="P390" i="1" a="1"/>
  <c r="P390" i="1" s="1"/>
  <c r="M390" i="1" a="1"/>
  <c r="M390" i="1" s="1"/>
  <c r="L391" i="1"/>
  <c r="P391" i="1" a="1"/>
  <c r="P391" i="1" s="1"/>
  <c r="M391" i="1" a="1"/>
  <c r="M391" i="1" s="1"/>
  <c r="L392" i="1"/>
  <c r="P392" i="1" a="1"/>
  <c r="P392" i="1" s="1"/>
  <c r="M392" i="1" a="1"/>
  <c r="M392" i="1" s="1"/>
  <c r="L393" i="1"/>
  <c r="P393" i="1" a="1"/>
  <c r="P393" i="1" s="1"/>
  <c r="M393" i="1" a="1"/>
  <c r="M393" i="1" s="1"/>
  <c r="L394" i="1"/>
  <c r="P394" i="1" a="1"/>
  <c r="P394" i="1" s="1"/>
  <c r="M394" i="1" a="1"/>
  <c r="M394" i="1" s="1"/>
  <c r="L395" i="1"/>
  <c r="P395" i="1" a="1"/>
  <c r="P395" i="1" s="1"/>
  <c r="M395" i="1" a="1"/>
  <c r="M395" i="1" s="1"/>
  <c r="L396" i="1"/>
  <c r="P396" i="1" a="1"/>
  <c r="P396" i="1" s="1"/>
  <c r="M396" i="1" a="1"/>
  <c r="M396" i="1" s="1"/>
  <c r="L397" i="1"/>
  <c r="P397" i="1" a="1"/>
  <c r="P397" i="1" s="1"/>
  <c r="M397" i="1" a="1"/>
  <c r="M397" i="1" s="1"/>
  <c r="L398" i="1"/>
  <c r="P398" i="1" a="1"/>
  <c r="P398" i="1" s="1"/>
  <c r="M398" i="1" a="1"/>
  <c r="M398" i="1" s="1"/>
  <c r="L399" i="1"/>
  <c r="P399" i="1" a="1"/>
  <c r="P399" i="1" s="1"/>
  <c r="M399" i="1" a="1"/>
  <c r="M399" i="1" s="1"/>
  <c r="L400" i="1"/>
  <c r="P400" i="1" a="1"/>
  <c r="P400" i="1" s="1"/>
  <c r="M400" i="1" a="1"/>
  <c r="M400" i="1" s="1"/>
  <c r="N400" i="1" s="1"/>
  <c r="L401" i="1"/>
  <c r="P401" i="1" a="1"/>
  <c r="P401" i="1" s="1"/>
  <c r="M401" i="1" a="1"/>
  <c r="M401" i="1" s="1"/>
  <c r="L402" i="1"/>
  <c r="P402" i="1" a="1"/>
  <c r="P402" i="1" s="1"/>
  <c r="M402" i="1" a="1"/>
  <c r="M402" i="1" s="1"/>
  <c r="L403" i="1"/>
  <c r="P403" i="1" a="1"/>
  <c r="P403" i="1" s="1"/>
  <c r="M403" i="1" a="1"/>
  <c r="M403" i="1" s="1"/>
  <c r="L404" i="1"/>
  <c r="P404" i="1" a="1"/>
  <c r="P404" i="1" s="1"/>
  <c r="M404" i="1" a="1"/>
  <c r="M404" i="1" s="1"/>
  <c r="L405" i="1"/>
  <c r="P405" i="1" a="1"/>
  <c r="P405" i="1" s="1"/>
  <c r="M405" i="1" a="1"/>
  <c r="M405" i="1" s="1"/>
  <c r="L406" i="1"/>
  <c r="P406" i="1" a="1"/>
  <c r="P406" i="1" s="1"/>
  <c r="M406" i="1" a="1"/>
  <c r="M406" i="1" s="1"/>
  <c r="L407" i="1"/>
  <c r="P407" i="1" a="1"/>
  <c r="P407" i="1" s="1"/>
  <c r="M407" i="1" a="1"/>
  <c r="M407" i="1" s="1"/>
  <c r="L408" i="1"/>
  <c r="P408" i="1" a="1"/>
  <c r="P408" i="1" s="1"/>
  <c r="M408" i="1" a="1"/>
  <c r="M408" i="1" s="1"/>
  <c r="L409" i="1"/>
  <c r="P409" i="1" a="1"/>
  <c r="P409" i="1" s="1"/>
  <c r="M409" i="1" a="1"/>
  <c r="M409" i="1" s="1"/>
  <c r="L410" i="1"/>
  <c r="P410" i="1" a="1"/>
  <c r="P410" i="1" s="1"/>
  <c r="M410" i="1" a="1"/>
  <c r="M410" i="1" s="1"/>
  <c r="L411" i="1"/>
  <c r="P411" i="1" a="1"/>
  <c r="P411" i="1" s="1"/>
  <c r="M411" i="1" a="1"/>
  <c r="M411" i="1" s="1"/>
  <c r="L412" i="1"/>
  <c r="P412" i="1" a="1"/>
  <c r="P412" i="1" s="1"/>
  <c r="M412" i="1" a="1"/>
  <c r="M412" i="1" s="1"/>
  <c r="L413" i="1"/>
  <c r="P413" i="1" a="1"/>
  <c r="P413" i="1" s="1"/>
  <c r="M413" i="1" a="1"/>
  <c r="M413" i="1" s="1"/>
  <c r="L414" i="1"/>
  <c r="P414" i="1" a="1"/>
  <c r="P414" i="1" s="1"/>
  <c r="M414" i="1" a="1"/>
  <c r="M414" i="1" s="1"/>
  <c r="L415" i="1"/>
  <c r="P415" i="1" a="1"/>
  <c r="P415" i="1" s="1"/>
  <c r="M415" i="1" a="1"/>
  <c r="M415" i="1" s="1"/>
  <c r="L416" i="1"/>
  <c r="P416" i="1" a="1"/>
  <c r="P416" i="1" s="1"/>
  <c r="M416" i="1" a="1"/>
  <c r="M416" i="1" s="1"/>
  <c r="L417" i="1"/>
  <c r="P417" i="1" a="1"/>
  <c r="P417" i="1" s="1"/>
  <c r="M417" i="1" a="1"/>
  <c r="M417" i="1" s="1"/>
  <c r="N417" i="1" s="1"/>
  <c r="L418" i="1"/>
  <c r="P418" i="1" a="1"/>
  <c r="P418" i="1" s="1"/>
  <c r="M418" i="1" a="1"/>
  <c r="M418" i="1" s="1"/>
  <c r="N418" i="1" s="1"/>
  <c r="L419" i="1"/>
  <c r="P419" i="1" a="1"/>
  <c r="P419" i="1" s="1"/>
  <c r="M419" i="1" a="1"/>
  <c r="M419" i="1" s="1"/>
  <c r="N419" i="1" s="1"/>
  <c r="L420" i="1"/>
  <c r="P420" i="1" a="1"/>
  <c r="P420" i="1" s="1"/>
  <c r="M420" i="1" a="1"/>
  <c r="M420" i="1" s="1"/>
  <c r="N420" i="1" s="1"/>
  <c r="L421" i="1"/>
  <c r="P421" i="1" a="1"/>
  <c r="P421" i="1" s="1"/>
  <c r="M421" i="1" a="1"/>
  <c r="M421" i="1" s="1"/>
  <c r="N421" i="1" s="1"/>
  <c r="L422" i="1"/>
  <c r="P422" i="1" a="1"/>
  <c r="P422" i="1" s="1"/>
  <c r="M422" i="1" a="1"/>
  <c r="M422" i="1" s="1"/>
  <c r="N422" i="1" s="1"/>
  <c r="L423" i="1"/>
  <c r="P423" i="1" a="1"/>
  <c r="P423" i="1" s="1"/>
  <c r="M423" i="1" a="1"/>
  <c r="M423" i="1" s="1"/>
  <c r="N423" i="1" s="1"/>
  <c r="L424" i="1"/>
  <c r="P424" i="1" a="1"/>
  <c r="P424" i="1" s="1"/>
  <c r="M424" i="1" a="1"/>
  <c r="M424" i="1" s="1"/>
  <c r="N424" i="1" s="1"/>
  <c r="L425" i="1"/>
  <c r="P425" i="1" a="1"/>
  <c r="P425" i="1" s="1"/>
  <c r="M425" i="1" a="1"/>
  <c r="M425" i="1" s="1"/>
  <c r="N425" i="1" s="1"/>
  <c r="L426" i="1"/>
  <c r="P426" i="1" a="1"/>
  <c r="P426" i="1" s="1"/>
  <c r="M426" i="1" a="1"/>
  <c r="M426" i="1" s="1"/>
  <c r="L427" i="1"/>
  <c r="P427" i="1" a="1"/>
  <c r="P427" i="1" s="1"/>
  <c r="M427" i="1" a="1"/>
  <c r="M427" i="1" s="1"/>
  <c r="L428" i="1"/>
  <c r="P428" i="1" a="1"/>
  <c r="P428" i="1" s="1"/>
  <c r="M428" i="1" a="1"/>
  <c r="M428" i="1" s="1"/>
  <c r="L429" i="1"/>
  <c r="P429" i="1" a="1"/>
  <c r="P429" i="1" s="1"/>
  <c r="M429" i="1" a="1"/>
  <c r="M429" i="1" s="1"/>
  <c r="N429" i="1" s="1"/>
  <c r="L430" i="1"/>
  <c r="P430" i="1" a="1"/>
  <c r="P430" i="1" s="1"/>
  <c r="M430" i="1" a="1"/>
  <c r="M430" i="1" s="1"/>
  <c r="N430" i="1" s="1"/>
  <c r="L431" i="1"/>
  <c r="P431" i="1" a="1"/>
  <c r="P431" i="1" s="1"/>
  <c r="M431" i="1" a="1"/>
  <c r="M431" i="1" s="1"/>
  <c r="N431" i="1" s="1"/>
  <c r="L432" i="1"/>
  <c r="P432" i="1" a="1"/>
  <c r="P432" i="1" s="1"/>
  <c r="M432" i="1" a="1"/>
  <c r="M432" i="1" s="1"/>
  <c r="L433" i="1"/>
  <c r="P433" i="1" a="1"/>
  <c r="P433" i="1" s="1"/>
  <c r="M433" i="1" a="1"/>
  <c r="M433" i="1" s="1"/>
  <c r="L434" i="1"/>
  <c r="P434" i="1" a="1"/>
  <c r="P434" i="1" s="1"/>
  <c r="M434" i="1" a="1"/>
  <c r="M434" i="1" s="1"/>
  <c r="L435" i="1"/>
  <c r="P435" i="1" a="1"/>
  <c r="P435" i="1" s="1"/>
  <c r="M435" i="1" a="1"/>
  <c r="M435" i="1" s="1"/>
  <c r="L436" i="1"/>
  <c r="P436" i="1" a="1"/>
  <c r="P436" i="1" s="1"/>
  <c r="M436" i="1" a="1"/>
  <c r="M436" i="1" s="1"/>
  <c r="L437" i="1"/>
  <c r="P437" i="1" a="1"/>
  <c r="P437" i="1" s="1"/>
  <c r="M437" i="1" a="1"/>
  <c r="M437" i="1" s="1"/>
  <c r="L438" i="1"/>
  <c r="P438" i="1" a="1"/>
  <c r="P438" i="1" s="1"/>
  <c r="M438" i="1" a="1"/>
  <c r="M438" i="1" s="1"/>
  <c r="L439" i="1"/>
  <c r="P439" i="1" a="1"/>
  <c r="P439" i="1" s="1"/>
  <c r="M439" i="1" a="1"/>
  <c r="M439" i="1" s="1"/>
  <c r="L440" i="1"/>
  <c r="P440" i="1" a="1"/>
  <c r="P440" i="1" s="1"/>
  <c r="M440" i="1" a="1"/>
  <c r="M440" i="1" s="1"/>
  <c r="L441" i="1"/>
  <c r="P441" i="1" a="1"/>
  <c r="P441" i="1" s="1"/>
  <c r="M441" i="1" a="1"/>
  <c r="M441" i="1" s="1"/>
  <c r="L442" i="1"/>
  <c r="P442" i="1" a="1"/>
  <c r="P442" i="1" s="1"/>
  <c r="M442" i="1" a="1"/>
  <c r="M442" i="1" s="1"/>
  <c r="L443" i="1"/>
  <c r="P443" i="1" a="1"/>
  <c r="P443" i="1" s="1"/>
  <c r="M443" i="1" a="1"/>
  <c r="M443" i="1" s="1"/>
  <c r="L444" i="1"/>
  <c r="P444" i="1" a="1"/>
  <c r="P444" i="1" s="1"/>
  <c r="M444" i="1" a="1"/>
  <c r="M444" i="1" s="1"/>
  <c r="L445" i="1"/>
  <c r="P445" i="1" a="1"/>
  <c r="P445" i="1" s="1"/>
  <c r="M445" i="1" a="1"/>
  <c r="M445" i="1" s="1"/>
  <c r="L446" i="1"/>
  <c r="P446" i="1" a="1"/>
  <c r="P446" i="1" s="1"/>
  <c r="M446" i="1" a="1"/>
  <c r="M446" i="1" s="1"/>
  <c r="L447" i="1"/>
  <c r="P447" i="1" a="1"/>
  <c r="P447" i="1" s="1"/>
  <c r="M447" i="1" a="1"/>
  <c r="M447" i="1" s="1"/>
  <c r="L448" i="1"/>
  <c r="P448" i="1" a="1"/>
  <c r="P448" i="1" s="1"/>
  <c r="M448" i="1" a="1"/>
  <c r="M448" i="1" s="1"/>
  <c r="L449" i="1"/>
  <c r="P449" i="1" a="1"/>
  <c r="P449" i="1" s="1"/>
  <c r="M449" i="1" a="1"/>
  <c r="M449" i="1" s="1"/>
  <c r="L450" i="1"/>
  <c r="P450" i="1" a="1"/>
  <c r="P450" i="1" s="1"/>
  <c r="M450" i="1" a="1"/>
  <c r="M450" i="1" s="1"/>
  <c r="L451" i="1"/>
  <c r="P451" i="1" a="1"/>
  <c r="P451" i="1" s="1"/>
  <c r="M451" i="1" a="1"/>
  <c r="M451" i="1" s="1"/>
  <c r="L452" i="1"/>
  <c r="P452" i="1" a="1"/>
  <c r="P452" i="1" s="1"/>
  <c r="M452" i="1" a="1"/>
  <c r="M452" i="1" s="1"/>
  <c r="L453" i="1"/>
  <c r="P453" i="1" a="1"/>
  <c r="P453" i="1" s="1"/>
  <c r="M453" i="1" a="1"/>
  <c r="M453" i="1" s="1"/>
  <c r="L454" i="1"/>
  <c r="P454" i="1" a="1"/>
  <c r="P454" i="1" s="1"/>
  <c r="M454" i="1" a="1"/>
  <c r="M454" i="1" s="1"/>
  <c r="L455" i="1"/>
  <c r="P455" i="1" a="1"/>
  <c r="P455" i="1" s="1"/>
  <c r="M455" i="1" a="1"/>
  <c r="M455" i="1" s="1"/>
  <c r="L456" i="1"/>
  <c r="P456" i="1" a="1"/>
  <c r="P456" i="1" s="1"/>
  <c r="M456" i="1" a="1"/>
  <c r="M456" i="1" s="1"/>
  <c r="L457" i="1"/>
  <c r="P457" i="1" a="1"/>
  <c r="P457" i="1" s="1"/>
  <c r="M457" i="1" a="1"/>
  <c r="M457" i="1" s="1"/>
  <c r="L458" i="1"/>
  <c r="P458" i="1" a="1"/>
  <c r="P458" i="1" s="1"/>
  <c r="M458" i="1" a="1"/>
  <c r="M458" i="1" s="1"/>
  <c r="L459" i="1"/>
  <c r="P459" i="1" a="1"/>
  <c r="P459" i="1" s="1"/>
  <c r="M459" i="1" a="1"/>
  <c r="M459" i="1" s="1"/>
  <c r="L460" i="1"/>
  <c r="P460" i="1" a="1"/>
  <c r="P460" i="1" s="1"/>
  <c r="M460" i="1" a="1"/>
  <c r="M460" i="1" s="1"/>
  <c r="L461" i="1"/>
  <c r="P461" i="1" a="1"/>
  <c r="P461" i="1" s="1"/>
  <c r="M461" i="1" a="1"/>
  <c r="M461" i="1" s="1"/>
  <c r="L462" i="1"/>
  <c r="P462" i="1" a="1"/>
  <c r="P462" i="1" s="1"/>
  <c r="M462" i="1" a="1"/>
  <c r="M462" i="1" s="1"/>
  <c r="L463" i="1"/>
  <c r="P463" i="1" a="1"/>
  <c r="P463" i="1" s="1"/>
  <c r="M463" i="1" a="1"/>
  <c r="M463" i="1" s="1"/>
  <c r="L464" i="1"/>
  <c r="P464" i="1" a="1"/>
  <c r="P464" i="1" s="1"/>
  <c r="M464" i="1" a="1"/>
  <c r="M464" i="1" s="1"/>
  <c r="L465" i="1"/>
  <c r="P465" i="1" a="1"/>
  <c r="P465" i="1" s="1"/>
  <c r="M465" i="1" a="1"/>
  <c r="M465" i="1" s="1"/>
  <c r="L466" i="1"/>
  <c r="P466" i="1" a="1"/>
  <c r="P466" i="1" s="1"/>
  <c r="M466" i="1" a="1"/>
  <c r="M466" i="1" s="1"/>
  <c r="L467" i="1"/>
  <c r="P467" i="1" a="1"/>
  <c r="P467" i="1" s="1"/>
  <c r="M467" i="1" a="1"/>
  <c r="M467" i="1" s="1"/>
  <c r="L468" i="1"/>
  <c r="P468" i="1" a="1"/>
  <c r="P468" i="1" s="1"/>
  <c r="M468" i="1" a="1"/>
  <c r="M468" i="1" s="1"/>
  <c r="L469" i="1"/>
  <c r="P469" i="1" a="1"/>
  <c r="P469" i="1" s="1"/>
  <c r="M469" i="1" a="1"/>
  <c r="M469" i="1" s="1"/>
  <c r="L470" i="1"/>
  <c r="P470" i="1" a="1"/>
  <c r="P470" i="1" s="1"/>
  <c r="M470" i="1" a="1"/>
  <c r="M470" i="1" s="1"/>
  <c r="L471" i="1"/>
  <c r="P471" i="1" a="1"/>
  <c r="P471" i="1" s="1"/>
  <c r="M471" i="1" a="1"/>
  <c r="M471" i="1" s="1"/>
  <c r="L472" i="1"/>
  <c r="P472" i="1" a="1"/>
  <c r="P472" i="1" s="1"/>
  <c r="M472" i="1" a="1"/>
  <c r="M472" i="1" s="1"/>
  <c r="L473" i="1"/>
  <c r="P473" i="1" a="1"/>
  <c r="P473" i="1" s="1"/>
  <c r="M473" i="1" a="1"/>
  <c r="M473" i="1" s="1"/>
  <c r="L474" i="1"/>
  <c r="P474" i="1" a="1"/>
  <c r="P474" i="1" s="1"/>
  <c r="M474" i="1" a="1"/>
  <c r="M474" i="1" s="1"/>
  <c r="L475" i="1"/>
  <c r="P475" i="1" a="1"/>
  <c r="P475" i="1" s="1"/>
  <c r="M475" i="1" a="1"/>
  <c r="M475" i="1" s="1"/>
  <c r="L476" i="1"/>
  <c r="P476" i="1" a="1"/>
  <c r="P476" i="1" s="1"/>
  <c r="M476" i="1" a="1"/>
  <c r="M476" i="1" s="1"/>
  <c r="L477" i="1"/>
  <c r="P477" i="1" a="1"/>
  <c r="P477" i="1" s="1"/>
  <c r="M477" i="1" a="1"/>
  <c r="M477" i="1" s="1"/>
  <c r="L478" i="1"/>
  <c r="P478" i="1" a="1"/>
  <c r="P478" i="1" s="1"/>
  <c r="M478" i="1" a="1"/>
  <c r="M478" i="1" s="1"/>
  <c r="L479" i="1"/>
  <c r="P479" i="1" a="1"/>
  <c r="P479" i="1" s="1"/>
  <c r="M479" i="1" a="1"/>
  <c r="M479" i="1" s="1"/>
  <c r="L480" i="1"/>
  <c r="P480" i="1" a="1"/>
  <c r="P480" i="1" s="1"/>
  <c r="M480" i="1" a="1"/>
  <c r="M480" i="1" s="1"/>
  <c r="L481" i="1"/>
  <c r="P481" i="1" a="1"/>
  <c r="P481" i="1" s="1"/>
  <c r="M481" i="1" a="1"/>
  <c r="M481" i="1" s="1"/>
  <c r="L482" i="1"/>
  <c r="P482" i="1" a="1"/>
  <c r="P482" i="1" s="1"/>
  <c r="M482" i="1" a="1"/>
  <c r="M482" i="1" s="1"/>
  <c r="N482" i="1" s="1"/>
  <c r="L483" i="1"/>
  <c r="P483" i="1" a="1"/>
  <c r="P483" i="1" s="1"/>
  <c r="M483" i="1" a="1"/>
  <c r="M483" i="1" s="1"/>
  <c r="N483" i="1" s="1"/>
  <c r="L484" i="1"/>
  <c r="P484" i="1" a="1"/>
  <c r="P484" i="1" s="1"/>
  <c r="M484" i="1" a="1"/>
  <c r="M484" i="1" s="1"/>
  <c r="N484" i="1" s="1"/>
  <c r="L485" i="1"/>
  <c r="P485" i="1" a="1"/>
  <c r="P485" i="1" s="1"/>
  <c r="M485" i="1" a="1"/>
  <c r="M485" i="1" s="1"/>
  <c r="N485" i="1" s="1"/>
  <c r="L486" i="1"/>
  <c r="P486" i="1" a="1"/>
  <c r="P486" i="1" s="1"/>
  <c r="M486" i="1" a="1"/>
  <c r="M486" i="1" s="1"/>
  <c r="N486" i="1" s="1"/>
  <c r="L487" i="1"/>
  <c r="P487" i="1" a="1"/>
  <c r="P487" i="1" s="1"/>
  <c r="M487" i="1" a="1"/>
  <c r="M487" i="1" s="1"/>
  <c r="N487" i="1" s="1"/>
  <c r="L488" i="1"/>
  <c r="P488" i="1" a="1"/>
  <c r="P488" i="1" s="1"/>
  <c r="M488" i="1" a="1"/>
  <c r="M488" i="1" s="1"/>
  <c r="N488" i="1" s="1"/>
  <c r="L489" i="1"/>
  <c r="P489" i="1" a="1"/>
  <c r="P489" i="1" s="1"/>
  <c r="M489" i="1" a="1"/>
  <c r="M489" i="1" s="1"/>
  <c r="N489" i="1" s="1"/>
  <c r="L490" i="1"/>
  <c r="P490" i="1" a="1"/>
  <c r="P490" i="1" s="1"/>
  <c r="M490" i="1" a="1"/>
  <c r="M490" i="1" s="1"/>
  <c r="N490" i="1" s="1"/>
  <c r="L494" i="1"/>
  <c r="M494" i="1" a="1"/>
  <c r="M494" i="1" s="1"/>
  <c r="N494" i="1" s="1"/>
  <c r="N493" i="1" s="1"/>
  <c r="L496" i="1"/>
  <c r="P496" i="1" a="1"/>
  <c r="P496" i="1" s="1"/>
  <c r="M496" i="1" a="1"/>
  <c r="M496" i="1" s="1"/>
  <c r="L497" i="1"/>
  <c r="P497" i="1" a="1"/>
  <c r="P497" i="1" s="1"/>
  <c r="M497" i="1" a="1"/>
  <c r="M497" i="1" s="1"/>
  <c r="L498" i="1"/>
  <c r="P498" i="1" a="1"/>
  <c r="P498" i="1" s="1"/>
  <c r="M498" i="1" a="1"/>
  <c r="M498" i="1" s="1"/>
  <c r="L499" i="1"/>
  <c r="P499" i="1" a="1"/>
  <c r="P499" i="1" s="1"/>
  <c r="M499" i="1" a="1"/>
  <c r="M499" i="1" s="1"/>
  <c r="L500" i="1"/>
  <c r="P500" i="1" a="1"/>
  <c r="P500" i="1" s="1"/>
  <c r="M500" i="1" a="1"/>
  <c r="M500" i="1" s="1"/>
  <c r="L501" i="1"/>
  <c r="P501" i="1" a="1"/>
  <c r="P501" i="1" s="1"/>
  <c r="M501" i="1" a="1"/>
  <c r="M501" i="1" s="1"/>
  <c r="L502" i="1"/>
  <c r="P502" i="1" a="1"/>
  <c r="P502" i="1" s="1"/>
  <c r="M502" i="1" a="1"/>
  <c r="M502" i="1" s="1"/>
  <c r="L503" i="1"/>
  <c r="P503" i="1" a="1"/>
  <c r="P503" i="1" s="1"/>
  <c r="M503" i="1" a="1"/>
  <c r="M503" i="1" s="1"/>
  <c r="L504" i="1"/>
  <c r="P504" i="1" a="1"/>
  <c r="P504" i="1" s="1"/>
  <c r="M504" i="1" a="1"/>
  <c r="M504" i="1" s="1"/>
  <c r="L505" i="1"/>
  <c r="P505" i="1" a="1"/>
  <c r="P505" i="1" s="1"/>
  <c r="M505" i="1" a="1"/>
  <c r="M505" i="1" s="1"/>
  <c r="L506" i="1"/>
  <c r="P506" i="1" a="1"/>
  <c r="P506" i="1" s="1"/>
  <c r="M506" i="1" a="1"/>
  <c r="M506" i="1" s="1"/>
  <c r="L507" i="1"/>
  <c r="P507" i="1" a="1"/>
  <c r="P507" i="1" s="1"/>
  <c r="M507" i="1" a="1"/>
  <c r="M507" i="1" s="1"/>
  <c r="N507" i="1" s="1"/>
  <c r="L508" i="1"/>
  <c r="P508" i="1" a="1"/>
  <c r="P508" i="1" s="1"/>
  <c r="M508" i="1" a="1"/>
  <c r="M508" i="1" s="1"/>
  <c r="N508" i="1" s="1"/>
  <c r="L509" i="1"/>
  <c r="P509" i="1" a="1"/>
  <c r="P509" i="1" s="1"/>
  <c r="M509" i="1" a="1"/>
  <c r="M509" i="1" s="1"/>
  <c r="L510" i="1"/>
  <c r="P510" i="1" a="1"/>
  <c r="P510" i="1" s="1"/>
  <c r="M510" i="1" a="1"/>
  <c r="M510" i="1" s="1"/>
  <c r="L511" i="1"/>
  <c r="P511" i="1" a="1"/>
  <c r="P511" i="1" s="1"/>
  <c r="M511" i="1" a="1"/>
  <c r="M511" i="1" s="1"/>
  <c r="L512" i="1"/>
  <c r="P512" i="1" a="1"/>
  <c r="P512" i="1" s="1"/>
  <c r="M512" i="1" a="1"/>
  <c r="M512" i="1" s="1"/>
  <c r="L513" i="1"/>
  <c r="P513" i="1" a="1"/>
  <c r="P513" i="1" s="1"/>
  <c r="M513" i="1" a="1"/>
  <c r="M513" i="1" s="1"/>
  <c r="L514" i="1"/>
  <c r="P514" i="1" a="1"/>
  <c r="P514" i="1" s="1"/>
  <c r="M514" i="1" a="1"/>
  <c r="M514" i="1" s="1"/>
  <c r="L515" i="1"/>
  <c r="P515" i="1" a="1"/>
  <c r="P515" i="1" s="1"/>
  <c r="M515" i="1" a="1"/>
  <c r="M515" i="1" s="1"/>
  <c r="L516" i="1"/>
  <c r="P516" i="1" a="1"/>
  <c r="P516" i="1" s="1"/>
  <c r="M516" i="1" a="1"/>
  <c r="M516" i="1" s="1"/>
  <c r="L517" i="1"/>
  <c r="P517" i="1" a="1"/>
  <c r="P517" i="1" s="1"/>
  <c r="M517" i="1" a="1"/>
  <c r="M517" i="1" s="1"/>
  <c r="L518" i="1"/>
  <c r="P518" i="1" a="1"/>
  <c r="P518" i="1" s="1"/>
  <c r="M518" i="1" a="1"/>
  <c r="M518" i="1" s="1"/>
  <c r="L519" i="1"/>
  <c r="P519" i="1" a="1"/>
  <c r="P519" i="1" s="1"/>
  <c r="M519" i="1" a="1"/>
  <c r="M519" i="1" s="1"/>
  <c r="L520" i="1"/>
  <c r="P520" i="1" a="1"/>
  <c r="P520" i="1" s="1"/>
  <c r="M520" i="1" a="1"/>
  <c r="M520" i="1" s="1"/>
  <c r="L521" i="1"/>
  <c r="P521" i="1" a="1"/>
  <c r="P521" i="1" s="1"/>
  <c r="M521" i="1" a="1"/>
  <c r="M521" i="1" s="1"/>
  <c r="L522" i="1"/>
  <c r="P522" i="1" a="1"/>
  <c r="P522" i="1" s="1"/>
  <c r="M522" i="1" a="1"/>
  <c r="M522" i="1" s="1"/>
  <c r="L523" i="1"/>
  <c r="P523" i="1" a="1"/>
  <c r="P523" i="1" s="1"/>
  <c r="M523" i="1" a="1"/>
  <c r="M523" i="1" s="1"/>
  <c r="L524" i="1"/>
  <c r="P524" i="1" a="1"/>
  <c r="P524" i="1" s="1"/>
  <c r="M524" i="1" a="1"/>
  <c r="M524" i="1" s="1"/>
  <c r="L525" i="1"/>
  <c r="P525" i="1" a="1"/>
  <c r="P525" i="1" s="1"/>
  <c r="M525" i="1" a="1"/>
  <c r="M525" i="1" s="1"/>
  <c r="L526" i="1"/>
  <c r="P526" i="1" a="1"/>
  <c r="P526" i="1" s="1"/>
  <c r="M526" i="1" a="1"/>
  <c r="M526" i="1" s="1"/>
  <c r="L527" i="1"/>
  <c r="P527" i="1" a="1"/>
  <c r="P527" i="1"/>
  <c r="M527" i="1" a="1"/>
  <c r="M527" i="1"/>
  <c r="L528" i="1"/>
  <c r="P528" i="1" a="1"/>
  <c r="P528" i="1"/>
  <c r="M528" i="1" a="1"/>
  <c r="M528" i="1"/>
  <c r="L529" i="1"/>
  <c r="P529" i="1" a="1"/>
  <c r="P529" i="1"/>
  <c r="M529" i="1" a="1"/>
  <c r="M529" i="1"/>
  <c r="L530" i="1"/>
  <c r="P530" i="1" a="1"/>
  <c r="P530" i="1"/>
  <c r="M530" i="1" a="1"/>
  <c r="M530" i="1"/>
  <c r="L531" i="1"/>
  <c r="P531" i="1" a="1"/>
  <c r="P531" i="1" s="1"/>
  <c r="M531" i="1" a="1"/>
  <c r="M531" i="1" s="1"/>
  <c r="N531" i="1" s="1"/>
  <c r="L532" i="1"/>
  <c r="P532" i="1" a="1"/>
  <c r="P532" i="1" s="1"/>
  <c r="M532" i="1" a="1"/>
  <c r="M532" i="1" s="1"/>
  <c r="N532" i="1" s="1"/>
  <c r="L533" i="1"/>
  <c r="P533" i="1" a="1"/>
  <c r="P533" i="1" s="1"/>
  <c r="M533" i="1" a="1"/>
  <c r="M533" i="1" s="1"/>
  <c r="N533" i="1" s="1"/>
  <c r="L534" i="1"/>
  <c r="P534" i="1" a="1"/>
  <c r="P534" i="1" s="1"/>
  <c r="M534" i="1" a="1"/>
  <c r="M534" i="1" s="1"/>
  <c r="N534" i="1" s="1"/>
  <c r="L535" i="1"/>
  <c r="P535" i="1" a="1"/>
  <c r="P535" i="1" s="1"/>
  <c r="M535" i="1" a="1"/>
  <c r="M535" i="1" s="1"/>
  <c r="L536" i="1"/>
  <c r="P536" i="1" a="1"/>
  <c r="P536" i="1" s="1"/>
  <c r="M536" i="1" a="1"/>
  <c r="M536" i="1" s="1"/>
  <c r="L537" i="1"/>
  <c r="P537" i="1" a="1"/>
  <c r="P537" i="1" s="1"/>
  <c r="M537" i="1" a="1"/>
  <c r="M537" i="1" s="1"/>
  <c r="L538" i="1"/>
  <c r="P538" i="1" a="1"/>
  <c r="P538" i="1" s="1"/>
  <c r="M538" i="1" a="1"/>
  <c r="M538" i="1" s="1"/>
  <c r="L539" i="1"/>
  <c r="P539" i="1" a="1"/>
  <c r="P539" i="1" s="1"/>
  <c r="M539" i="1" a="1"/>
  <c r="M539" i="1" s="1"/>
  <c r="L540" i="1"/>
  <c r="P540" i="1" a="1"/>
  <c r="P540" i="1" s="1"/>
  <c r="M540" i="1" a="1"/>
  <c r="M540" i="1" s="1"/>
  <c r="L541" i="1"/>
  <c r="P541" i="1" a="1"/>
  <c r="P541" i="1" s="1"/>
  <c r="M541" i="1" a="1"/>
  <c r="M541" i="1" s="1"/>
  <c r="L542" i="1"/>
  <c r="P542" i="1" a="1"/>
  <c r="P542" i="1" s="1"/>
  <c r="M542" i="1" a="1"/>
  <c r="M542" i="1" s="1"/>
  <c r="L543" i="1"/>
  <c r="P543" i="1" a="1"/>
  <c r="P543" i="1" s="1"/>
  <c r="M543" i="1" a="1"/>
  <c r="M543" i="1" s="1"/>
  <c r="L544" i="1"/>
  <c r="P544" i="1" a="1"/>
  <c r="P544" i="1" s="1"/>
  <c r="M544" i="1" a="1"/>
  <c r="M544" i="1" s="1"/>
  <c r="L545" i="1"/>
  <c r="P545" i="1" a="1"/>
  <c r="P545" i="1" s="1"/>
  <c r="M545" i="1" a="1"/>
  <c r="M545" i="1" s="1"/>
  <c r="L546" i="1"/>
  <c r="P546" i="1" a="1"/>
  <c r="P546" i="1" s="1"/>
  <c r="M546" i="1" a="1"/>
  <c r="M546" i="1" s="1"/>
  <c r="L547" i="1"/>
  <c r="P547" i="1" a="1"/>
  <c r="P547" i="1" s="1"/>
  <c r="M547" i="1" a="1"/>
  <c r="M547" i="1" s="1"/>
  <c r="L548" i="1"/>
  <c r="P548" i="1" a="1"/>
  <c r="P548" i="1" s="1"/>
  <c r="M548" i="1" a="1"/>
  <c r="M548" i="1" s="1"/>
  <c r="L549" i="1"/>
  <c r="P549" i="1" a="1"/>
  <c r="P549" i="1" s="1"/>
  <c r="M549" i="1" a="1"/>
  <c r="M549" i="1" s="1"/>
  <c r="L550" i="1"/>
  <c r="P550" i="1" a="1"/>
  <c r="P550" i="1" s="1"/>
  <c r="M550" i="1" a="1"/>
  <c r="M550" i="1" s="1"/>
  <c r="L551" i="1"/>
  <c r="P551" i="1" a="1"/>
  <c r="P551" i="1" s="1"/>
  <c r="M551" i="1" a="1"/>
  <c r="M551" i="1" s="1"/>
  <c r="L552" i="1"/>
  <c r="P552" i="1" a="1"/>
  <c r="P552" i="1" s="1"/>
  <c r="M552" i="1" a="1"/>
  <c r="M552" i="1" s="1"/>
  <c r="L553" i="1"/>
  <c r="P553" i="1" a="1"/>
  <c r="P553" i="1" s="1"/>
  <c r="M553" i="1" a="1"/>
  <c r="M553" i="1" s="1"/>
  <c r="L554" i="1"/>
  <c r="P554" i="1" a="1"/>
  <c r="P554" i="1" s="1"/>
  <c r="M554" i="1" a="1"/>
  <c r="M554" i="1" s="1"/>
  <c r="L555" i="1"/>
  <c r="P555" i="1" a="1"/>
  <c r="P555" i="1" s="1"/>
  <c r="M555" i="1" a="1"/>
  <c r="M555" i="1" s="1"/>
  <c r="L556" i="1"/>
  <c r="P556" i="1" a="1"/>
  <c r="P556" i="1" s="1"/>
  <c r="M556" i="1" a="1"/>
  <c r="M556" i="1" s="1"/>
  <c r="L557" i="1"/>
  <c r="P557" i="1" a="1"/>
  <c r="P557" i="1" s="1"/>
  <c r="M557" i="1" a="1"/>
  <c r="M557" i="1" s="1"/>
  <c r="L558" i="1"/>
  <c r="P558" i="1" a="1"/>
  <c r="P558" i="1" s="1"/>
  <c r="M558" i="1" a="1"/>
  <c r="M558" i="1" s="1"/>
  <c r="L559" i="1"/>
  <c r="P559" i="1" a="1"/>
  <c r="P559" i="1" s="1"/>
  <c r="M559" i="1" a="1"/>
  <c r="M559" i="1" s="1"/>
  <c r="L560" i="1"/>
  <c r="P560" i="1" a="1"/>
  <c r="P560" i="1" s="1"/>
  <c r="M560" i="1" a="1"/>
  <c r="M560" i="1" s="1"/>
  <c r="L561" i="1"/>
  <c r="P561" i="1" a="1"/>
  <c r="P561" i="1" s="1"/>
  <c r="M561" i="1" a="1"/>
  <c r="M561" i="1" s="1"/>
  <c r="L562" i="1"/>
  <c r="P562" i="1" a="1"/>
  <c r="P562" i="1" s="1"/>
  <c r="M562" i="1" a="1"/>
  <c r="M562" i="1" s="1"/>
  <c r="L563" i="1"/>
  <c r="P563" i="1" a="1"/>
  <c r="P563" i="1" s="1"/>
  <c r="M563" i="1" a="1"/>
  <c r="M563" i="1" s="1"/>
  <c r="L564" i="1"/>
  <c r="P564" i="1" a="1"/>
  <c r="P564" i="1" s="1"/>
  <c r="M564" i="1" a="1"/>
  <c r="M564" i="1" s="1"/>
  <c r="N564" i="1" s="1"/>
  <c r="L565" i="1"/>
  <c r="P565" i="1" a="1"/>
  <c r="P565" i="1"/>
  <c r="M565" i="1" a="1"/>
  <c r="M565" i="1"/>
  <c r="L566" i="1"/>
  <c r="P566" i="1" a="1"/>
  <c r="P566" i="1"/>
  <c r="M566" i="1" a="1"/>
  <c r="M566" i="1"/>
  <c r="L567" i="1"/>
  <c r="P567" i="1" a="1"/>
  <c r="P567" i="1"/>
  <c r="M567" i="1" a="1"/>
  <c r="M567" i="1"/>
  <c r="L568" i="1"/>
  <c r="P568" i="1" a="1"/>
  <c r="P568" i="1"/>
  <c r="M568" i="1" a="1"/>
  <c r="M568" i="1"/>
  <c r="L569" i="1"/>
  <c r="P569" i="1" a="1"/>
  <c r="P569" i="1"/>
  <c r="M569" i="1" a="1"/>
  <c r="M569" i="1" s="1"/>
  <c r="L570" i="1"/>
  <c r="P570" i="1" a="1"/>
  <c r="P570" i="1" s="1"/>
  <c r="M570" i="1" a="1"/>
  <c r="M570" i="1" s="1"/>
  <c r="L571" i="1"/>
  <c r="P571" i="1" a="1"/>
  <c r="P571" i="1" s="1"/>
  <c r="M571" i="1" a="1"/>
  <c r="M571" i="1" s="1"/>
  <c r="L572" i="1"/>
  <c r="P572" i="1" a="1"/>
  <c r="P572" i="1" s="1"/>
  <c r="M572" i="1" a="1"/>
  <c r="M572" i="1" s="1"/>
  <c r="L573" i="1"/>
  <c r="P573" i="1" a="1"/>
  <c r="P573" i="1" s="1"/>
  <c r="M573" i="1" a="1"/>
  <c r="M573" i="1" s="1"/>
  <c r="L574" i="1"/>
  <c r="P574" i="1" a="1"/>
  <c r="P574" i="1" s="1"/>
  <c r="M574" i="1" a="1"/>
  <c r="M574" i="1" s="1"/>
  <c r="L575" i="1"/>
  <c r="P575" i="1" a="1"/>
  <c r="P575" i="1" s="1"/>
  <c r="M575" i="1" a="1"/>
  <c r="M575" i="1" s="1"/>
  <c r="L576" i="1"/>
  <c r="P576" i="1" a="1"/>
  <c r="P576" i="1" s="1"/>
  <c r="M576" i="1" a="1"/>
  <c r="M576" i="1" s="1"/>
  <c r="L577" i="1"/>
  <c r="P577" i="1" a="1"/>
  <c r="P577" i="1" s="1"/>
  <c r="M577" i="1" a="1"/>
  <c r="M577" i="1" s="1"/>
  <c r="L578" i="1"/>
  <c r="P578" i="1" a="1"/>
  <c r="P578" i="1" s="1"/>
  <c r="M578" i="1" a="1"/>
  <c r="M578" i="1" s="1"/>
  <c r="L579" i="1"/>
  <c r="P579" i="1" a="1"/>
  <c r="P579" i="1" s="1"/>
  <c r="M579" i="1" a="1"/>
  <c r="M579" i="1" s="1"/>
  <c r="L580" i="1"/>
  <c r="P580" i="1" a="1"/>
  <c r="P580" i="1" s="1"/>
  <c r="M580" i="1" a="1"/>
  <c r="M580" i="1" s="1"/>
  <c r="L581" i="1"/>
  <c r="P581" i="1" a="1"/>
  <c r="P581" i="1" s="1"/>
  <c r="M581" i="1" a="1"/>
  <c r="M581" i="1" s="1"/>
  <c r="L582" i="1"/>
  <c r="P582" i="1" a="1"/>
  <c r="P582" i="1" s="1"/>
  <c r="M582" i="1" a="1"/>
  <c r="M582" i="1" s="1"/>
  <c r="L583" i="1"/>
  <c r="P583" i="1" a="1"/>
  <c r="P583" i="1" s="1"/>
  <c r="M583" i="1" a="1"/>
  <c r="M583" i="1" s="1"/>
  <c r="L584" i="1"/>
  <c r="P584" i="1" a="1"/>
  <c r="P584" i="1" s="1"/>
  <c r="M584" i="1" a="1"/>
  <c r="M584" i="1" s="1"/>
  <c r="L585" i="1"/>
  <c r="P585" i="1" a="1"/>
  <c r="P585" i="1" s="1"/>
  <c r="M585" i="1" a="1"/>
  <c r="M585" i="1" s="1"/>
  <c r="L586" i="1"/>
  <c r="P586" i="1" a="1"/>
  <c r="P586" i="1" s="1"/>
  <c r="M586" i="1" a="1"/>
  <c r="M586" i="1" s="1"/>
  <c r="L587" i="1"/>
  <c r="P587" i="1" a="1"/>
  <c r="P587" i="1" s="1"/>
  <c r="M587" i="1" a="1"/>
  <c r="M587" i="1" s="1"/>
  <c r="L588" i="1"/>
  <c r="P588" i="1" a="1"/>
  <c r="P588" i="1" s="1"/>
  <c r="M588" i="1" a="1"/>
  <c r="M588" i="1" s="1"/>
  <c r="L589" i="1"/>
  <c r="P589" i="1" a="1"/>
  <c r="P589" i="1" s="1"/>
  <c r="M589" i="1" a="1"/>
  <c r="M589" i="1" s="1"/>
  <c r="L590" i="1"/>
  <c r="P590" i="1" a="1"/>
  <c r="P590" i="1" s="1"/>
  <c r="M590" i="1" a="1"/>
  <c r="M590" i="1" s="1"/>
  <c r="L591" i="1"/>
  <c r="P591" i="1" a="1"/>
  <c r="P591" i="1" s="1"/>
  <c r="M591" i="1" a="1"/>
  <c r="M591" i="1" s="1"/>
  <c r="L592" i="1"/>
  <c r="P592" i="1" a="1"/>
  <c r="P592" i="1" s="1"/>
  <c r="M592" i="1" a="1"/>
  <c r="M592" i="1" s="1"/>
  <c r="L593" i="1"/>
  <c r="P593" i="1" a="1"/>
  <c r="P593" i="1" s="1"/>
  <c r="M593" i="1" a="1"/>
  <c r="M593" i="1" s="1"/>
  <c r="L594" i="1"/>
  <c r="P594" i="1" a="1"/>
  <c r="P594" i="1" s="1"/>
  <c r="M594" i="1" a="1"/>
  <c r="M594" i="1" s="1"/>
  <c r="L595" i="1"/>
  <c r="P595" i="1" a="1"/>
  <c r="P595" i="1" s="1"/>
  <c r="M595" i="1" a="1"/>
  <c r="M595" i="1" s="1"/>
  <c r="L596" i="1"/>
  <c r="P596" i="1" a="1"/>
  <c r="P596" i="1" s="1"/>
  <c r="M596" i="1" a="1"/>
  <c r="M596" i="1" s="1"/>
  <c r="L597" i="1"/>
  <c r="P597" i="1" a="1"/>
  <c r="P597" i="1" s="1"/>
  <c r="M597" i="1" a="1"/>
  <c r="M597" i="1" s="1"/>
  <c r="L598" i="1"/>
  <c r="P598" i="1" a="1"/>
  <c r="P598" i="1" s="1"/>
  <c r="M598" i="1" a="1"/>
  <c r="M598" i="1" s="1"/>
  <c r="L599" i="1"/>
  <c r="P599" i="1" a="1"/>
  <c r="P599" i="1" s="1"/>
  <c r="M599" i="1" a="1"/>
  <c r="M599" i="1" s="1"/>
  <c r="L600" i="1"/>
  <c r="P600" i="1" a="1"/>
  <c r="P600" i="1" s="1"/>
  <c r="M600" i="1" a="1"/>
  <c r="M600" i="1" s="1"/>
  <c r="L601" i="1"/>
  <c r="P601" i="1" a="1"/>
  <c r="P601" i="1" s="1"/>
  <c r="M601" i="1" a="1"/>
  <c r="M601" i="1" s="1"/>
  <c r="L602" i="1"/>
  <c r="P602" i="1" a="1"/>
  <c r="P602" i="1" s="1"/>
  <c r="M602" i="1" a="1"/>
  <c r="M602" i="1" s="1"/>
  <c r="L603" i="1"/>
  <c r="P603" i="1" a="1"/>
  <c r="P603" i="1" s="1"/>
  <c r="M603" i="1" a="1"/>
  <c r="M603" i="1" s="1"/>
  <c r="L604" i="1"/>
  <c r="P604" i="1" a="1"/>
  <c r="P604" i="1" s="1"/>
  <c r="M604" i="1" a="1"/>
  <c r="M604" i="1" s="1"/>
  <c r="L605" i="1"/>
  <c r="P605" i="1" a="1"/>
  <c r="P605" i="1" s="1"/>
  <c r="M605" i="1" a="1"/>
  <c r="M605" i="1" s="1"/>
  <c r="L606" i="1"/>
  <c r="P606" i="1" a="1"/>
  <c r="P606" i="1" s="1"/>
  <c r="M606" i="1" a="1"/>
  <c r="M606" i="1" s="1"/>
  <c r="L607" i="1"/>
  <c r="P607" i="1" a="1"/>
  <c r="P607" i="1" s="1"/>
  <c r="M607" i="1" a="1"/>
  <c r="M607" i="1" s="1"/>
  <c r="L608" i="1"/>
  <c r="P608" i="1" a="1"/>
  <c r="P608" i="1" s="1"/>
  <c r="M608" i="1" a="1"/>
  <c r="M608" i="1" s="1"/>
  <c r="L609" i="1"/>
  <c r="P609" i="1" a="1"/>
  <c r="P609" i="1" s="1"/>
  <c r="M609" i="1" a="1"/>
  <c r="M609" i="1" s="1"/>
  <c r="L610" i="1"/>
  <c r="P610" i="1" a="1"/>
  <c r="P610" i="1" s="1"/>
  <c r="M610" i="1" a="1"/>
  <c r="M610" i="1" s="1"/>
  <c r="L611" i="1"/>
  <c r="P611" i="1" a="1"/>
  <c r="P611" i="1" s="1"/>
  <c r="M611" i="1" a="1"/>
  <c r="M611" i="1" s="1"/>
  <c r="L612" i="1"/>
  <c r="P612" i="1" a="1"/>
  <c r="P612" i="1" s="1"/>
  <c r="M612" i="1" a="1"/>
  <c r="M612" i="1" s="1"/>
  <c r="L613" i="1"/>
  <c r="P613" i="1" a="1"/>
  <c r="P613" i="1" s="1"/>
  <c r="M613" i="1" a="1"/>
  <c r="M613" i="1" s="1"/>
  <c r="L614" i="1"/>
  <c r="P614" i="1" a="1"/>
  <c r="P614" i="1" s="1"/>
  <c r="M614" i="1" a="1"/>
  <c r="M614" i="1" s="1"/>
  <c r="L615" i="1"/>
  <c r="P615" i="1" a="1"/>
  <c r="P615" i="1" s="1"/>
  <c r="M615" i="1" a="1"/>
  <c r="M615" i="1" s="1"/>
  <c r="L616" i="1"/>
  <c r="P616" i="1" a="1"/>
  <c r="P616" i="1" s="1"/>
  <c r="M616" i="1" a="1"/>
  <c r="M616" i="1" s="1"/>
  <c r="L617" i="1"/>
  <c r="P617" i="1" a="1"/>
  <c r="P617" i="1" s="1"/>
  <c r="M617" i="1" a="1"/>
  <c r="M617" i="1" s="1"/>
  <c r="L618" i="1"/>
  <c r="P618" i="1" a="1"/>
  <c r="P618" i="1" s="1"/>
  <c r="M618" i="1" a="1"/>
  <c r="M618" i="1" s="1"/>
  <c r="L619" i="1"/>
  <c r="P619" i="1" a="1"/>
  <c r="P619" i="1" s="1"/>
  <c r="M619" i="1" a="1"/>
  <c r="M619" i="1" s="1"/>
  <c r="L620" i="1"/>
  <c r="P620" i="1" a="1"/>
  <c r="P620" i="1" s="1"/>
  <c r="M620" i="1" a="1"/>
  <c r="M620" i="1" s="1"/>
  <c r="L621" i="1"/>
  <c r="P621" i="1" a="1"/>
  <c r="P621" i="1" s="1"/>
  <c r="M621" i="1" a="1"/>
  <c r="M621" i="1" s="1"/>
  <c r="L625" i="1"/>
  <c r="M625" i="1" a="1"/>
  <c r="M625" i="1" s="1"/>
  <c r="N625" i="1" s="1"/>
  <c r="N624" i="1" s="1"/>
  <c r="G543" i="3"/>
  <c r="G542" i="3"/>
  <c r="G541" i="3"/>
  <c r="G540" i="3"/>
  <c r="G539" i="3"/>
  <c r="G538" i="3"/>
  <c r="G537" i="3"/>
  <c r="G536" i="3"/>
  <c r="G535" i="3"/>
  <c r="G534" i="3"/>
  <c r="G533" i="3"/>
  <c r="G532" i="3"/>
  <c r="G531" i="3"/>
  <c r="G530" i="3"/>
  <c r="G529" i="3"/>
  <c r="G528" i="3"/>
  <c r="G527" i="3"/>
  <c r="G526" i="3"/>
  <c r="G525" i="3"/>
  <c r="G524" i="3"/>
  <c r="G523" i="3"/>
  <c r="G522" i="3"/>
  <c r="G521" i="3"/>
  <c r="G520" i="3"/>
  <c r="G519" i="3"/>
  <c r="G518" i="3"/>
  <c r="G517" i="3"/>
  <c r="G516" i="3"/>
  <c r="G515" i="3"/>
  <c r="G514" i="3"/>
  <c r="G513" i="3"/>
  <c r="G512" i="3"/>
  <c r="G511" i="3"/>
  <c r="G510" i="3"/>
  <c r="G509" i="3"/>
  <c r="G508" i="3"/>
  <c r="G507" i="3"/>
  <c r="G506" i="3"/>
  <c r="G505" i="3"/>
  <c r="G504" i="3"/>
  <c r="G503" i="3"/>
  <c r="G502" i="3"/>
  <c r="G501" i="3"/>
  <c r="G500" i="3"/>
  <c r="G499" i="3"/>
  <c r="G498" i="3"/>
  <c r="G497" i="3"/>
  <c r="G496" i="3"/>
  <c r="G495" i="3"/>
  <c r="G494" i="3"/>
  <c r="G493" i="3"/>
  <c r="G492" i="3"/>
  <c r="G491" i="3"/>
  <c r="G490" i="3"/>
  <c r="G489" i="3"/>
  <c r="G488" i="3"/>
  <c r="G487" i="3"/>
  <c r="G486" i="3"/>
  <c r="G485" i="3"/>
  <c r="G484" i="3"/>
  <c r="G483" i="3"/>
  <c r="G482" i="3"/>
  <c r="G481" i="3"/>
  <c r="G480" i="3"/>
  <c r="G479" i="3"/>
  <c r="G478" i="3"/>
  <c r="G477" i="3"/>
  <c r="G476" i="3"/>
  <c r="G475" i="3"/>
  <c r="G474" i="3"/>
  <c r="G473" i="3"/>
  <c r="G472" i="3"/>
  <c r="G471" i="3"/>
  <c r="G470" i="3"/>
  <c r="G469" i="3"/>
  <c r="G468" i="3"/>
  <c r="G467" i="3"/>
  <c r="G466" i="3"/>
  <c r="G465" i="3"/>
  <c r="G464" i="3"/>
  <c r="G463" i="3"/>
  <c r="G462" i="3"/>
  <c r="G461" i="3"/>
  <c r="G460" i="3"/>
  <c r="G459" i="3"/>
  <c r="G458" i="3"/>
  <c r="G457" i="3"/>
  <c r="G456" i="3"/>
  <c r="G455" i="3"/>
  <c r="G454" i="3"/>
  <c r="G453" i="3"/>
  <c r="G452" i="3"/>
  <c r="G451" i="3"/>
  <c r="G450" i="3"/>
  <c r="G449" i="3"/>
  <c r="G448" i="3"/>
  <c r="G447" i="3"/>
  <c r="G446" i="3"/>
  <c r="G445" i="3"/>
  <c r="G444" i="3"/>
  <c r="G443" i="3"/>
  <c r="G442" i="3"/>
  <c r="G441" i="3"/>
  <c r="G440" i="3"/>
  <c r="G439" i="3"/>
  <c r="G438" i="3"/>
  <c r="G437" i="3"/>
  <c r="G436" i="3"/>
  <c r="G435" i="3"/>
  <c r="G434" i="3"/>
  <c r="G433" i="3"/>
  <c r="G432" i="3"/>
  <c r="G431" i="3"/>
  <c r="G430" i="3"/>
  <c r="G429" i="3"/>
  <c r="G428" i="3"/>
  <c r="G427" i="3"/>
  <c r="G426" i="3"/>
  <c r="G425" i="3"/>
  <c r="G424" i="3"/>
  <c r="G423" i="3"/>
  <c r="G422" i="3"/>
  <c r="G421" i="3"/>
  <c r="G420" i="3"/>
  <c r="G419" i="3"/>
  <c r="G418" i="3"/>
  <c r="G417" i="3"/>
  <c r="G416" i="3"/>
  <c r="G415" i="3"/>
  <c r="G414" i="3"/>
  <c r="G413" i="3"/>
  <c r="G412" i="3"/>
  <c r="G411" i="3"/>
  <c r="G410" i="3"/>
  <c r="G409" i="3"/>
  <c r="G408" i="3"/>
  <c r="G407" i="3"/>
  <c r="G406" i="3"/>
  <c r="G405" i="3"/>
  <c r="G404" i="3"/>
  <c r="G403" i="3"/>
  <c r="G402" i="3"/>
  <c r="G401" i="3"/>
  <c r="G400" i="3"/>
  <c r="G399" i="3"/>
  <c r="G398" i="3"/>
  <c r="G397" i="3"/>
  <c r="G396" i="3"/>
  <c r="G395" i="3"/>
  <c r="G394" i="3"/>
  <c r="G393" i="3"/>
  <c r="G392" i="3"/>
  <c r="G391" i="3"/>
  <c r="G390" i="3"/>
  <c r="G389" i="3"/>
  <c r="G388" i="3"/>
  <c r="G387" i="3"/>
  <c r="G386" i="3"/>
  <c r="G385" i="3"/>
  <c r="G384" i="3"/>
  <c r="G383" i="3"/>
  <c r="G382" i="3"/>
  <c r="G381" i="3"/>
  <c r="G380" i="3"/>
  <c r="G379" i="3"/>
  <c r="G378" i="3"/>
  <c r="G377" i="3"/>
  <c r="G376" i="3"/>
  <c r="G375" i="3"/>
  <c r="G374" i="3"/>
  <c r="G373" i="3"/>
  <c r="G372" i="3"/>
  <c r="G371" i="3"/>
  <c r="G370" i="3"/>
  <c r="G369" i="3"/>
  <c r="G368" i="3"/>
  <c r="G367" i="3"/>
  <c r="G366" i="3"/>
  <c r="G365" i="3"/>
  <c r="G364" i="3"/>
  <c r="G363" i="3"/>
  <c r="G362" i="3"/>
  <c r="G361" i="3"/>
  <c r="G360" i="3"/>
  <c r="G359" i="3"/>
  <c r="G358" i="3"/>
  <c r="G357" i="3"/>
  <c r="G356" i="3"/>
  <c r="G355" i="3"/>
  <c r="G354" i="3"/>
  <c r="G353" i="3"/>
  <c r="G352" i="3"/>
  <c r="G351" i="3"/>
  <c r="G350" i="3"/>
  <c r="G349" i="3"/>
  <c r="G348" i="3"/>
  <c r="G347" i="3"/>
  <c r="G346" i="3"/>
  <c r="G345" i="3"/>
  <c r="G344" i="3"/>
  <c r="G343" i="3"/>
  <c r="G342" i="3"/>
  <c r="G341" i="3"/>
  <c r="G340" i="3"/>
  <c r="G339" i="3"/>
  <c r="G338" i="3"/>
  <c r="G337" i="3"/>
  <c r="G336" i="3"/>
  <c r="G335" i="3"/>
  <c r="G334" i="3"/>
  <c r="G333" i="3"/>
  <c r="G332" i="3"/>
  <c r="G331" i="3"/>
  <c r="G330" i="3"/>
  <c r="G329" i="3"/>
  <c r="G328" i="3"/>
  <c r="G327" i="3"/>
  <c r="G326" i="3"/>
  <c r="G325" i="3"/>
  <c r="G324" i="3"/>
  <c r="G323" i="3"/>
  <c r="G322" i="3"/>
  <c r="G321" i="3"/>
  <c r="G320" i="3"/>
  <c r="G319" i="3"/>
  <c r="G318" i="3"/>
  <c r="G317" i="3"/>
  <c r="G316" i="3"/>
  <c r="G315" i="3"/>
  <c r="G314" i="3"/>
  <c r="G313" i="3"/>
  <c r="G312" i="3"/>
  <c r="G311" i="3"/>
  <c r="G310" i="3"/>
  <c r="G309" i="3"/>
  <c r="G308" i="3"/>
  <c r="G307" i="3"/>
  <c r="G306" i="3"/>
  <c r="G305" i="3"/>
  <c r="G304" i="3"/>
  <c r="G303" i="3"/>
  <c r="G302" i="3"/>
  <c r="G301" i="3"/>
  <c r="G300" i="3"/>
  <c r="G299" i="3"/>
  <c r="G298" i="3"/>
  <c r="G297" i="3"/>
  <c r="G296" i="3"/>
  <c r="G295" i="3"/>
  <c r="G294" i="3"/>
  <c r="G293" i="3"/>
  <c r="G292" i="3"/>
  <c r="G291" i="3"/>
  <c r="G290" i="3"/>
  <c r="G289" i="3"/>
  <c r="G288" i="3"/>
  <c r="G287" i="3"/>
  <c r="G286" i="3"/>
  <c r="G285" i="3"/>
  <c r="G284" i="3"/>
  <c r="G283" i="3"/>
  <c r="G282" i="3"/>
  <c r="G281" i="3"/>
  <c r="G280" i="3"/>
  <c r="G279" i="3"/>
  <c r="G278" i="3"/>
  <c r="G277" i="3"/>
  <c r="G276" i="3"/>
  <c r="G275" i="3"/>
  <c r="G274" i="3"/>
  <c r="G273" i="3"/>
  <c r="G272" i="3"/>
  <c r="G271" i="3"/>
  <c r="G270" i="3"/>
  <c r="G269" i="3"/>
  <c r="G268" i="3"/>
  <c r="G267" i="3"/>
  <c r="G266" i="3"/>
  <c r="G265" i="3"/>
  <c r="G264" i="3"/>
  <c r="G263" i="3"/>
  <c r="G262" i="3"/>
  <c r="G261" i="3"/>
  <c r="G260" i="3"/>
  <c r="G259" i="3"/>
  <c r="G258" i="3"/>
  <c r="G257" i="3"/>
  <c r="G256" i="3"/>
  <c r="G255" i="3"/>
  <c r="G254" i="3"/>
  <c r="G253" i="3"/>
  <c r="G252" i="3"/>
  <c r="G251" i="3"/>
  <c r="G250" i="3"/>
  <c r="G249" i="3"/>
  <c r="G248" i="3"/>
  <c r="G247" i="3"/>
  <c r="G246" i="3"/>
  <c r="G245" i="3"/>
  <c r="G244" i="3"/>
  <c r="G243" i="3"/>
  <c r="G242" i="3"/>
  <c r="G241" i="3"/>
  <c r="G240" i="3"/>
  <c r="G239" i="3"/>
  <c r="G238" i="3"/>
  <c r="G237" i="3"/>
  <c r="G236" i="3"/>
  <c r="G235" i="3"/>
  <c r="G234" i="3"/>
  <c r="G233" i="3"/>
  <c r="G232" i="3"/>
  <c r="G231" i="3"/>
  <c r="G230" i="3"/>
  <c r="G229" i="3"/>
  <c r="G228" i="3"/>
  <c r="G227" i="3"/>
  <c r="G226" i="3"/>
  <c r="G225" i="3"/>
  <c r="G224" i="3"/>
  <c r="G223" i="3"/>
  <c r="G222" i="3"/>
  <c r="G221" i="3"/>
  <c r="G220" i="3"/>
  <c r="G218" i="3"/>
  <c r="G217" i="3"/>
  <c r="G216" i="3"/>
  <c r="G215" i="3"/>
  <c r="G214" i="3"/>
  <c r="G213" i="3"/>
  <c r="G212" i="3"/>
  <c r="G211" i="3"/>
  <c r="G210" i="3"/>
  <c r="G209" i="3"/>
  <c r="G208" i="3"/>
  <c r="G207" i="3"/>
  <c r="G206" i="3"/>
  <c r="G205" i="3"/>
  <c r="G204" i="3"/>
  <c r="G203" i="3"/>
  <c r="G202" i="3"/>
  <c r="G201" i="3"/>
  <c r="G200" i="3"/>
  <c r="G199" i="3"/>
  <c r="G198" i="3"/>
  <c r="G197" i="3"/>
  <c r="G196" i="3"/>
  <c r="G195" i="3"/>
  <c r="G194" i="3"/>
  <c r="G193" i="3"/>
  <c r="G192" i="3"/>
  <c r="G191" i="3"/>
  <c r="G190" i="3"/>
  <c r="G189" i="3"/>
  <c r="G188" i="3"/>
  <c r="G187" i="3"/>
  <c r="G186" i="3"/>
  <c r="G185" i="3"/>
  <c r="G184" i="3"/>
  <c r="G183" i="3"/>
  <c r="G182" i="3"/>
  <c r="G181" i="3"/>
  <c r="G180" i="3"/>
  <c r="G179" i="3"/>
  <c r="G178" i="3"/>
  <c r="G177" i="3"/>
  <c r="G176" i="3"/>
  <c r="G175" i="3"/>
  <c r="G174" i="3"/>
  <c r="G173" i="3"/>
  <c r="G172" i="3"/>
  <c r="G171" i="3"/>
  <c r="G170" i="3"/>
  <c r="G169" i="3"/>
  <c r="G168" i="3"/>
  <c r="G167" i="3"/>
  <c r="G166" i="3"/>
  <c r="G165" i="3"/>
  <c r="G164" i="3"/>
  <c r="G163" i="3"/>
  <c r="G162" i="3"/>
  <c r="G161" i="3"/>
  <c r="G160" i="3"/>
  <c r="G159" i="3"/>
  <c r="G158" i="3"/>
  <c r="G157" i="3"/>
  <c r="G156" i="3"/>
  <c r="G155" i="3"/>
  <c r="G154" i="3"/>
  <c r="G153" i="3"/>
  <c r="G152" i="3"/>
  <c r="G151" i="3"/>
  <c r="G150" i="3"/>
  <c r="G149" i="3"/>
  <c r="G148" i="3"/>
  <c r="G147" i="3"/>
  <c r="G146" i="3"/>
  <c r="G145" i="3"/>
  <c r="G144" i="3"/>
  <c r="G143" i="3"/>
  <c r="G142" i="3"/>
  <c r="G141" i="3"/>
  <c r="G140" i="3"/>
  <c r="G139" i="3"/>
  <c r="G138" i="3"/>
  <c r="G137" i="3"/>
  <c r="G136" i="3"/>
  <c r="G135" i="3"/>
  <c r="G134" i="3"/>
  <c r="G133" i="3"/>
  <c r="G132" i="3"/>
  <c r="G131" i="3"/>
  <c r="G130" i="3"/>
  <c r="G129" i="3"/>
  <c r="G128" i="3"/>
  <c r="G127" i="3"/>
  <c r="G126" i="3"/>
  <c r="G125" i="3"/>
  <c r="G124" i="3"/>
  <c r="G123" i="3"/>
  <c r="G122" i="3"/>
  <c r="G121" i="3"/>
  <c r="G120" i="3"/>
  <c r="G119" i="3"/>
  <c r="G118" i="3"/>
  <c r="G117" i="3"/>
  <c r="G116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27" i="2"/>
  <c r="N227" i="1" l="1"/>
  <c r="N222" i="1" s="1"/>
  <c r="N297" i="1"/>
  <c r="N465" i="1"/>
  <c r="N33" i="1"/>
  <c r="N406" i="1"/>
  <c r="N163" i="1"/>
  <c r="N164" i="1"/>
  <c r="N399" i="1"/>
  <c r="N408" i="1"/>
  <c r="N298" i="1"/>
  <c r="N333" i="1"/>
  <c r="N334" i="1"/>
  <c r="N335" i="1"/>
  <c r="N336" i="1"/>
  <c r="N337" i="1"/>
  <c r="N338" i="1"/>
  <c r="N339" i="1"/>
  <c r="N340" i="1"/>
  <c r="N466" i="1"/>
  <c r="N401" i="1"/>
  <c r="N357" i="1"/>
  <c r="N34" i="1"/>
  <c r="N160" i="1"/>
  <c r="N161" i="1"/>
  <c r="N412" i="1"/>
  <c r="N472" i="1"/>
  <c r="N475" i="1"/>
  <c r="N479" i="1"/>
  <c r="N480" i="1"/>
  <c r="N481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8" i="1"/>
  <c r="N403" i="1"/>
  <c r="N404" i="1"/>
  <c r="N405" i="1"/>
  <c r="N409" i="1"/>
  <c r="N411" i="1"/>
  <c r="N413" i="1"/>
  <c r="N415" i="1"/>
  <c r="N416" i="1"/>
  <c r="N467" i="1"/>
  <c r="N469" i="1"/>
  <c r="N476" i="1"/>
  <c r="N477" i="1"/>
  <c r="N478" i="1"/>
  <c r="N402" i="1"/>
  <c r="N407" i="1"/>
  <c r="N410" i="1"/>
  <c r="N414" i="1"/>
  <c r="N468" i="1"/>
  <c r="N470" i="1"/>
  <c r="N471" i="1"/>
  <c r="N473" i="1"/>
  <c r="N474" i="1"/>
  <c r="N158" i="1"/>
  <c r="N159" i="1"/>
  <c r="N162" i="1"/>
  <c r="N201" i="1"/>
  <c r="N200" i="1" s="1"/>
  <c r="N505" i="1"/>
  <c r="N506" i="1"/>
  <c r="N202" i="1"/>
  <c r="N265" i="1"/>
  <c r="N264" i="1"/>
  <c r="N496" i="1"/>
  <c r="N497" i="1"/>
  <c r="N502" i="1"/>
  <c r="N504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44" i="1"/>
  <c r="N52" i="1"/>
  <c r="N185" i="1"/>
  <c r="N190" i="1"/>
  <c r="N332" i="1"/>
  <c r="N432" i="1"/>
  <c r="N82" i="1"/>
  <c r="N87" i="1"/>
  <c r="N88" i="1"/>
  <c r="N89" i="1"/>
  <c r="N90" i="1"/>
  <c r="N91" i="1"/>
  <c r="N92" i="1"/>
  <c r="N93" i="1"/>
  <c r="N94" i="1"/>
  <c r="N95" i="1"/>
  <c r="N96" i="1"/>
  <c r="N97" i="1"/>
  <c r="N98" i="1"/>
  <c r="N186" i="1"/>
  <c r="N191" i="1"/>
  <c r="N173" i="1"/>
  <c r="N180" i="1"/>
  <c r="N181" i="1"/>
  <c r="N182" i="1"/>
  <c r="N183" i="1"/>
  <c r="N188" i="1"/>
  <c r="N193" i="1"/>
  <c r="N231" i="1"/>
  <c r="N245" i="1"/>
  <c r="N260" i="1"/>
  <c r="N259" i="1" s="1"/>
  <c r="N627" i="1" s="1"/>
  <c r="N273" i="1"/>
  <c r="N280" i="1"/>
  <c r="N285" i="1"/>
  <c r="N318" i="1"/>
  <c r="N319" i="1"/>
  <c r="N324" i="1"/>
  <c r="N361" i="1"/>
  <c r="N362" i="1"/>
  <c r="N398" i="1"/>
  <c r="N426" i="1"/>
  <c r="N427" i="1"/>
  <c r="N428" i="1"/>
  <c r="N458" i="1"/>
  <c r="N464" i="1"/>
  <c r="N558" i="1"/>
  <c r="N538" i="1"/>
  <c r="N547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42" i="1"/>
  <c r="N50" i="1"/>
  <c r="N65" i="1"/>
  <c r="N330" i="1"/>
  <c r="N72" i="1"/>
  <c r="N556" i="1"/>
  <c r="N499" i="1"/>
  <c r="N500" i="1"/>
  <c r="N501" i="1"/>
  <c r="N498" i="1"/>
  <c r="N503" i="1"/>
  <c r="N262" i="1"/>
  <c r="N263" i="1"/>
  <c r="N623" i="1"/>
  <c r="N622" i="1" s="1"/>
  <c r="N43" i="1"/>
  <c r="N45" i="1"/>
  <c r="N46" i="1"/>
  <c r="N48" i="1"/>
  <c r="N49" i="1"/>
  <c r="N55" i="1"/>
  <c r="N58" i="1"/>
  <c r="N60" i="1"/>
  <c r="N62" i="1"/>
  <c r="N64" i="1"/>
  <c r="N66" i="1"/>
  <c r="N67" i="1"/>
  <c r="N68" i="1"/>
  <c r="N70" i="1"/>
  <c r="N75" i="1"/>
  <c r="N252" i="1"/>
  <c r="N320" i="1"/>
  <c r="N321" i="1"/>
  <c r="N322" i="1"/>
  <c r="N323" i="1"/>
  <c r="N325" i="1"/>
  <c r="N326" i="1"/>
  <c r="N327" i="1"/>
  <c r="N329" i="1"/>
  <c r="N76" i="1"/>
  <c r="N77" i="1"/>
  <c r="N78" i="1"/>
  <c r="N79" i="1"/>
  <c r="N80" i="1"/>
  <c r="N81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94" i="1"/>
  <c r="N195" i="1"/>
  <c r="N196" i="1"/>
  <c r="N331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55" i="1"/>
  <c r="N457" i="1"/>
  <c r="N459" i="1"/>
  <c r="N460" i="1"/>
  <c r="N461" i="1"/>
  <c r="N462" i="1"/>
  <c r="N463" i="1"/>
  <c r="N535" i="1"/>
  <c r="N537" i="1"/>
  <c r="N539" i="1"/>
  <c r="N540" i="1"/>
  <c r="N541" i="1"/>
  <c r="N542" i="1"/>
  <c r="N543" i="1"/>
  <c r="N544" i="1"/>
  <c r="N546" i="1"/>
  <c r="N552" i="1"/>
  <c r="N553" i="1"/>
  <c r="N554" i="1"/>
  <c r="N557" i="1"/>
  <c r="N449" i="1"/>
  <c r="N450" i="1"/>
  <c r="N451" i="1"/>
  <c r="N452" i="1"/>
  <c r="N453" i="1"/>
  <c r="N454" i="1"/>
  <c r="N456" i="1"/>
  <c r="N536" i="1"/>
  <c r="N545" i="1"/>
  <c r="N548" i="1"/>
  <c r="N549" i="1"/>
  <c r="N550" i="1"/>
  <c r="N551" i="1"/>
  <c r="N555" i="1"/>
  <c r="N559" i="1"/>
  <c r="N560" i="1"/>
  <c r="N561" i="1"/>
  <c r="N562" i="1"/>
  <c r="N563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328" i="1"/>
  <c r="N47" i="1"/>
  <c r="N51" i="1"/>
  <c r="N53" i="1"/>
  <c r="N54" i="1"/>
  <c r="N56" i="1"/>
  <c r="N57" i="1"/>
  <c r="N59" i="1"/>
  <c r="N61" i="1"/>
  <c r="N63" i="1"/>
  <c r="N69" i="1"/>
  <c r="N71" i="1"/>
  <c r="N73" i="1"/>
  <c r="N74" i="1"/>
  <c r="N295" i="1" l="1"/>
  <c r="N24" i="1"/>
  <c r="N157" i="1"/>
  <c r="N179" i="1"/>
  <c r="N315" i="1"/>
  <c r="N312" i="1" s="1"/>
  <c r="N311" i="1" s="1"/>
  <c r="N38" i="1"/>
  <c r="N11" i="1" s="1"/>
  <c r="N10" i="1" s="1"/>
  <c r="N261" i="1"/>
  <c r="N495" i="1"/>
  <c r="L154" i="1" l="1"/>
  <c r="N492" i="1"/>
  <c r="N491" i="1" s="1"/>
  <c r="N9" i="1" s="1"/>
  <c r="N626" i="1" s="1"/>
  <c r="N628" i="1"/>
  <c r="E219" i="3" l="1"/>
  <c r="G544" i="3"/>
</calcChain>
</file>

<file path=xl/sharedStrings.xml><?xml version="1.0" encoding="utf-8"?>
<sst xmlns="http://schemas.openxmlformats.org/spreadsheetml/2006/main" count="4698" uniqueCount="848">
  <si>
    <t>Локальный сметный расчет (ЛСР) №1</t>
  </si>
  <si>
    <t>Объект: «Пятисекционный многоквартирный жилой дом со встроенно-пристроенными нежилыми помещениями общественного назначения (№ 1.1, 1.2, 1.3, 2, 3 по ПЗУ) и встроенно-пристроенной подземной автостоянкой» Секция 1, 2, 3, 4, 5</t>
  </si>
  <si>
    <t>Ведомость объемов работ и расхода материалов по работе: Устройство вентиляционных систем и сопутствующим работам (согласно проекту шифр ОВ,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</si>
  <si>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</si>
  <si>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</si>
  <si>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</si>
  <si>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</si>
  <si>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</si>
  <si>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</si>
  <si>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2</t>
  </si>
  <si>
    <t>Секция 3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</si>
  <si>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</si>
  <si>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</si>
  <si>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</si>
  <si>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</si>
  <si>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</si>
  <si>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</si>
  <si>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</si>
  <si>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11.09</t>
  </si>
  <si>
    <t>Устройство вентиляционных систем</t>
  </si>
  <si>
    <t>11.09.01</t>
  </si>
  <si>
    <t>Монтаж основного оборудования вентиляции</t>
  </si>
  <si>
    <t>11.09.01.00</t>
  </si>
  <si>
    <t>Работы:</t>
  </si>
  <si>
    <t>Бурение отверстий до 130 мм</t>
  </si>
  <si>
    <t>шт</t>
  </si>
  <si>
    <t>Монтаж бытового вентилятора</t>
  </si>
  <si>
    <t>Материалы:</t>
  </si>
  <si>
    <t>1</t>
  </si>
  <si>
    <t>Вентилятор осевой вытяжной с обратным клапаном</t>
  </si>
  <si>
    <t>O.ERRE IN 10/4</t>
  </si>
  <si>
    <t>Либо аналог</t>
  </si>
  <si>
    <t>Монтаж вентиляционного зонта</t>
  </si>
  <si>
    <t>Зонт крышный</t>
  </si>
  <si>
    <t>Зонт-ОСА-045-Ц</t>
  </si>
  <si>
    <t>Монтаж воздуховода из оц.стали толщ. 0,5-0,7</t>
  </si>
  <si>
    <t>м</t>
  </si>
  <si>
    <t>Воздуховод</t>
  </si>
  <si>
    <t>оцинк.сталь 0,7мм 400х200</t>
  </si>
  <si>
    <t>2</t>
  </si>
  <si>
    <t>оцинк.сталь 0,7мм 500х200</t>
  </si>
  <si>
    <t>3</t>
  </si>
  <si>
    <t>оцинк.сталь 0,7мм 600х200</t>
  </si>
  <si>
    <t>4</t>
  </si>
  <si>
    <t>оцинк.сталь 0,7мм 500х250</t>
  </si>
  <si>
    <t>5</t>
  </si>
  <si>
    <t>оцинк.сталь 0,7мм 300х150</t>
  </si>
  <si>
    <t>6</t>
  </si>
  <si>
    <t>оцинк.сталь 0,7мм 450х200</t>
  </si>
  <si>
    <t>7</t>
  </si>
  <si>
    <t>оцинк.сталь 0,7мм 600х250</t>
  </si>
  <si>
    <t>8</t>
  </si>
  <si>
    <t>оцинк.сталь 0,5мм 150х150</t>
  </si>
  <si>
    <t>9</t>
  </si>
  <si>
    <t>оцинк.сталь 0,7мм D-125</t>
  </si>
  <si>
    <t>10</t>
  </si>
  <si>
    <t>оцинк.сталь 0,7мм 900х500</t>
  </si>
  <si>
    <t>оцинк.сталь 0,5мм 200х200</t>
  </si>
  <si>
    <t>Монтаж воздуховода из оц.стали толщ. 0,8-1,0</t>
  </si>
  <si>
    <t>оцинк.сталь 0,8мм 900х500</t>
  </si>
  <si>
    <t>оцинк.сталь 0,8мм D-630</t>
  </si>
  <si>
    <t>оцинк.сталь 0,8мм 1000х350</t>
  </si>
  <si>
    <t>оцинк.сталь 0,8мм 1000х400</t>
  </si>
  <si>
    <t>оцинк.сталь 0,8мм 1000х600</t>
  </si>
  <si>
    <t>оцинк.сталь 0,8мм 250х250</t>
  </si>
  <si>
    <t>оцинк.сталь 0,8мм 800х450</t>
  </si>
  <si>
    <t>оцинк.сталь 0,8мм 800х400</t>
  </si>
  <si>
    <t>оцинк.сталь 0,8мм 800х300</t>
  </si>
  <si>
    <t>оцинк.сталь 0,8мм 250х150</t>
  </si>
  <si>
    <t>оцинк.сталь 0,8мм 200х200</t>
  </si>
  <si>
    <t>12</t>
  </si>
  <si>
    <t>оцинк.сталь 0,8мм 300х200</t>
  </si>
  <si>
    <t>13</t>
  </si>
  <si>
    <t>оцинк.сталь 0,8мм 650х500</t>
  </si>
  <si>
    <t>14</t>
  </si>
  <si>
    <t>оцинк.сталь 0,8мм 500х250</t>
  </si>
  <si>
    <t>15</t>
  </si>
  <si>
    <t>оцинк.сталь 0,8мм 500х200</t>
  </si>
  <si>
    <t>16</t>
  </si>
  <si>
    <t>оцинк.сталь 0,8мм 350х250</t>
  </si>
  <si>
    <t>17</t>
  </si>
  <si>
    <t>оцинк.сталь 0,8мм 600х300</t>
  </si>
  <si>
    <t>18</t>
  </si>
  <si>
    <t>оцинк.сталь 0,8мм 400х400</t>
  </si>
  <si>
    <t>19</t>
  </si>
  <si>
    <t>оцинк.сталь 0,8мм 400х250</t>
  </si>
  <si>
    <t>20</t>
  </si>
  <si>
    <t>оцинк.сталь 0,8мм 400х200</t>
  </si>
  <si>
    <t>21</t>
  </si>
  <si>
    <t>оцинк.сталь 0,8мм 700х400</t>
  </si>
  <si>
    <t>22</t>
  </si>
  <si>
    <t>оцинк.сталь 0,8мм D-100</t>
  </si>
  <si>
    <t>23</t>
  </si>
  <si>
    <t>оцинк.сталь 0,8мм D-560</t>
  </si>
  <si>
    <t>24</t>
  </si>
  <si>
    <t>оцинк.сталь 0,8мм D-250</t>
  </si>
  <si>
    <t>25</t>
  </si>
  <si>
    <t>оцинк.сталь 0,8мм 450х250</t>
  </si>
  <si>
    <t>26</t>
  </si>
  <si>
    <t>оцинк.сталь 0,8мм 300х150</t>
  </si>
  <si>
    <t>27</t>
  </si>
  <si>
    <t>оцинк.сталь 0,8мм 200х150</t>
  </si>
  <si>
    <t>28</t>
  </si>
  <si>
    <t>оцинк.сталь 0,8мм 800х500</t>
  </si>
  <si>
    <t>29</t>
  </si>
  <si>
    <t>оцинк.сталь 0,8мм 400х300</t>
  </si>
  <si>
    <t>30</t>
  </si>
  <si>
    <t>оцинк.сталь 0,8мм 150х150</t>
  </si>
  <si>
    <t>31</t>
  </si>
  <si>
    <t>оцинк.сталь 0,9мм 1000х1100</t>
  </si>
  <si>
    <t>32</t>
  </si>
  <si>
    <t>оцинк.сталь 0,9мм 1500х900</t>
  </si>
  <si>
    <t>33</t>
  </si>
  <si>
    <t>оцинк.сталь 0,8мм 300х300</t>
  </si>
  <si>
    <t>34</t>
  </si>
  <si>
    <t>оцинк.сталь 0,8мм 600х400</t>
  </si>
  <si>
    <t>35</t>
  </si>
  <si>
    <t>оцинк.сталь 0,8мм 600х500</t>
  </si>
  <si>
    <t>36</t>
  </si>
  <si>
    <t>оцинк.сталь 0,8мм 550х450</t>
  </si>
  <si>
    <t>37</t>
  </si>
  <si>
    <t>оцинк.сталь 0,8мм 500х300</t>
  </si>
  <si>
    <t>38</t>
  </si>
  <si>
    <t>оцинк.сталь 0,8мм 450х450</t>
  </si>
  <si>
    <t>39</t>
  </si>
  <si>
    <t>оцинк.сталь 0,8мм 700х500</t>
  </si>
  <si>
    <t>40</t>
  </si>
  <si>
    <t>оцинк.сталь 0,8мм D-450</t>
  </si>
  <si>
    <t>41</t>
  </si>
  <si>
    <t>оцинк.сталь 0,8мм D-200</t>
  </si>
  <si>
    <t>42</t>
  </si>
  <si>
    <t>оцинк.сталь 0,8мм 450х200</t>
  </si>
  <si>
    <t>43</t>
  </si>
  <si>
    <t>оцинк.сталь 0,8мм 350х200</t>
  </si>
  <si>
    <t>44</t>
  </si>
  <si>
    <t>оцинк.сталь 0,8мм 250х200</t>
  </si>
  <si>
    <t>45</t>
  </si>
  <si>
    <t>оцинк.сталь 0,8мм 350х150</t>
  </si>
  <si>
    <t>46</t>
  </si>
  <si>
    <t>оцинк.сталь 0,8мм 450х300</t>
  </si>
  <si>
    <t>47</t>
  </si>
  <si>
    <t>оцинк.сталь 0,8мм 450х150</t>
  </si>
  <si>
    <t>48</t>
  </si>
  <si>
    <t>оцинк.сталь 0,8мм 350х300</t>
  </si>
  <si>
    <t>49</t>
  </si>
  <si>
    <t>оцинк.сталь 0,8мм 400х150</t>
  </si>
  <si>
    <t>50</t>
  </si>
  <si>
    <t>оцинк.сталь 0,8мм 500х150</t>
  </si>
  <si>
    <t>51</t>
  </si>
  <si>
    <t>оцинк.сталь 0,8мм 850х500</t>
  </si>
  <si>
    <t>52</t>
  </si>
  <si>
    <t>оцинк.сталь 0,8мм 700x450</t>
  </si>
  <si>
    <t>53</t>
  </si>
  <si>
    <t>оцинк.сталь 0,8мм 250x300</t>
  </si>
  <si>
    <t>54</t>
  </si>
  <si>
    <t>оцинк.сталь 0,8мм 400x500</t>
  </si>
  <si>
    <t>55</t>
  </si>
  <si>
    <t>оцинк.сталь 0,8мм 200х100</t>
  </si>
  <si>
    <t>56</t>
  </si>
  <si>
    <t>оцинк.сталь 0,8мм 500х450</t>
  </si>
  <si>
    <t>57</t>
  </si>
  <si>
    <t>оцинк.сталь 0,8мм 1200х350</t>
  </si>
  <si>
    <t>58</t>
  </si>
  <si>
    <t>оцинк.сталь 0,8мм 600х250</t>
  </si>
  <si>
    <t>59</t>
  </si>
  <si>
    <t>оцинк.сталь 0,8мм D-160</t>
  </si>
  <si>
    <t>60</t>
  </si>
  <si>
    <t>оцинк.сталь 0,8мм 800x550</t>
  </si>
  <si>
    <t>61</t>
  </si>
  <si>
    <t>оцинк.сталь 0,8мм D-125</t>
  </si>
  <si>
    <t>62</t>
  </si>
  <si>
    <t>оцинк.сталь 0,8мм 300х100</t>
  </si>
  <si>
    <t>63</t>
  </si>
  <si>
    <t>оцинк.сталь 0,9мм 450х1300</t>
  </si>
  <si>
    <t>64</t>
  </si>
  <si>
    <t>оцинк.сталь 0,9мм 550х1800</t>
  </si>
  <si>
    <t>65</t>
  </si>
  <si>
    <t>оцинк.сталь 0,9мм 800х400</t>
  </si>
  <si>
    <t>66</t>
  </si>
  <si>
    <t>оцинк.сталь 0,9мм 900х600</t>
  </si>
  <si>
    <t>67</t>
  </si>
  <si>
    <t>оцинк.сталь 0,9мм 1150x600</t>
  </si>
  <si>
    <t>68</t>
  </si>
  <si>
    <t>оцинк.сталь 0,9мм 1200х500</t>
  </si>
  <si>
    <t>69</t>
  </si>
  <si>
    <t>оцинк.сталь 0,9мм 1200х600</t>
  </si>
  <si>
    <t>70</t>
  </si>
  <si>
    <t>оцинк.сталь 0,9мм 1250x600</t>
  </si>
  <si>
    <t>71</t>
  </si>
  <si>
    <t>оцинк.сталь 0,9мм 1300х500</t>
  </si>
  <si>
    <t>72</t>
  </si>
  <si>
    <t>оцинк.сталь 0,9мм 1300х650</t>
  </si>
  <si>
    <t>73</t>
  </si>
  <si>
    <t>оцинк.сталь 0,9мм 1300х850</t>
  </si>
  <si>
    <t>74</t>
  </si>
  <si>
    <t>оцинк.сталь 0,9мм 1350х1000</t>
  </si>
  <si>
    <t>75</t>
  </si>
  <si>
    <t>оцинк.сталь 0,9мм 1300х1550</t>
  </si>
  <si>
    <t>76</t>
  </si>
  <si>
    <t>оцинк.сталь 0,9мм 1400х400</t>
  </si>
  <si>
    <t>77</t>
  </si>
  <si>
    <t>оцинк.сталь 0,9мм 1400х450</t>
  </si>
  <si>
    <t>78</t>
  </si>
  <si>
    <t>оцинк.сталь 0,9мм 1400х750</t>
  </si>
  <si>
    <t>79</t>
  </si>
  <si>
    <t>оцинк.сталь 0,9мм 1400х2600</t>
  </si>
  <si>
    <t>80</t>
  </si>
  <si>
    <t>оцинк.сталь 0,9мм 1500x500</t>
  </si>
  <si>
    <t>81</t>
  </si>
  <si>
    <t>оцинк.сталь 0,9мм 1500х700</t>
  </si>
  <si>
    <t>82</t>
  </si>
  <si>
    <t>оцинк.сталь 0,9мм 1650x450</t>
  </si>
  <si>
    <t>83</t>
  </si>
  <si>
    <t>оцинк.сталь 0,9мм 1700х1600</t>
  </si>
  <si>
    <t>84</t>
  </si>
  <si>
    <t>оцинк.сталь 0,9мм 1850х850</t>
  </si>
  <si>
    <t>85</t>
  </si>
  <si>
    <t>оцинк.сталь 0,9мм 2000x900</t>
  </si>
  <si>
    <t>86</t>
  </si>
  <si>
    <t>оцинк.сталь 0,9мм 2150x600</t>
  </si>
  <si>
    <t>87</t>
  </si>
  <si>
    <t>оцинк.сталь 0,9мм 2700x2600</t>
  </si>
  <si>
    <t>88</t>
  </si>
  <si>
    <t>оцинк.сталь 0,8мм 250x700</t>
  </si>
  <si>
    <t>89</t>
  </si>
  <si>
    <t>оцинк.сталь 0,8мм 250x750</t>
  </si>
  <si>
    <t>90</t>
  </si>
  <si>
    <t>оцинк.сталь 0,8мм 300х1300</t>
  </si>
  <si>
    <t>91</t>
  </si>
  <si>
    <t>оцинк.сталь 0,8мм 750х450</t>
  </si>
  <si>
    <t>92</t>
  </si>
  <si>
    <t>оцинк.сталь 0,8мм 800х200</t>
  </si>
  <si>
    <t>93</t>
  </si>
  <si>
    <t>оцинк.сталь 0,8мм 800х350</t>
  </si>
  <si>
    <t>94</t>
  </si>
  <si>
    <t>оцинк.сталь 0,8мм 850х450</t>
  </si>
  <si>
    <t>95</t>
  </si>
  <si>
    <t>оцинк.сталь 0,8мм 800х650</t>
  </si>
  <si>
    <t>96</t>
  </si>
  <si>
    <t>оцинк.сталь 0,8мм D-225</t>
  </si>
  <si>
    <t>97</t>
  </si>
  <si>
    <t>оцинк.сталь 0,9мм 350х1000</t>
  </si>
  <si>
    <t>98</t>
  </si>
  <si>
    <t>оцинк.сталь 0,9мм 650х1100</t>
  </si>
  <si>
    <t>99</t>
  </si>
  <si>
    <t>оцинк.сталь 0,9мм 700х1250</t>
  </si>
  <si>
    <t>100</t>
  </si>
  <si>
    <t>оцинк.сталь 0,9мм 750х350</t>
  </si>
  <si>
    <t>101</t>
  </si>
  <si>
    <t>оцинк.сталь 0,9мм 800х500</t>
  </si>
  <si>
    <t>102</t>
  </si>
  <si>
    <t>оцинк.сталь 0,9мм 850х350</t>
  </si>
  <si>
    <t>103</t>
  </si>
  <si>
    <t>оцинк.сталь 0,9мм 900х500</t>
  </si>
  <si>
    <t>104</t>
  </si>
  <si>
    <t>оцинк.сталь 0,9мм 950х600</t>
  </si>
  <si>
    <t>105</t>
  </si>
  <si>
    <t>оцинк.сталь 0,9мм 1100x400</t>
  </si>
  <si>
    <t>106</t>
  </si>
  <si>
    <t>оцинк.сталь 0,9мм 1100х500</t>
  </si>
  <si>
    <t>107</t>
  </si>
  <si>
    <t>оцинк.сталь 0,9мм 1100x700</t>
  </si>
  <si>
    <t>108</t>
  </si>
  <si>
    <t>оцинк.сталь 0,9мм 1200х700</t>
  </si>
  <si>
    <t>109</t>
  </si>
  <si>
    <t>оцинк.сталь 0,9мм 1200х800</t>
  </si>
  <si>
    <t>110</t>
  </si>
  <si>
    <t>оцинк.сталь 0,9мм 1250х950</t>
  </si>
  <si>
    <t>111</t>
  </si>
  <si>
    <t>оцинк.сталь 0,9мм 1350х500</t>
  </si>
  <si>
    <t>112</t>
  </si>
  <si>
    <t>оцинк.сталь 0,9мм 1350х750</t>
  </si>
  <si>
    <t>113</t>
  </si>
  <si>
    <t>оцинк.сталь 0,9мм 1400х700</t>
  </si>
  <si>
    <t>114</t>
  </si>
  <si>
    <t>оцинк.сталь 0,9мм 650х1400</t>
  </si>
  <si>
    <t>Монтаж дефлекторов</t>
  </si>
  <si>
    <t>Дефлектор кровельный</t>
  </si>
  <si>
    <t>ЦАГИ D-630</t>
  </si>
  <si>
    <t>ЦАГИ D-400</t>
  </si>
  <si>
    <t>ЦАГИ D-500</t>
  </si>
  <si>
    <t>ЦАГИ D-315</t>
  </si>
  <si>
    <t>ЦАГИ D-560</t>
  </si>
  <si>
    <t>ЦАГИ D-355</t>
  </si>
  <si>
    <t>ЦАГИ D-800</t>
  </si>
  <si>
    <t>ЦАГИ D-710</t>
  </si>
  <si>
    <t>ЦАГИ D-450</t>
  </si>
  <si>
    <t>Монтаж защитного кожуха</t>
  </si>
  <si>
    <t>м2</t>
  </si>
  <si>
    <t>Окожушка</t>
  </si>
  <si>
    <t>оцинк. сталь 0,5мм</t>
  </si>
  <si>
    <t>Монтаж канального вентилятора</t>
  </si>
  <si>
    <t>Вентилятор канальный для круглых каналов в компл.с регулятором оборотов</t>
  </si>
  <si>
    <t>Канал-ВЕНТ D-250</t>
  </si>
  <si>
    <t>Вентилятор канальный прямоугольный</t>
  </si>
  <si>
    <t>Канал-КВАРК-П-50-25-22-2-400</t>
  </si>
  <si>
    <t>Канал-КВАРК-П-50-30-25-2-400</t>
  </si>
  <si>
    <t>Монтаж крышного вентилятора</t>
  </si>
  <si>
    <t>Вентилятор крышный радиальный дымоудаления</t>
  </si>
  <si>
    <t>УКРОС91 56 D-400 N-3кВт У1</t>
  </si>
  <si>
    <t>УКРОС91 90 D-400 N-11кВт У1</t>
  </si>
  <si>
    <t>УКРОС61 63 D-400 N-4кВт У1</t>
  </si>
  <si>
    <t>УКРОС61 80 D-400 N-4кВт УХЛ1</t>
  </si>
  <si>
    <t>УКРОС61 90 D-400 N-7,5кВт У1</t>
  </si>
  <si>
    <t>УКРОС61 90 D-600 N-7,5кВт У1</t>
  </si>
  <si>
    <t>Вентилятор крышный противодымный приточный</t>
  </si>
  <si>
    <t>ВКОП0 71 N-5,5кВт У1</t>
  </si>
  <si>
    <t>ВКОП0 63 N-7,5кВт У1</t>
  </si>
  <si>
    <t>ВКОП0 63 N-5,5кВт У1</t>
  </si>
  <si>
    <t>ВКОП0 63 N-4кВт У1</t>
  </si>
  <si>
    <t>ВКОП0 56 N-4кВт У1</t>
  </si>
  <si>
    <t>ВКОП0 50 N-4кВт У1</t>
  </si>
  <si>
    <t>ВКОП0 45 N-3кВт У1</t>
  </si>
  <si>
    <t>ВКОП0 40 N-3кВт У1</t>
  </si>
  <si>
    <t>Вентилятор крышный шумоизолированный</t>
  </si>
  <si>
    <t>КРОШ-25-2 У1</t>
  </si>
  <si>
    <t>КРОШ-40-4 У1</t>
  </si>
  <si>
    <t>КРОШ-45-4 У1</t>
  </si>
  <si>
    <t>КРОШ-50-4 У1</t>
  </si>
  <si>
    <t>КРОШ-50-6 У1</t>
  </si>
  <si>
    <t>КРОШ-63-6 У1</t>
  </si>
  <si>
    <t>Монтаж осевого вентилятора</t>
  </si>
  <si>
    <t>Вентилятор осевой</t>
  </si>
  <si>
    <t>осевой ОСА-Е266 45 N-3кВт У1 Р-40</t>
  </si>
  <si>
    <t>ОСА 301 63 N-11кВт У2 Б-50</t>
  </si>
  <si>
    <t>осевой ОСА 501 80 N-18,5кВт У2</t>
  </si>
  <si>
    <t>осевой ОСА 501 80 N-11кВт У2</t>
  </si>
  <si>
    <t>осевой ОСА 501 71 N-4кВт У1</t>
  </si>
  <si>
    <t>осевой ОСА 501 63 N-2,2 кВт У2</t>
  </si>
  <si>
    <t>осевой ОСА 501 63 N-7,5кВт У2</t>
  </si>
  <si>
    <t>осевой ОСА 501 56 N-2,2 кВт У2</t>
  </si>
  <si>
    <t>осевой ОСА-Е260 63 N-11кВт У2 Р-40</t>
  </si>
  <si>
    <t>осевой ОСА-Е260 56 N-7,5кВт У2 Р-40</t>
  </si>
  <si>
    <t>осевой ОСА-Е260 56 N-5,5кВт У2 Р35</t>
  </si>
  <si>
    <t>осевой ОСА-Е260 50 N-4кВт У2 Р35</t>
  </si>
  <si>
    <t>осевой ОСА-Е260 45 N-1,5кВт У2 Р-25</t>
  </si>
  <si>
    <t>осевой ОСА-Е266 45 N-3кВт У2 Р-35</t>
  </si>
  <si>
    <t>осевой ОСА-Е266 50 N-4кВт У2 Р35</t>
  </si>
  <si>
    <t>осевой ОСА-Е266 56 N-5,5кВт У2 Р35</t>
  </si>
  <si>
    <t>осевой ОСА-Е266 63 N-7,5кВт У1 Р35</t>
  </si>
  <si>
    <t>Монтаж перехода на крышный дефлектор</t>
  </si>
  <si>
    <t>Переход вентиляционный</t>
  </si>
  <si>
    <t>ПЕК-ОСА-045-Н</t>
  </si>
  <si>
    <t>ПЕК-ОСА-050-Н</t>
  </si>
  <si>
    <t>ПЕК-ОСА-056-Н</t>
  </si>
  <si>
    <t>ПЕК-ОСА-063-Н</t>
  </si>
  <si>
    <t>ПЕК-ОСА-040-Н</t>
  </si>
  <si>
    <t>ПЕК-ОСА-071-Н</t>
  </si>
  <si>
    <t>Монтаж приточной установки</t>
  </si>
  <si>
    <t>Установка приточная</t>
  </si>
  <si>
    <t>ВЕРОСА-500-019-03-00-У3</t>
  </si>
  <si>
    <t>ВЕРОСА-500-019-04-00-У1</t>
  </si>
  <si>
    <t>ВЕРОСА-500-034-03-00-У3</t>
  </si>
  <si>
    <t>ВЕРОСА-500-039-03-00-У3</t>
  </si>
  <si>
    <t>Канал-ВЕНТ-160</t>
  </si>
  <si>
    <t>Канал-ВЕНТ-250</t>
  </si>
  <si>
    <t>Канал-ВЕНТ-315</t>
  </si>
  <si>
    <t>Канал-КВАРК-П-50-30-22-2-400</t>
  </si>
  <si>
    <t>Канал-КВАРК-П-70-40-31-2-400</t>
  </si>
  <si>
    <t>ВЕРОСА-500-194-03-00-УЗ</t>
  </si>
  <si>
    <t>Монтаж радиального вентилятора</t>
  </si>
  <si>
    <t>Вентилятор радиальный</t>
  </si>
  <si>
    <t>Канал-ВЕНТ D-100</t>
  </si>
  <si>
    <t>Канал-ВЕНТ D-160</t>
  </si>
  <si>
    <t>Канал-ВЕНТ D-200</t>
  </si>
  <si>
    <t>Канал-ВЕНТ-125</t>
  </si>
  <si>
    <t>Монтаж фильтра</t>
  </si>
  <si>
    <t>Фильтр канальный вентиляционный</t>
  </si>
  <si>
    <t>ФП-40-20 G4</t>
  </si>
  <si>
    <t>ФП-90-50 G4</t>
  </si>
  <si>
    <t>ФП-100 G4</t>
  </si>
  <si>
    <t>ФП-125 G4</t>
  </si>
  <si>
    <t>ФП-200 G4</t>
  </si>
  <si>
    <t>ФП-250 G4</t>
  </si>
  <si>
    <t>Монтаж шиберной заслонки</t>
  </si>
  <si>
    <t>Задвижка шиберная</t>
  </si>
  <si>
    <t>оцинк. сталь D-355</t>
  </si>
  <si>
    <t>оцинк. сталь 0,8мм D-630</t>
  </si>
  <si>
    <t>оцинк. сталь 0,8мм D-400</t>
  </si>
  <si>
    <t>оцинк. сталь 0,8мм D-800</t>
  </si>
  <si>
    <t>оцинк. сталь 0,8мм D-710</t>
  </si>
  <si>
    <t>оцинк. сталь 0,8мм D-500</t>
  </si>
  <si>
    <t>оцинк. сталь 0,8мм D-450</t>
  </si>
  <si>
    <t>оцинк. сталь 0,8мм D-560</t>
  </si>
  <si>
    <t>оцинк. сталь 0,8мм D-315</t>
  </si>
  <si>
    <t>Монтаж шумоглушителя</t>
  </si>
  <si>
    <t>Шумоглушитель круглого сечения</t>
  </si>
  <si>
    <t>Канал-ГКК D-125 L=600</t>
  </si>
  <si>
    <t>Канал-ГКК D-250 L=600</t>
  </si>
  <si>
    <t>Канал-ГКК-160-600</t>
  </si>
  <si>
    <t>ГКК-315-600</t>
  </si>
  <si>
    <t>Оцинкованная сталь для фасонных элементов толщина 0,5-0,70; Оцинкованная сталь для фасонных элементов толщина 0,8-1,00</t>
  </si>
  <si>
    <t>Оцинкованная сталь для фасонных элементов</t>
  </si>
  <si>
    <t>толщина 0,5-0,7</t>
  </si>
  <si>
    <t>толщина 0,8-1,0</t>
  </si>
  <si>
    <t>Устройство огнезащиты</t>
  </si>
  <si>
    <t>Огнезащита воздуховода (кг)</t>
  </si>
  <si>
    <t>Огнезащитный состав "Плазас"</t>
  </si>
  <si>
    <t>кг</t>
  </si>
  <si>
    <t>Огнезащита воздуховода</t>
  </si>
  <si>
    <t>МБОР-5Ф EI60</t>
  </si>
  <si>
    <t>МБОР-5Ф EI30</t>
  </si>
  <si>
    <t>МБОР-16Ф EI150</t>
  </si>
  <si>
    <t>МБОР-13Ф EI120</t>
  </si>
  <si>
    <t>РОКВУЛ ALU1 WIRED MAT 105 (50мм.) EI150</t>
  </si>
  <si>
    <t>РОКВУЛ ALU1 WIRED MAT 105 (40мм.) EI120</t>
  </si>
  <si>
    <t>Устройство стакана монтажного</t>
  </si>
  <si>
    <t>Стакан монтажный вентиляционный</t>
  </si>
  <si>
    <t>СТАМ 401 63 MV220</t>
  </si>
  <si>
    <t>СТАМ 401 90 MV220</t>
  </si>
  <si>
    <t>СТАМ 310-57-Н</t>
  </si>
  <si>
    <t>СТАМ 310-84-Н</t>
  </si>
  <si>
    <t>СТАМ 360-57-Н</t>
  </si>
  <si>
    <t>СТАМ 360-94-Н</t>
  </si>
  <si>
    <t>СТАМ 360-84-Н</t>
  </si>
  <si>
    <t>СТАМ 401-56-Н MV220</t>
  </si>
  <si>
    <t>СТАМ 401-71-Н MV220</t>
  </si>
  <si>
    <t>СТАМ 401-88-Н MV220</t>
  </si>
  <si>
    <t>СТАМ 360-36-Н</t>
  </si>
  <si>
    <t>Устройство теплоизоляции</t>
  </si>
  <si>
    <t>Теплоизоляция воздуховодов (м2)</t>
  </si>
  <si>
    <t>РОКВУЛ ЛАМЕЛЛА МАТ (40мм.)</t>
  </si>
  <si>
    <t>Прочие материалы (Фланец для воздуховода ФОВ/ФОН; Скотч; Перфолента; Траверса монтажная 38х40; Болт (кг) с шестигранной головкой М10x20; Гайка (кг) шестигранная М10; Саморезы (кг) клопы х; Шинорейка; Крепеж (шт); Уплотнитель (пог.м.); Профиль (пог.м.) Г-обр. стальной 40х40 1,2мм; Пена монтажная противопожарная; Закладные детали; Уголок стальной (пог.м.) 50х50х5; Лента перфорированная (пог.м.) 12х0,5мм 25м; Шайба оцинк.сталь DIN9021 М10; Анкер забивной латунный М10; Анкер клиновой 10х100; Шпилька резьбовая М10х1000; Шнур асбестовый ШАОН 10мм; Кисть малярная плоская 100мм; Бур для перфоратора по бетону SDS-plus 12х260; Диск отрезной по металлу 125х1,2х22)</t>
  </si>
  <si>
    <t>%</t>
  </si>
  <si>
    <t>Закупка подрядчик</t>
  </si>
  <si>
    <t>11.09.02</t>
  </si>
  <si>
    <t>Монтаж клапанов</t>
  </si>
  <si>
    <t>11.09.02.00</t>
  </si>
  <si>
    <t>Клапан вентиляционный</t>
  </si>
  <si>
    <t>противопож., общепром. исп. КПУ-1Н МРП канальный EI90 НЗ 800х300 ВЕЗА-220 привод снаружи</t>
  </si>
  <si>
    <t>противопож., общепром. исп. КПУ-1Н МРП канальный EI90 НЗ 650х500 ВЕЗА-220 привод снаружи</t>
  </si>
  <si>
    <t>дроссель-клапан прямоугольный ДКп 300х150</t>
  </si>
  <si>
    <t>дроссель-клапан прямоугольный ДКп 300х200</t>
  </si>
  <si>
    <t>дроссель-клапан прямоугольный ДКп 400х200</t>
  </si>
  <si>
    <t>дроссель-клапан прямоугольный ДКп 250x150</t>
  </si>
  <si>
    <t>дроссель-клапан прямоугольный ДКп 200х200</t>
  </si>
  <si>
    <t>дроссель-клапан прямоугольный ДКп 200х150</t>
  </si>
  <si>
    <t>дроссель-клапан для круглых каналов ДКп D-250</t>
  </si>
  <si>
    <t>КПУ-1Н канальный НО 150х150 МВ-220В</t>
  </si>
  <si>
    <t>КПУ-1Н-МС канальный НЗ 1300х500 МВ-220В привод снаружи</t>
  </si>
  <si>
    <t>дроссель-клапан прямоугольный ДКп 150х150</t>
  </si>
  <si>
    <t>дроссель-клапан прямоугольный ДКп 500х300</t>
  </si>
  <si>
    <t>КПУ-1Н канальный НЗ 1000х400 МВ-220В привод снаружи</t>
  </si>
  <si>
    <t>КПУ-1Н канальный НЗ D-630 МВ-220В</t>
  </si>
  <si>
    <t>КПУ-1Н канальный НЗ D-560 МВ-220В привод снаружи</t>
  </si>
  <si>
    <t>дроссель-клапан для круглых каналов ДКп D-125</t>
  </si>
  <si>
    <t>дроссель-клапан для круглых каналов ДКп D-160</t>
  </si>
  <si>
    <t>дроссель-клапан для круглых каналов ДКп D-200</t>
  </si>
  <si>
    <t>КПУ-1Н канальный НЗ 850х500 МВ-220В привод снаружи</t>
  </si>
  <si>
    <t>КПУ-1Н РОН130 стеновой НЗ 900х500 МВ-220В</t>
  </si>
  <si>
    <t>КПУ-1Н канальный НО 300х200 МВ-220В</t>
  </si>
  <si>
    <t>КПУ-1Н стеновой НЗ 600х500 220В</t>
  </si>
  <si>
    <t>КПУ-1Н канальный НО 200х150 220В</t>
  </si>
  <si>
    <t>КПУ-1Н канальный НО 250х200 220В</t>
  </si>
  <si>
    <t>КПУ-1Н канальный НО 250x150 220В</t>
  </si>
  <si>
    <t>КПУ-1Н стеновой НЗ 700х700 220В</t>
  </si>
  <si>
    <t>дроссель-клапан прямоугольный ДКп 250х200</t>
  </si>
  <si>
    <t>КПУ-1Н стеновой НЗ 700х500 220В</t>
  </si>
  <si>
    <t>КПУ-1Н канальный НО 300х150 МВ-220В</t>
  </si>
  <si>
    <t>КПУ-1Н канальный НО 400х250 МВ-220В</t>
  </si>
  <si>
    <t>КПУ-1Н канальный НО 200х200 МВ-220В</t>
  </si>
  <si>
    <t>КПУ-1Н канальный НО 300x250 МВ-220В</t>
  </si>
  <si>
    <t>КПУ-1Н канальный НО 300х300 МВ-220В</t>
  </si>
  <si>
    <t>КПУ-1Н канальный НО 400x400 МВ-220В</t>
  </si>
  <si>
    <t>КПУ-1Н канальный НО 500х200 МВ-220В</t>
  </si>
  <si>
    <t>КПУ-1Н канальный НО 500x150 МВ-220В</t>
  </si>
  <si>
    <t>КПУ-1Н канальный НО 500х300 МВ-220В</t>
  </si>
  <si>
    <t>КПУ-2Н канальный НЗ 800x450 МВ-220В МС</t>
  </si>
  <si>
    <t>КПУ-1Н канальный НО 150x200 МВ-220В</t>
  </si>
  <si>
    <t>КПУ-1Н канальный НО 600х300 МВ-220В</t>
  </si>
  <si>
    <t>КПУ-1Н канальный НО 700х400 МВ-220В</t>
  </si>
  <si>
    <t>КПУ-1Н канальный НО 160 220В</t>
  </si>
  <si>
    <t>КПУ-1Н канальный НО 400х200 220В</t>
  </si>
  <si>
    <t>КПУ-1Н канальный НО 125 220В</t>
  </si>
  <si>
    <t>КПУ-1Н канальный НО D-200 220В</t>
  </si>
  <si>
    <t>КПУ-1Н канальный НО 500х250 220В</t>
  </si>
  <si>
    <t>приточный Norvind pro D-90</t>
  </si>
  <si>
    <t>ОКСИД 450х450</t>
  </si>
  <si>
    <t>ОКСИД 750х450</t>
  </si>
  <si>
    <t>ОКСИД 800х450</t>
  </si>
  <si>
    <t>ОКСИД 800х600</t>
  </si>
  <si>
    <t>ОКСИД 850х450</t>
  </si>
  <si>
    <t>ОКСИД 950х450</t>
  </si>
  <si>
    <t>ОКСИД 950х600</t>
  </si>
  <si>
    <t>ОКСИД 1000х750</t>
  </si>
  <si>
    <t>ОКСИД 1100х900</t>
  </si>
  <si>
    <t>ОКСИД 1150х550</t>
  </si>
  <si>
    <t>ОКСИД 1150х750</t>
  </si>
  <si>
    <t>ОКСИД 1150х800</t>
  </si>
  <si>
    <t>КПУ-1Н канальный НО 100 220</t>
  </si>
  <si>
    <t>КПУ-1Н канальный НО 225 220</t>
  </si>
  <si>
    <t>КПУ-1Н канальный НО 315 220</t>
  </si>
  <si>
    <t>дроссель-клапан для круглых каналов ДКп D-100</t>
  </si>
  <si>
    <t>дроссель-клапан для круглых каналов ДКп D-225</t>
  </si>
  <si>
    <t>дроссель-клапан для круглых каналов ДКп D-315</t>
  </si>
  <si>
    <t>дроссель-клапан прямоугольный ДКп 100х150</t>
  </si>
  <si>
    <t>дроссель-клапан прямоугольный ДКп 150х100</t>
  </si>
  <si>
    <t>дроссель-клапан прямоугольный ДКп 150х200</t>
  </si>
  <si>
    <t>дроссель-клапан прямоугольный ДКп 200х100</t>
  </si>
  <si>
    <t>дроссель-клапан прямоугольный ДКп 300х100</t>
  </si>
  <si>
    <t>дроссель-клапан прямоугольный ДКп 300х250</t>
  </si>
  <si>
    <t>дроссель-клапан прямоугольный ДКп 300х300</t>
  </si>
  <si>
    <t>дроссель-клапан прямоугольный ДКп 300х350</t>
  </si>
  <si>
    <t>дроссель-клапан прямоугольный ДКп 350х150</t>
  </si>
  <si>
    <t>дроссель-клапан прямоугольный ДКп 350х250</t>
  </si>
  <si>
    <t>дроссель-клапан прямоугольный ДКп 350х350</t>
  </si>
  <si>
    <t>дроссель-клапан прямоугольный ДКп 400х150</t>
  </si>
  <si>
    <t>дроссель-клапан прямоугольный ДКп 400х250</t>
  </si>
  <si>
    <t>ДПУ-М Д100</t>
  </si>
  <si>
    <t>ДПУ-М Д125</t>
  </si>
  <si>
    <t>ДПУ-М Д60</t>
  </si>
  <si>
    <t>ГЕРМИК-С 160х150 Н</t>
  </si>
  <si>
    <t>ГЕРМИК-С-160*150-Н-1*LM230-S2-1-УХ Л2-0</t>
  </si>
  <si>
    <t>ГЕРМИК-П 160х250 Н</t>
  </si>
  <si>
    <t xml:space="preserve"> ГЕРМИК-П-160*250-Н-1*LF24-SRZ-5-1-УХ Л2-0</t>
  </si>
  <si>
    <t>ГЕРМИК-С 160х350 Н</t>
  </si>
  <si>
    <t>ГЕРМИК-С-160*350-Н-1*LF24-V-1-УХ Л2-0</t>
  </si>
  <si>
    <t>ГЕРМИК-С 160х400 Н</t>
  </si>
  <si>
    <t>ГЕРМИК-С-160*400-Н-1*LF24-V-1-УХ Л2-0</t>
  </si>
  <si>
    <t>ГЕРМИК-С 160х450 Н</t>
  </si>
  <si>
    <t>ГЕРМИК-С-160*450-Н-1*LM230-S2-1-УХ Л2-0</t>
  </si>
  <si>
    <t>ГЕРМИК-П 200х350 Н</t>
  </si>
  <si>
    <t>ГЕРМИК-П-200*350-Н-1*LF24-SRZ-5-1-УХ Л2-0</t>
  </si>
  <si>
    <t>ГЕРМИК-П 350х300 Н</t>
  </si>
  <si>
    <t>ГЕРМИК-П-350*300-Н-1*LF24-SRZ-5-1-УХ Л2-0</t>
  </si>
  <si>
    <t>ГЕРМИК-С 500х900 Н</t>
  </si>
  <si>
    <t>ГЕРМИК-С-500*900-Н-1*LF24-SRZ-5-1-УХ Л2-0</t>
  </si>
  <si>
    <t>ГЕРМИК-П 565х565 Н</t>
  </si>
  <si>
    <t xml:space="preserve"> ГЕРМИК-П-565*565-Н-1*LF230-S2-5-1-У3-0 Л2-0</t>
  </si>
  <si>
    <t>ГЕРМИК-П 780х780 Н</t>
  </si>
  <si>
    <t>ГЕРМИК-П-780*780-Н-1*NF230-V-1-У3-0</t>
  </si>
  <si>
    <t>ГЕРМИК-ДУ-З 650х500 МV220В</t>
  </si>
  <si>
    <t xml:space="preserve"> ГЕРМИК-ДУ-З-650х500-1*ф-MV220-ВН-КЛ</t>
  </si>
  <si>
    <t>КПУ-2Н канальный НЗ D-450 МВ-220В</t>
  </si>
  <si>
    <t>КПУ-1Н канальный НЗ D-800 МВ-220В</t>
  </si>
  <si>
    <t>КПУ-1Н канальный НЗ D-1000 МВ-220В</t>
  </si>
  <si>
    <t>КПУ-1Н канальный НЗ D-710 МВ-220В</t>
  </si>
  <si>
    <t>КПУ-1Н канальный НО 150х100 МВ-220В</t>
  </si>
  <si>
    <t>КПУ-1Н канальный НО 200х100 МВ-220В</t>
  </si>
  <si>
    <t>КПУ-1Н канальный НО 300х100 МВ-220В</t>
  </si>
  <si>
    <t>КПУ-1Н канальный НО 200х250 220В</t>
  </si>
  <si>
    <t>КПУ-1Н канальный НО 200х300 220В</t>
  </si>
  <si>
    <t>КПУ-1Н канальный НО 350х250 220В</t>
  </si>
  <si>
    <t>КПУ-1Н стеновой НО 350х2000 220В</t>
  </si>
  <si>
    <t>КПУ-1Н канальный НО 450х250 220В</t>
  </si>
  <si>
    <t>КПУ-1Н стеновой НЗ 250х300 220В</t>
  </si>
  <si>
    <t>КПУ-1Н стеновой НЗ 300х300 220В</t>
  </si>
  <si>
    <t>КПУ-1Н стеновой НЗ 300х1300 220В</t>
  </si>
  <si>
    <t>КПУ-1Н стеновой НЗ 350х1200 220В</t>
  </si>
  <si>
    <t>КПУ-2Н стеновой НЗ 400х400 220В</t>
  </si>
  <si>
    <t>КПУ-1Н стеновой НЗ 550х900 220В</t>
  </si>
  <si>
    <t>КПУ-1Н стеновой НЗ 550х1000 220В</t>
  </si>
  <si>
    <t>КПУ-1Н стеновой НЗ 550х2150 220В</t>
  </si>
  <si>
    <t>КПУ-1Н стеновой НЗ 500х1350 220В</t>
  </si>
  <si>
    <t>115</t>
  </si>
  <si>
    <t>КПУ-2Н стеновой НЗ 700х450 220В</t>
  </si>
  <si>
    <t>116</t>
  </si>
  <si>
    <t>КПУ-1Н стеновой НЗ 800х750 220В</t>
  </si>
  <si>
    <t>117</t>
  </si>
  <si>
    <t>КПУ-1Н стеновой НЗ 800х850 220В</t>
  </si>
  <si>
    <t>118</t>
  </si>
  <si>
    <t>КПУ-1Н стеновой НЗ 900х750 220В</t>
  </si>
  <si>
    <t>119</t>
  </si>
  <si>
    <t>КПУ-1Н стеновой НЗ 1000х1100 220В</t>
  </si>
  <si>
    <t>120</t>
  </si>
  <si>
    <t>КПУ-1Н стеновой НЗ 1100х750 220В</t>
  </si>
  <si>
    <t>121</t>
  </si>
  <si>
    <t>КПУ-1Н стеновой НЗ 1200х500 220В</t>
  </si>
  <si>
    <t>122</t>
  </si>
  <si>
    <t>КПУ-1Н канальный НЗ 1250х700 220В МС</t>
  </si>
  <si>
    <t>123</t>
  </si>
  <si>
    <t>КПУ-1Н канальный НЗ 1250х950 220В</t>
  </si>
  <si>
    <t>124</t>
  </si>
  <si>
    <t>КПУ-1Н стеновой НЗ 1350х500 220В</t>
  </si>
  <si>
    <t>125</t>
  </si>
  <si>
    <t>КПУ-1Н канальный НЗ 1350х750 220В</t>
  </si>
  <si>
    <t>126</t>
  </si>
  <si>
    <t>КПУ-1Н канальный НЗ 1400х400 220В</t>
  </si>
  <si>
    <t>127</t>
  </si>
  <si>
    <t>КПУ-1Н канальный НЗ 1400х650 220В МС</t>
  </si>
  <si>
    <t>128</t>
  </si>
  <si>
    <t>КПУ-1Н стеновой НЗ 1450х500 220В</t>
  </si>
  <si>
    <t>129</t>
  </si>
  <si>
    <t>КПУ-1Н стеновой НЗ 800х500 220В</t>
  </si>
  <si>
    <t>130</t>
  </si>
  <si>
    <t>КПУ-1Н стеновой НЗ 700х900 220В</t>
  </si>
  <si>
    <t>131</t>
  </si>
  <si>
    <t>КПУ-1Н канальный НЗ 1400х750 МВ-220В</t>
  </si>
  <si>
    <t>132</t>
  </si>
  <si>
    <t>КПУ-1Н канальный НЗ 1100х1100 МВ-220В</t>
  </si>
  <si>
    <t>133</t>
  </si>
  <si>
    <t>КПУ-1Н канальный НЗ 1100х400 МВ-220В</t>
  </si>
  <si>
    <t>134</t>
  </si>
  <si>
    <t>КПУ-1Н канальный НЗ 1000х600 МВ-220В</t>
  </si>
  <si>
    <t>135</t>
  </si>
  <si>
    <t>КПУ-2Н канальный НЗ 950х450 МВ-220В</t>
  </si>
  <si>
    <t>136</t>
  </si>
  <si>
    <t>КПУ-1Н канальный НЗ 800х650 МВ-220В</t>
  </si>
  <si>
    <t>137</t>
  </si>
  <si>
    <t>КПУ-1Н канальный НЗ 750х750 МВ-220В</t>
  </si>
  <si>
    <t>138</t>
  </si>
  <si>
    <t>КПУ-2Н канальный НЗ 750х450 МВ-220В</t>
  </si>
  <si>
    <t>139</t>
  </si>
  <si>
    <t>КПУ-1Н канальный НЗ 550х450 МВ-220В</t>
  </si>
  <si>
    <t>140</t>
  </si>
  <si>
    <t>КПУ-1Н канальный НЗ 500х250 МВ-220В</t>
  </si>
  <si>
    <t>141</t>
  </si>
  <si>
    <t>КПУ-2Н канальный НЗ 500х250 МВ-220В</t>
  </si>
  <si>
    <t>142</t>
  </si>
  <si>
    <t>КПУ-2Н канальный НЗ 450х850 МВ-220В МС</t>
  </si>
  <si>
    <t>143</t>
  </si>
  <si>
    <t>КПУ-2Н канальный НЗ 450х450 МВ-220В МС</t>
  </si>
  <si>
    <t>144</t>
  </si>
  <si>
    <t>КПУ-1Н канальный НЗ 400х300 МВ-220В</t>
  </si>
  <si>
    <t>145</t>
  </si>
  <si>
    <t>КПУ-1Н канальный НЗ 400х200 МВ-220В</t>
  </si>
  <si>
    <t>146</t>
  </si>
  <si>
    <t>КПУ-1Н канальный НЗ 300х100 МВ-220В</t>
  </si>
  <si>
    <t>147</t>
  </si>
  <si>
    <t>КПУ-1Н канальный НЗ 250х500 МВ-220В</t>
  </si>
  <si>
    <t>148</t>
  </si>
  <si>
    <t>КПУ-1Н канальный НЗ 250х150 МВ-220В</t>
  </si>
  <si>
    <t>149</t>
  </si>
  <si>
    <t>КПУ-1Н канальный НЗ 150х250 МВ-220В</t>
  </si>
  <si>
    <t>150</t>
  </si>
  <si>
    <t>КПУ-1Н канальный НО 1500х500 МВ-220В</t>
  </si>
  <si>
    <t>151</t>
  </si>
  <si>
    <t>КПУ-1Н канальный НО 1400х450 МВ-220В</t>
  </si>
  <si>
    <t>152</t>
  </si>
  <si>
    <t>КПУ-1Н канальный НО 1300х500 МВ-220В</t>
  </si>
  <si>
    <t>153</t>
  </si>
  <si>
    <t>КПУ-1Н канальный НО 1200х1200 МВ-220В</t>
  </si>
  <si>
    <t>154</t>
  </si>
  <si>
    <t>КПУ-1Н канальный НО 850х350 МВ-220В</t>
  </si>
  <si>
    <t>155</t>
  </si>
  <si>
    <t>КПУ-1Н канальный НО 600х400 МВ-220В</t>
  </si>
  <si>
    <t>156</t>
  </si>
  <si>
    <t>КПУ-1Н канальный НО 600х350 МВ-220В</t>
  </si>
  <si>
    <t>157</t>
  </si>
  <si>
    <t>КПУ-1Н канальный НО 600х250 МВ-220В</t>
  </si>
  <si>
    <t>158</t>
  </si>
  <si>
    <t>КПУ-1Н канальный НО 550х1800 МВ-220В</t>
  </si>
  <si>
    <t>159</t>
  </si>
  <si>
    <t>КПУ-2Н канальный НО 450х1650 МВ-220В МС</t>
  </si>
  <si>
    <t>160</t>
  </si>
  <si>
    <t>КПУ-1Н канальный НО 450х300 МВ-220В</t>
  </si>
  <si>
    <t>161</t>
  </si>
  <si>
    <t>КПУ-1Н канальный НО 400х300 МВ-220В МС</t>
  </si>
  <si>
    <t>162</t>
  </si>
  <si>
    <t>КПУ-1Н канальный НО 350х300 МВ-220В</t>
  </si>
  <si>
    <t>163</t>
  </si>
  <si>
    <t>КПУ-1Н канальный НО 350х200 МВ-220В</t>
  </si>
  <si>
    <t>164</t>
  </si>
  <si>
    <t>КПУ-1Н канальный НО 300х350 МВ-220В</t>
  </si>
  <si>
    <t>165</t>
  </si>
  <si>
    <t>КПУ-1Н канальный НЗ 800х500 МВ-220В</t>
  </si>
  <si>
    <t>166</t>
  </si>
  <si>
    <t>КПУ-1Н канальный НЗ 800х550 МВ-220В</t>
  </si>
  <si>
    <t>167</t>
  </si>
  <si>
    <t>КПУ-1Н канальный НЗ 800х400 МВ-220В</t>
  </si>
  <si>
    <t>168</t>
  </si>
  <si>
    <t>КПУ-1Н канальный НЗ 700х400 МВ-220В</t>
  </si>
  <si>
    <t>169</t>
  </si>
  <si>
    <t>ОКСИД 900х700</t>
  </si>
  <si>
    <t>170</t>
  </si>
  <si>
    <t>КПУ-1Н канальный НО D-250 220В</t>
  </si>
  <si>
    <t>171</t>
  </si>
  <si>
    <t>КПУ-1Н канальный НО 100х150 МВ-220В</t>
  </si>
  <si>
    <t>172</t>
  </si>
  <si>
    <t>КПУ-1Н стеновой НО 150х150 220В</t>
  </si>
  <si>
    <t>173</t>
  </si>
  <si>
    <t>КПУ-1Н стеновой НЗ 750х350 220В</t>
  </si>
  <si>
    <t>174</t>
  </si>
  <si>
    <t>КПУ-1Н стеновой НЗ 1100х500 220В</t>
  </si>
  <si>
    <t>175</t>
  </si>
  <si>
    <t>КПУ-1Н стеновой НЗ 1200х750 220В</t>
  </si>
  <si>
    <t>11.09.03</t>
  </si>
  <si>
    <t>Монтаж вентиляционных решеток</t>
  </si>
  <si>
    <t>11.09.03.00</t>
  </si>
  <si>
    <t>Монтаж решеток</t>
  </si>
  <si>
    <t>Решетка вентиляционная</t>
  </si>
  <si>
    <t>D-100</t>
  </si>
  <si>
    <t>Сетка</t>
  </si>
  <si>
    <t>РОН110 150х150</t>
  </si>
  <si>
    <t>АМР 150х150</t>
  </si>
  <si>
    <t>АРН 500х200</t>
  </si>
  <si>
    <t>ERA 180х250</t>
  </si>
  <si>
    <t>АМН 150х150</t>
  </si>
  <si>
    <t>АМН 200х150</t>
  </si>
  <si>
    <t>АМН 200х200</t>
  </si>
  <si>
    <t>АМН 400х150</t>
  </si>
  <si>
    <t>АРН 800х500</t>
  </si>
  <si>
    <t>АМН 300х200</t>
  </si>
  <si>
    <t>РОН130 1200х500</t>
  </si>
  <si>
    <t>РОН130 600х500</t>
  </si>
  <si>
    <t>РОН130 700х900</t>
  </si>
  <si>
    <t>РОН130 800x600</t>
  </si>
  <si>
    <t>АМР 150х100</t>
  </si>
  <si>
    <t>АРН 1000x450</t>
  </si>
  <si>
    <t>РОН130 900x500</t>
  </si>
  <si>
    <t>РОН130 800х500</t>
  </si>
  <si>
    <t>РОН130 350x1200</t>
  </si>
  <si>
    <t>РОН130 650x500</t>
  </si>
  <si>
    <t>АРН 1150х400</t>
  </si>
  <si>
    <t>АРН 1100х400</t>
  </si>
  <si>
    <t>АРН 1000x500</t>
  </si>
  <si>
    <t>АРН 900х350</t>
  </si>
  <si>
    <t>АРН 700х900</t>
  </si>
  <si>
    <t>АРН 700х250</t>
  </si>
  <si>
    <t>АРН 650х350</t>
  </si>
  <si>
    <t>АМН 400х200</t>
  </si>
  <si>
    <t>АМН 400х250</t>
  </si>
  <si>
    <t>АМН 350х350</t>
  </si>
  <si>
    <t>АМН 350х250</t>
  </si>
  <si>
    <t>АМН 350х150</t>
  </si>
  <si>
    <t>АМН 300х250</t>
  </si>
  <si>
    <t>АМН 300х150</t>
  </si>
  <si>
    <t>АМН 250х200</t>
  </si>
  <si>
    <t>АМН 200х100</t>
  </si>
  <si>
    <t>АМН 100х150</t>
  </si>
  <si>
    <t>АМН 150х100</t>
  </si>
  <si>
    <t>РОН110 1600х500</t>
  </si>
  <si>
    <t>РОН110 1400х400</t>
  </si>
  <si>
    <t>РОН110 1200х450</t>
  </si>
  <si>
    <t>РОН110 1000х450</t>
  </si>
  <si>
    <t>РОН110 950х600</t>
  </si>
  <si>
    <t>РОН110 950х450</t>
  </si>
  <si>
    <t>РОН110 900х900</t>
  </si>
  <si>
    <t>РОН110 900x500</t>
  </si>
  <si>
    <t>РОН110 850х450</t>
  </si>
  <si>
    <t>РОН110 800х800</t>
  </si>
  <si>
    <t>РОН110 800x600</t>
  </si>
  <si>
    <t>РОН110 800х450</t>
  </si>
  <si>
    <t>РОН110 800х400</t>
  </si>
  <si>
    <t>РОН110 750х750</t>
  </si>
  <si>
    <t>РОН110 750х450</t>
  </si>
  <si>
    <t>РОН110 700х700</t>
  </si>
  <si>
    <t>РОН110 700х450</t>
  </si>
  <si>
    <t>РОН110 650х650</t>
  </si>
  <si>
    <t>РОН110 600х600</t>
  </si>
  <si>
    <t>РОН110 550х450</t>
  </si>
  <si>
    <t>РОН110 500х700</t>
  </si>
  <si>
    <t>РОН110 500х300</t>
  </si>
  <si>
    <t>РОН110 500х250</t>
  </si>
  <si>
    <t>РОН110 450х450</t>
  </si>
  <si>
    <t>РОН110 400х400</t>
  </si>
  <si>
    <t>РОН110 400х300</t>
  </si>
  <si>
    <t>РОН110 300х350</t>
  </si>
  <si>
    <t>РОН110 300х300</t>
  </si>
  <si>
    <t>РОН110 300х250</t>
  </si>
  <si>
    <t>РОН110 300х200</t>
  </si>
  <si>
    <t>РОН110 300х150</t>
  </si>
  <si>
    <t>РОН110 250х150</t>
  </si>
  <si>
    <t>РОН110 250х200</t>
  </si>
  <si>
    <t>РОН110 200х200</t>
  </si>
  <si>
    <t>РОН110 150х200</t>
  </si>
  <si>
    <t>РОН110 150х100</t>
  </si>
  <si>
    <t>РОН130 1450х500</t>
  </si>
  <si>
    <t>РОН130 1350х500</t>
  </si>
  <si>
    <t>РОН130 1200х750</t>
  </si>
  <si>
    <t>РОН130 1150х800</t>
  </si>
  <si>
    <t>РОН130 1150х750</t>
  </si>
  <si>
    <t>РОН130 1150х550</t>
  </si>
  <si>
    <t>РОН130 1100х900</t>
  </si>
  <si>
    <t>РОН130 1100х750</t>
  </si>
  <si>
    <t>РОН130 1100х500</t>
  </si>
  <si>
    <t>РОН130 1000х1100</t>
  </si>
  <si>
    <t>РОН130 900х750</t>
  </si>
  <si>
    <t>РОН130 900х700</t>
  </si>
  <si>
    <t>РОН130 900х550</t>
  </si>
  <si>
    <t>РОН130 800х850</t>
  </si>
  <si>
    <t>РОН130 800х750</t>
  </si>
  <si>
    <t>РОН130 750х350</t>
  </si>
  <si>
    <t>РОН130 700х1000</t>
  </si>
  <si>
    <t>РОН130 700х700</t>
  </si>
  <si>
    <t>РОН130 700х500</t>
  </si>
  <si>
    <t>РОН130 700х450</t>
  </si>
  <si>
    <t>РОН130 600х1000</t>
  </si>
  <si>
    <t>РОН130 600х800</t>
  </si>
  <si>
    <t>РОН130 550х2150</t>
  </si>
  <si>
    <t>РОН130 550х1000</t>
  </si>
  <si>
    <t>РОН130 500х1350</t>
  </si>
  <si>
    <t>РОН130 350х2000</t>
  </si>
  <si>
    <t>РОН130 300х1300</t>
  </si>
  <si>
    <t>РОН130 300х300</t>
  </si>
  <si>
    <t>РОН130 300х200</t>
  </si>
  <si>
    <t>РОН130 250х300</t>
  </si>
  <si>
    <t>РОН130 200х300</t>
  </si>
  <si>
    <t>АМР 100х250</t>
  </si>
  <si>
    <t>АМН 250х150</t>
  </si>
  <si>
    <t>D-125</t>
  </si>
  <si>
    <t>D-160</t>
  </si>
  <si>
    <t>D-200</t>
  </si>
  <si>
    <t>D-225</t>
  </si>
  <si>
    <t>D-250</t>
  </si>
  <si>
    <t>300х300</t>
  </si>
  <si>
    <t>450х450</t>
  </si>
  <si>
    <t>750х450</t>
  </si>
  <si>
    <t>850х450</t>
  </si>
  <si>
    <t>900х500</t>
  </si>
  <si>
    <t>950х450</t>
  </si>
  <si>
    <t>АРОР 150х150 +КВР</t>
  </si>
  <si>
    <t>РОН 230 800х600</t>
  </si>
  <si>
    <t>РОН 230 900х500</t>
  </si>
  <si>
    <t>РОН 230 950x600</t>
  </si>
  <si>
    <t>РОН 230 1000х750</t>
  </si>
  <si>
    <t>РОН 230 1150х600</t>
  </si>
  <si>
    <t>РОН 230 1150х800</t>
  </si>
  <si>
    <t>11.09.04</t>
  </si>
  <si>
    <t>ПНР</t>
  </si>
  <si>
    <t>11.09.04.00</t>
  </si>
  <si>
    <t>Пусконаладочные работы системы вентиляции: продувка, испытание системы ДУ, ПНР общеобменной вентиляции</t>
  </si>
  <si>
    <t>компл.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</si>
  <si>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</si>
  <si>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</si>
  <si>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</si>
  <si>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</si>
  <si>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</si>
  <si>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</si>
  <si>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</si>
  <si>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</si>
  <si>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</si>
  <si>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</si>
  <si>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</si>
  <si>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</si>
  <si>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</si>
  <si>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 Амундсмена Екатеринбург.01.11.09 Секция 1.1_Устройство вентиляционных систем №1</t>
  </si>
  <si>
    <t>de907b90-7b83-11f1-9618-db392af1e994</t>
  </si>
  <si>
    <t>ГП Амундсмена Екатеринбург.02.11.09 Секция 1.2_Устройство вентиляционных систем №1</t>
  </si>
  <si>
    <t>e4aa9023-7b83-11f1-9618-db392af1e994</t>
  </si>
  <si>
    <t>ГП Амундсмена Екатеринбург.03.11.09 Секция 1.3_Устройство вентиляционных систем №1</t>
  </si>
  <si>
    <t>f10ac6c4-7b83-11f1-9618-db392af1e994</t>
  </si>
  <si>
    <t>ГП Амундсмена Екатеринбург.04.11.09 Секция 2_Устройство вентиляционных систем №1</t>
  </si>
  <si>
    <t>cadab36f-7b7a-11f1-9618-db392af1e994</t>
  </si>
  <si>
    <t>ГП Амундсмена Екатеринбург.05.11.09 Секция 3_Устройство вентиляционных систем №1</t>
  </si>
  <si>
    <t>a5cf9b9d-7b86-11f1-9618-db392af1e994</t>
  </si>
  <si>
    <t>Итог</t>
  </si>
  <si>
    <t>Указать сумму</t>
  </si>
  <si>
    <t>Примечание: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</si>
  <si>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</si>
  <si>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</si>
  <si>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</si>
  <si>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</si>
  <si>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</si>
  <si>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Секция 1.1</t>
  </si>
  <si>
    <t>Секция 1.2</t>
  </si>
  <si>
    <t>Секция 1.3</t>
  </si>
  <si>
    <t>расчет от стоимоти воздуховодов, в прочие материалы, включена заделка воздуховодов через перекрытия негорючими материалами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</si>
</sst>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"/>
    <numFmt numFmtId="165" formatCode="#,##0.0"/>
  </numFmts>
  <fonts count="10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b/>
      <i/>
      <u/>
      <sz val="10"/>
      <name val="Arial Narrow"/>
      <family val="2"/>
      <charset val="204"/>
    </font>
    <font>
      <sz val="8"/>
      <color rgb="FFFF000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0" fontId="1" fillId="0" borderId="0"/>
  </cellStyleXfs>
  <cellXfs count="104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2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left"/>
    </xf>
    <xf numFmtId="0" fontId="0" fillId="6" borderId="6" xfId="0" applyFill="1" applyBorder="1" applyAlignment="1">
      <alignment horizontal="left"/>
    </xf>
    <xf numFmtId="0" fontId="3" fillId="6" borderId="7" xfId="0" applyFont="1" applyFill="1" applyBorder="1" applyAlignment="1">
      <alignment horizontal="right"/>
    </xf>
    <xf numFmtId="0" fontId="0" fillId="6" borderId="5" xfId="0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3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1" fontId="0" fillId="0" borderId="5" xfId="0" applyNumberFormat="1" applyBorder="1" applyAlignment="1">
      <alignment horizontal="right" vertical="center"/>
    </xf>
    <xf numFmtId="165" fontId="0" fillId="0" borderId="5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164" fontId="0" fillId="0" borderId="5" xfId="0" applyNumberFormat="1" applyBorder="1" applyAlignment="1">
      <alignment horizontal="right" vertical="center"/>
    </xf>
    <xf numFmtId="2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0" fontId="0" fillId="0" borderId="8" xfId="0" applyBorder="1"/>
    <xf numFmtId="4" fontId="3" fillId="0" borderId="1" xfId="0" applyNumberFormat="1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43" fontId="0" fillId="0" borderId="0" xfId="1" applyFont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4" fontId="6" fillId="0" borderId="0" xfId="0" applyNumberFormat="1" applyFont="1"/>
    <xf numFmtId="0" fontId="6" fillId="0" borderId="0" xfId="0" applyFont="1"/>
    <xf numFmtId="0" fontId="6" fillId="0" borderId="0" xfId="0" applyFont="1" applyAlignment="1">
      <alignment vertical="center"/>
    </xf>
    <xf numFmtId="0" fontId="8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7" fillId="0" borderId="0" xfId="0" applyFont="1"/>
    <xf numFmtId="43" fontId="6" fillId="0" borderId="0" xfId="1" applyFont="1"/>
    <xf numFmtId="0" fontId="6" fillId="0" borderId="0" xfId="0" applyFont="1" applyAlignment="1">
      <alignment wrapText="1"/>
    </xf>
    <xf numFmtId="49" fontId="6" fillId="8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2" applyFont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6" borderId="7" xfId="0" applyFont="1" applyFill="1" applyBorder="1" applyAlignment="1">
      <alignment horizontal="right"/>
    </xf>
    <xf numFmtId="4" fontId="3" fillId="6" borderId="7" xfId="0" applyNumberFormat="1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4" fontId="4" fillId="6" borderId="7" xfId="0" applyNumberFormat="1" applyFont="1" applyFill="1" applyBorder="1" applyAlignment="1">
      <alignment horizontal="right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top" wrapText="1"/>
    </xf>
    <xf numFmtId="4" fontId="7" fillId="0" borderId="8" xfId="0" applyNumberFormat="1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9" fillId="5" borderId="5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3 2 2" xfId="2" xr:uid="{323DE4EA-033E-4F01-AE0C-B2B2C9C89B27}"/>
    <cellStyle name="Финансовый" xfId="1" builtinId="3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diagonalUp="0" diagonalDown="0" outline="0">
        <left/>
        <right/>
        <top style="thin">
          <color rgb="FF000000"/>
        </top>
        <bottom/>
      </border>
    </dxf>
    <dxf>
      <border outline="0">
        <right style="thin">
          <color rgb="FF000000"/>
        </right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AEC561-9274-46A8-BD0C-FB649B0997E5}" name="Р" displayName="Р" ref="A3:F27" totalsRowCount="1" headerRowDxfId="37" headerRowBorderDxfId="36" tableBorderDxfId="35" totalsRowBorderDxfId="34">
  <autoFilter ref="A3:F26" xr:uid="{D0AEC561-9274-46A8-BD0C-FB649B0997E5}"/>
  <tableColumns count="6">
    <tableColumn id="1" xr3:uid="{4AB8A302-DF99-4D2F-8DA2-0070A6BB8559}" name="Наименование" totalsRowLabel="Итог" dataDxfId="33" totalsRowDxfId="32"/>
    <tableColumn id="2" xr3:uid="{0BB1F90D-9344-422C-8D71-C604056A7E07}" name="Ед. изм." dataDxfId="31" totalsRowDxfId="30"/>
    <tableColumn id="3" xr3:uid="{CE3037DA-C805-47D6-B3B3-55741F216999}" name="Количество" dataDxfId="29" totalsRowDxfId="28"/>
    <tableColumn id="4" xr3:uid="{C49BBD15-4771-4596-8813-60794B9FA70F}" name="Цена за ед., руб" dataDxfId="27" totalsRowDxfId="26"/>
    <tableColumn id="5" xr3:uid="{3120B63D-303E-4F77-A5A8-4E0A657B8026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821FF668-846F-40BC-B24F-FB13395B0C45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27DD571-D808-4789-BF5D-6FF10C78361E}" name="М" displayName="М" ref="A3:I544" totalsRowCount="1" headerRowDxfId="21" headerRowBorderDxfId="20" tableBorderDxfId="19" totalsRowBorderDxfId="18">
  <autoFilter ref="A3:I543" xr:uid="{127DD571-D808-4789-BF5D-6FF10C78361E}"/>
  <tableColumns count="9">
    <tableColumn id="1" xr3:uid="{264B68F5-AAF8-4D46-B8F3-73B971E4B4E7}" name="Наим." totalsRowLabel="Итог" dataDxfId="17" totalsRowDxfId="16"/>
    <tableColumn id="2" xr3:uid="{16823E66-71CE-4121-8EBC-F9288108D095}" name="Артикул, марка, произв." dataDxfId="15" totalsRowDxfId="14"/>
    <tableColumn id="3" xr3:uid="{56D116B0-67F9-4E99-B1BD-EE79CD6EAAA5}" name="Хар-ка" dataDxfId="13" totalsRowDxfId="12"/>
    <tableColumn id="4" xr3:uid="{16BA4568-616D-4BBF-ACD1-B00668B9BFF6}" name="Ед. изм." dataDxfId="11" totalsRowDxfId="10"/>
    <tableColumn id="5" xr3:uid="{13F8650F-39A6-4888-B19D-BE9656CE73C4}" name="Количество" dataDxfId="9" totalsRowDxfId="8"/>
    <tableColumn id="6" xr3:uid="{D34EA8D8-77B1-432B-BAB8-DA50EC96141F}" name="Цена за ед., руб" dataDxfId="7" totalsRowDxfId="6"/>
    <tableColumn id="7" xr3:uid="{ED860516-BAB7-40E3-A296-E295673472A0}" name="Сумма, руб" totalsRowFunction="sum" dataDxfId="5" totalsRowDxfId="4">
      <calculatedColumnFormula>ROUND(М[[#This Row],[Количество]]*М[[#This Row],[Цена за ед., руб]],2)</calculatedColumnFormula>
    </tableColumn>
    <tableColumn id="8" xr3:uid="{20122964-899B-4D6A-B54B-C17F4BD8E179}" name="Прим." dataDxfId="3" totalsRowDxfId="2"/>
    <tableColumn id="9" xr3:uid="{5AC9149E-E50A-4D12-874B-E4B5F5D99DA4}" name="Форма закупа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AB635"/>
  <sheetViews>
    <sheetView tabSelected="1" workbookViewId="0">
      <pane ySplit="7" topLeftCell="A149" activePane="bottomLeft" state="frozen"/>
      <selection pane="bottomLeft" activeCell="P154" sqref="P154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11" width="10.5" style="1" customWidth="1"/>
    <col min="12" max="12" width="14.6640625" style="1" customWidth="1"/>
    <col min="13" max="13" width="16" style="1" customWidth="1"/>
    <col min="14" max="14" width="17" style="1" customWidth="1"/>
    <col min="15" max="15" width="35" style="1" customWidth="1"/>
    <col min="16" max="16" width="23.33203125" style="1" customWidth="1"/>
  </cols>
  <sheetData>
    <row r="1" spans="1:16" ht="11.1" customHeight="1" x14ac:dyDescent="0.2"/>
    <row r="2" spans="1:16" ht="11.1" customHeight="1" x14ac:dyDescent="0.2">
      <c r="B2" s="82" t="s">
        <v>0</v>
      </c>
      <c r="C2" s="82"/>
      <c r="D2" s="82"/>
      <c r="E2" s="82"/>
      <c r="F2" s="82"/>
      <c r="G2" s="82"/>
      <c r="H2" s="82"/>
      <c r="I2" s="82"/>
      <c r="J2" s="82"/>
    </row>
    <row r="3" spans="1:16" ht="23.1" customHeight="1" x14ac:dyDescent="0.2">
      <c r="B3" s="83" t="s">
        <v>1</v>
      </c>
      <c r="C3" s="83"/>
      <c r="D3" s="83"/>
      <c r="E3" s="83"/>
      <c r="F3" s="83"/>
      <c r="G3" s="83"/>
      <c r="H3" s="83"/>
      <c r="I3" s="83"/>
      <c r="J3" s="83"/>
    </row>
    <row r="4" spans="1:16" ht="23.1" customHeight="1" x14ac:dyDescent="0.2">
      <c r="B4" s="83" t="s">
        <v>2</v>
      </c>
      <c r="C4" s="83"/>
      <c r="D4" s="83"/>
      <c r="E4" s="83"/>
      <c r="F4" s="83"/>
      <c r="G4" s="83"/>
      <c r="H4" s="83"/>
      <c r="I4" s="83"/>
      <c r="J4" s="83"/>
    </row>
    <row r="5" spans="1:16" ht="11.1" customHeight="1" x14ac:dyDescent="0.2"/>
    <row r="6" spans="1:16" ht="11.1" customHeight="1" x14ac:dyDescent="0.2">
      <c r="A6" s="84" t="s">
        <v>3</v>
      </c>
      <c r="B6" s="84" t="s">
        <v>4</v>
      </c>
      <c r="C6" s="86" t="s">
        <v>5</v>
      </c>
      <c r="D6" s="88" t="s">
        <v>6</v>
      </c>
      <c r="E6" s="84" t="s">
        <v>7</v>
      </c>
      <c r="F6" s="90" t="s">
        <v>8</v>
      </c>
      <c r="G6" s="92" t="s">
        <v>844</v>
      </c>
      <c r="H6" s="92" t="s">
        <v>845</v>
      </c>
      <c r="I6" s="92" t="s">
        <v>846</v>
      </c>
      <c r="J6" s="92" t="s">
        <v>9</v>
      </c>
      <c r="K6" s="92" t="s">
        <v>10</v>
      </c>
      <c r="L6" s="84" t="s">
        <v>11</v>
      </c>
      <c r="M6" s="90" t="s">
        <v>12</v>
      </c>
      <c r="N6" s="90" t="s">
        <v>13</v>
      </c>
      <c r="O6" s="84" t="s">
        <v>14</v>
      </c>
      <c r="P6" s="90" t="s">
        <v>15</v>
      </c>
    </row>
    <row r="7" spans="1:16" ht="11.1" customHeight="1" x14ac:dyDescent="0.2">
      <c r="A7" s="85"/>
      <c r="B7" s="85"/>
      <c r="C7" s="87"/>
      <c r="D7" s="89"/>
      <c r="E7" s="85"/>
      <c r="F7" s="91"/>
      <c r="G7" s="93"/>
      <c r="H7" s="93"/>
      <c r="I7" s="93"/>
      <c r="J7" s="93"/>
      <c r="K7" s="93"/>
      <c r="L7" s="85"/>
      <c r="M7" s="91"/>
      <c r="N7" s="91"/>
      <c r="O7" s="85"/>
      <c r="P7" s="91"/>
    </row>
    <row r="8" spans="1:16" ht="11.1" customHeight="1" x14ac:dyDescent="0.2">
      <c r="A8" s="3" t="s">
        <v>16</v>
      </c>
      <c r="B8" s="4" t="s">
        <v>17</v>
      </c>
      <c r="C8" s="5"/>
      <c r="D8" s="5"/>
      <c r="E8" s="6"/>
      <c r="F8" s="7"/>
      <c r="G8" s="7"/>
      <c r="H8" s="7"/>
      <c r="I8" s="7"/>
      <c r="J8" s="7"/>
      <c r="K8" s="7"/>
      <c r="L8" s="7"/>
      <c r="M8" s="62"/>
      <c r="N8" s="62"/>
      <c r="O8" s="5"/>
      <c r="P8" s="5"/>
    </row>
    <row r="9" spans="1:16" ht="11.1" customHeight="1" outlineLevel="1" x14ac:dyDescent="0.2">
      <c r="A9" s="8" t="s">
        <v>18</v>
      </c>
      <c r="B9" s="9" t="s">
        <v>19</v>
      </c>
      <c r="C9" s="10"/>
      <c r="D9" s="10"/>
      <c r="E9" s="11"/>
      <c r="F9" s="12"/>
      <c r="G9" s="12"/>
      <c r="H9" s="12"/>
      <c r="I9" s="12"/>
      <c r="J9" s="12"/>
      <c r="K9" s="12"/>
      <c r="L9" s="12"/>
      <c r="M9" s="63"/>
      <c r="N9" s="63">
        <f>SUM($N$622,$N$491,$N$311,$N$10)</f>
        <v>0</v>
      </c>
      <c r="O9" s="10"/>
      <c r="P9" s="10"/>
    </row>
    <row r="10" spans="1:16" ht="23.1" customHeight="1" outlineLevel="2" x14ac:dyDescent="0.2">
      <c r="A10" s="13" t="s">
        <v>20</v>
      </c>
      <c r="B10" s="14" t="s">
        <v>21</v>
      </c>
      <c r="C10" s="15"/>
      <c r="D10" s="15"/>
      <c r="E10" s="16"/>
      <c r="F10" s="17"/>
      <c r="G10" s="18"/>
      <c r="H10" s="18"/>
      <c r="I10" s="18"/>
      <c r="J10" s="18"/>
      <c r="K10" s="18"/>
      <c r="L10" s="18"/>
      <c r="M10" s="64"/>
      <c r="N10" s="64">
        <f>SUM($N$11)</f>
        <v>0</v>
      </c>
      <c r="O10" s="19"/>
      <c r="P10" s="19"/>
    </row>
    <row r="11" spans="1:16" ht="23.1" customHeight="1" outlineLevel="3" x14ac:dyDescent="0.2">
      <c r="A11" s="13" t="s">
        <v>22</v>
      </c>
      <c r="B11" s="14" t="s">
        <v>21</v>
      </c>
      <c r="C11" s="15"/>
      <c r="D11" s="15"/>
      <c r="E11" s="16"/>
      <c r="F11" s="17"/>
      <c r="G11" s="18"/>
      <c r="H11" s="18"/>
      <c r="I11" s="18"/>
      <c r="J11" s="18"/>
      <c r="K11" s="18"/>
      <c r="L11" s="18"/>
      <c r="M11" s="64"/>
      <c r="N11" s="64">
        <f>SUM($N$153,$N$309,$N$307,$N$295,$N$293,$N$285,$N$283,$N$280,$N$278,$N$273,$N$271,$N$261,$N$259,$N$252,$N$250,$N$245,$N$243,$N$231,$N$229,$N$222,$N$220,$N$202,$N$200,$N$179,$N$177,$N$173,$N$171,$N$169,$N$167,$N$157,$N$155,$N$38,$N$36,$N$24,$N$22,$N$20,$N$18,$N$16,$N$14,$N$12)</f>
        <v>0</v>
      </c>
      <c r="O11" s="19"/>
      <c r="P11" s="19"/>
    </row>
    <row r="12" spans="1:16" ht="11.1" customHeight="1" outlineLevel="4" x14ac:dyDescent="0.2">
      <c r="A12" s="20"/>
      <c r="B12" s="14" t="s">
        <v>23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65"/>
      <c r="N12" s="66">
        <f>SUM($N$13)</f>
        <v>0</v>
      </c>
      <c r="O12" s="18"/>
      <c r="P12" s="22"/>
    </row>
    <row r="13" spans="1:16" ht="11.1" customHeight="1" outlineLevel="4" x14ac:dyDescent="0.2">
      <c r="A13" s="23"/>
      <c r="B13" s="24" t="s">
        <v>24</v>
      </c>
      <c r="C13" s="25"/>
      <c r="D13" s="25"/>
      <c r="E13" s="26" t="s">
        <v>25</v>
      </c>
      <c r="F13" s="27"/>
      <c r="G13" s="28">
        <v>138</v>
      </c>
      <c r="H13" s="28">
        <v>447</v>
      </c>
      <c r="I13" s="28">
        <v>239</v>
      </c>
      <c r="J13" s="28">
        <v>869</v>
      </c>
      <c r="K13" s="28">
        <v>506</v>
      </c>
      <c r="L13" s="29">
        <f>SUM($G$13:$K$13)</f>
        <v>2199</v>
      </c>
      <c r="M13" s="32">
        <f t="array" ref="M13">INDEX(Р[Цена за ед., руб],MATCH(1,IF(($B13=Р[Наименование])*($O13=Р[Примечание]),{1},($B13=Р[Наименование])*($O13=Р[Примечание])),0))</f>
        <v>0</v>
      </c>
      <c r="N13" s="32">
        <f>ROUND($L$13*$M$13,2)</f>
        <v>0</v>
      </c>
      <c r="O13" s="25"/>
      <c r="P13" s="25"/>
    </row>
    <row r="14" spans="1:16" ht="11.1" customHeight="1" outlineLevel="4" x14ac:dyDescent="0.2">
      <c r="A14" s="20"/>
      <c r="B14" s="14" t="s">
        <v>23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65"/>
      <c r="N14" s="66">
        <f>SUM($N$15)</f>
        <v>0</v>
      </c>
      <c r="O14" s="18"/>
      <c r="P14" s="22"/>
    </row>
    <row r="15" spans="1:16" ht="11.1" customHeight="1" outlineLevel="4" x14ac:dyDescent="0.2">
      <c r="A15" s="23"/>
      <c r="B15" s="24" t="s">
        <v>26</v>
      </c>
      <c r="C15" s="25"/>
      <c r="D15" s="25"/>
      <c r="E15" s="26" t="s">
        <v>25</v>
      </c>
      <c r="F15" s="27"/>
      <c r="G15" s="28">
        <v>28</v>
      </c>
      <c r="H15" s="28">
        <v>44</v>
      </c>
      <c r="I15" s="28">
        <v>44</v>
      </c>
      <c r="J15" s="27"/>
      <c r="K15" s="28">
        <v>48</v>
      </c>
      <c r="L15" s="28">
        <f>SUM($G$15:$K$15)</f>
        <v>164</v>
      </c>
      <c r="M15" s="32">
        <f t="array" ref="M15">INDEX(Р[Цена за ед., руб],MATCH(1,IF(($B15=Р[Наименование])*($O15=Р[Примечание]),{1},($B15=Р[Наименование])*($O15=Р[Примечание])),0))</f>
        <v>0</v>
      </c>
      <c r="N15" s="32">
        <f>ROUND($L$15*$M$15,2)</f>
        <v>0</v>
      </c>
      <c r="O15" s="25"/>
      <c r="P15" s="25"/>
    </row>
    <row r="16" spans="1:16" ht="11.1" customHeight="1" outlineLevel="4" x14ac:dyDescent="0.2">
      <c r="A16" s="20"/>
      <c r="B16" s="14" t="s">
        <v>27</v>
      </c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65"/>
      <c r="N16" s="66">
        <f>SUM($N$17)</f>
        <v>0</v>
      </c>
      <c r="O16" s="18"/>
      <c r="P16" s="22"/>
    </row>
    <row r="17" spans="1:16" ht="23.1" customHeight="1" outlineLevel="4" x14ac:dyDescent="0.2">
      <c r="A17" s="23" t="s">
        <v>28</v>
      </c>
      <c r="B17" s="24" t="s">
        <v>29</v>
      </c>
      <c r="C17" s="25"/>
      <c r="D17" s="25" t="s">
        <v>30</v>
      </c>
      <c r="E17" s="26" t="s">
        <v>25</v>
      </c>
      <c r="F17" s="27"/>
      <c r="G17" s="28">
        <v>28</v>
      </c>
      <c r="H17" s="28">
        <v>44</v>
      </c>
      <c r="I17" s="28">
        <v>44</v>
      </c>
      <c r="J17" s="27"/>
      <c r="K17" s="28">
        <v>48</v>
      </c>
      <c r="L17" s="28">
        <f>SUM($G$17:$K$17)</f>
        <v>164</v>
      </c>
      <c r="M17" s="32">
        <f t="array" ref="M17">INDEX(М[Цена за ед., руб],MATCH(1,IF(($B17=М[Наим.])*($C17=М[Артикул, марка, произв.])*($D17=М[Хар-ка])*($O17=М[Прим.]),{1},($B17=М[Наим.])*($C17=М[Артикул, марка, произв.])*($D17=М[Хар-ка])*($O17=М[Прим.])),0))</f>
        <v>0</v>
      </c>
      <c r="N17" s="32">
        <f>ROUND($L$17*$M$17,2)</f>
        <v>0</v>
      </c>
      <c r="O17" s="25" t="s">
        <v>31</v>
      </c>
      <c r="P17" s="25" t="str">
        <f t="array" ref="P17">INDEX(М[Форма закупа],MATCH(1,IF(($B17=М[Наим.])*($C17=М[Артикул, марка, произв.])*($D17=М[Хар-ка])*($O17=М[Прим.]),{1},($B17=М[Наим.])*($C17=М[Артикул, марка, произв.])*($D17=М[Хар-ка])*($O17=М[Прим.])),0))</f>
        <v>Закупка подрядчик</v>
      </c>
    </row>
    <row r="18" spans="1:16" ht="11.1" customHeight="1" outlineLevel="4" x14ac:dyDescent="0.2">
      <c r="A18" s="20"/>
      <c r="B18" s="14" t="s">
        <v>23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65"/>
      <c r="N18" s="66">
        <f>SUM($N$19)</f>
        <v>0</v>
      </c>
      <c r="O18" s="18"/>
      <c r="P18" s="22"/>
    </row>
    <row r="19" spans="1:16" ht="11.1" customHeight="1" outlineLevel="4" x14ac:dyDescent="0.2">
      <c r="A19" s="23"/>
      <c r="B19" s="24" t="s">
        <v>32</v>
      </c>
      <c r="C19" s="25"/>
      <c r="D19" s="25"/>
      <c r="E19" s="26" t="s">
        <v>25</v>
      </c>
      <c r="F19" s="27"/>
      <c r="G19" s="27"/>
      <c r="H19" s="27"/>
      <c r="I19" s="28">
        <v>1</v>
      </c>
      <c r="J19" s="27"/>
      <c r="K19" s="27"/>
      <c r="L19" s="28">
        <f>SUM($G$19:$K$19)</f>
        <v>1</v>
      </c>
      <c r="M19" s="32">
        <f t="array" ref="M19">INDEX(Р[Цена за ед., руб],MATCH(1,IF(($B19=Р[Наименование])*($O19=Р[Примечание]),{1},($B19=Р[Наименование])*($O19=Р[Примечание])),0))</f>
        <v>0</v>
      </c>
      <c r="N19" s="32">
        <f>ROUND($L$19*$M$19,2)</f>
        <v>0</v>
      </c>
      <c r="O19" s="25"/>
      <c r="P19" s="25"/>
    </row>
    <row r="20" spans="1:16" ht="11.1" customHeight="1" outlineLevel="4" x14ac:dyDescent="0.2">
      <c r="A20" s="20"/>
      <c r="B20" s="14" t="s">
        <v>27</v>
      </c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65"/>
      <c r="N20" s="66">
        <f>SUM($N$21)</f>
        <v>0</v>
      </c>
      <c r="O20" s="18"/>
      <c r="P20" s="22"/>
    </row>
    <row r="21" spans="1:16" ht="11.1" customHeight="1" outlineLevel="4" x14ac:dyDescent="0.2">
      <c r="A21" s="23" t="s">
        <v>28</v>
      </c>
      <c r="B21" s="24" t="s">
        <v>33</v>
      </c>
      <c r="C21" s="25"/>
      <c r="D21" s="25" t="s">
        <v>34</v>
      </c>
      <c r="E21" s="26" t="s">
        <v>25</v>
      </c>
      <c r="F21" s="27"/>
      <c r="G21" s="27"/>
      <c r="H21" s="27"/>
      <c r="I21" s="28">
        <v>1</v>
      </c>
      <c r="J21" s="27"/>
      <c r="K21" s="27"/>
      <c r="L21" s="28">
        <f>SUM($G$21:$K$21)</f>
        <v>1</v>
      </c>
      <c r="M21" s="32">
        <f t="array" ref="M21">INDEX(М[Цена за ед., руб],MATCH(1,IF(($B21=М[Наим.])*($C21=М[Артикул, марка, произв.])*($D21=М[Хар-ка])*($O21=М[Прим.]),{1},($B21=М[Наим.])*($C21=М[Артикул, марка, произв.])*($D21=М[Хар-ка])*($O21=М[Прим.])),0))</f>
        <v>0</v>
      </c>
      <c r="N21" s="32">
        <f>ROUND($L$21*$M$21,2)</f>
        <v>0</v>
      </c>
      <c r="O21" s="25"/>
      <c r="P21" s="25" t="str">
        <f t="array" ref="P21">INDEX(М[Форма закупа],MATCH(1,IF(($B21=М[Наим.])*($C21=М[Артикул, марка, произв.])*($D21=М[Хар-ка])*($O21=М[Прим.]),{1},($B21=М[Наим.])*($C21=М[Артикул, марка, произв.])*($D21=М[Хар-ка])*($O21=М[Прим.])),0))</f>
        <v>Закупка подрядчик</v>
      </c>
    </row>
    <row r="22" spans="1:16" ht="11.1" customHeight="1" outlineLevel="4" x14ac:dyDescent="0.2">
      <c r="A22" s="20"/>
      <c r="B22" s="14" t="s">
        <v>23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65"/>
      <c r="N22" s="66">
        <f>SUM($N$23)</f>
        <v>0</v>
      </c>
      <c r="O22" s="18"/>
      <c r="P22" s="22"/>
    </row>
    <row r="23" spans="1:16" ht="23.1" customHeight="1" outlineLevel="4" x14ac:dyDescent="0.2">
      <c r="A23" s="23"/>
      <c r="B23" s="24" t="s">
        <v>35</v>
      </c>
      <c r="C23" s="25"/>
      <c r="D23" s="25"/>
      <c r="E23" s="26" t="s">
        <v>36</v>
      </c>
      <c r="F23" s="27"/>
      <c r="G23" s="28">
        <v>100</v>
      </c>
      <c r="H23" s="30">
        <v>0.5</v>
      </c>
      <c r="I23" s="28">
        <v>1</v>
      </c>
      <c r="J23" s="28">
        <v>558</v>
      </c>
      <c r="K23" s="30">
        <v>0.5</v>
      </c>
      <c r="L23" s="28">
        <f>SUM($G$23:$K$23)</f>
        <v>660</v>
      </c>
      <c r="M23" s="32">
        <f t="array" ref="M23">INDEX(Р[Цена за ед., руб],MATCH(1,IF(($B23=Р[Наименование])*($O23=Р[Примечание]),{1},($B23=Р[Наименование])*($O23=Р[Примечание])),0))</f>
        <v>0</v>
      </c>
      <c r="N23" s="32">
        <f>ROUND($L$23*$M$23,2)</f>
        <v>0</v>
      </c>
      <c r="O23" s="25"/>
      <c r="P23" s="25"/>
    </row>
    <row r="24" spans="1:16" ht="11.1" customHeight="1" outlineLevel="4" x14ac:dyDescent="0.2">
      <c r="A24" s="20"/>
      <c r="B24" s="14" t="s">
        <v>27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65"/>
      <c r="N24" s="66">
        <f>SUM($N$25:$N$35)</f>
        <v>0</v>
      </c>
      <c r="O24" s="18"/>
      <c r="P24" s="22"/>
    </row>
    <row r="25" spans="1:16" ht="23.1" customHeight="1" outlineLevel="4" x14ac:dyDescent="0.2">
      <c r="A25" s="23" t="s">
        <v>28</v>
      </c>
      <c r="B25" s="24" t="s">
        <v>37</v>
      </c>
      <c r="C25" s="25"/>
      <c r="D25" s="25" t="s">
        <v>38</v>
      </c>
      <c r="E25" s="26" t="s">
        <v>36</v>
      </c>
      <c r="F25" s="27"/>
      <c r="G25" s="28">
        <v>34</v>
      </c>
      <c r="H25" s="27"/>
      <c r="I25" s="27"/>
      <c r="J25" s="28">
        <v>22</v>
      </c>
      <c r="K25" s="27"/>
      <c r="L25" s="28">
        <f>SUM($G$25:$K$25)</f>
        <v>56</v>
      </c>
      <c r="M25" s="32">
        <f t="array" ref="M25">INDEX(М[Цена за ед., руб],MATCH(1,IF(($B25=М[Наим.])*($C25=М[Артикул, марка, произв.])*($D25=М[Хар-ка])*($O25=М[Прим.]),{1},($B25=М[Наим.])*($C25=М[Артикул, марка, произв.])*($D25=М[Хар-ка])*($O25=М[Прим.])),0))</f>
        <v>0</v>
      </c>
      <c r="N25" s="32">
        <f>ROUND($L$25*$M$25,2)</f>
        <v>0</v>
      </c>
      <c r="O25" s="25"/>
      <c r="P25" s="25" t="str">
        <f t="array" ref="P25">INDEX(М[Форма закупа],MATCH(1,IF(($B25=М[Наим.])*($C25=М[Артикул, марка, произв.])*($D25=М[Хар-ка])*($O25=М[Прим.]),{1},($B25=М[Наим.])*($C25=М[Артикул, марка, произв.])*($D25=М[Хар-ка])*($O25=М[Прим.])),0))</f>
        <v>Закупка подрядчик</v>
      </c>
    </row>
    <row r="26" spans="1:16" ht="23.1" customHeight="1" outlineLevel="4" x14ac:dyDescent="0.2">
      <c r="A26" s="23" t="s">
        <v>39</v>
      </c>
      <c r="B26" s="24" t="s">
        <v>37</v>
      </c>
      <c r="C26" s="25"/>
      <c r="D26" s="25" t="s">
        <v>40</v>
      </c>
      <c r="E26" s="26" t="s">
        <v>36</v>
      </c>
      <c r="F26" s="27"/>
      <c r="G26" s="27"/>
      <c r="H26" s="27"/>
      <c r="I26" s="27"/>
      <c r="J26" s="28">
        <v>223</v>
      </c>
      <c r="K26" s="27"/>
      <c r="L26" s="28">
        <f>SUM($G$26:$K$26)</f>
        <v>223</v>
      </c>
      <c r="M26" s="32">
        <f t="array" ref="M26">INDEX(М[Цена за ед., руб],MATCH(1,IF(($B26=М[Наим.])*($C26=М[Артикул, марка, произв.])*($D26=М[Хар-ка])*($O26=М[Прим.]),{1},($B26=М[Наим.])*($C26=М[Артикул, марка, произв.])*($D26=М[Хар-ка])*($O26=М[Прим.])),0))</f>
        <v>0</v>
      </c>
      <c r="N26" s="32">
        <f>ROUND($L$26*$M$26,2)</f>
        <v>0</v>
      </c>
      <c r="O26" s="25"/>
      <c r="P26" s="25" t="str">
        <f t="array" ref="P26">INDEX(М[Форма закупа],MATCH(1,IF(($B26=М[Наим.])*($C26=М[Артикул, марка, произв.])*($D26=М[Хар-ка])*($O26=М[Прим.]),{1},($B26=М[Наим.])*($C26=М[Артикул, марка, произв.])*($D26=М[Хар-ка])*($O26=М[Прим.])),0))</f>
        <v>Закупка подрядчик</v>
      </c>
    </row>
    <row r="27" spans="1:16" ht="23.1" customHeight="1" outlineLevel="4" x14ac:dyDescent="0.2">
      <c r="A27" s="23" t="s">
        <v>41</v>
      </c>
      <c r="B27" s="24" t="s">
        <v>37</v>
      </c>
      <c r="C27" s="25"/>
      <c r="D27" s="25" t="s">
        <v>42</v>
      </c>
      <c r="E27" s="26" t="s">
        <v>36</v>
      </c>
      <c r="F27" s="27"/>
      <c r="G27" s="28">
        <v>10</v>
      </c>
      <c r="H27" s="27"/>
      <c r="I27" s="27"/>
      <c r="J27" s="27"/>
      <c r="K27" s="27"/>
      <c r="L27" s="28">
        <f>SUM($G$27:$K$27)</f>
        <v>10</v>
      </c>
      <c r="M27" s="32">
        <f t="array" ref="M27">INDEX(М[Цена за ед., руб],MATCH(1,IF(($B27=М[Наим.])*($C27=М[Артикул, марка, произв.])*($D27=М[Хар-ка])*($O27=М[Прим.]),{1},($B27=М[Наим.])*($C27=М[Артикул, марка, произв.])*($D27=М[Хар-ка])*($O27=М[Прим.])),0))</f>
        <v>0</v>
      </c>
      <c r="N27" s="32">
        <f>ROUND($L$27*$M$27,2)</f>
        <v>0</v>
      </c>
      <c r="O27" s="25"/>
      <c r="P27" s="25" t="str">
        <f t="array" ref="P27">INDEX(М[Форма закупа],MATCH(1,IF(($B27=М[Наим.])*($C27=М[Артикул, марка, произв.])*($D27=М[Хар-ка])*($O27=М[Прим.]),{1},($B27=М[Наим.])*($C27=М[Артикул, марка, произв.])*($D27=М[Хар-ка])*($O27=М[Прим.])),0))</f>
        <v>Закупка подрядчик</v>
      </c>
    </row>
    <row r="28" spans="1:16" ht="23.1" customHeight="1" outlineLevel="4" x14ac:dyDescent="0.2">
      <c r="A28" s="23" t="s">
        <v>43</v>
      </c>
      <c r="B28" s="24" t="s">
        <v>37</v>
      </c>
      <c r="C28" s="25"/>
      <c r="D28" s="25" t="s">
        <v>44</v>
      </c>
      <c r="E28" s="26" t="s">
        <v>36</v>
      </c>
      <c r="F28" s="27"/>
      <c r="G28" s="27"/>
      <c r="H28" s="27"/>
      <c r="I28" s="27"/>
      <c r="J28" s="28">
        <v>27</v>
      </c>
      <c r="K28" s="27"/>
      <c r="L28" s="28">
        <f>SUM($G$28:$K$28)</f>
        <v>27</v>
      </c>
      <c r="M28" s="32">
        <f t="array" ref="M28">INDEX(М[Цена за ед., руб],MATCH(1,IF(($B28=М[Наим.])*($C28=М[Артикул, марка, произв.])*($D28=М[Хар-ка])*($O28=М[Прим.]),{1},($B28=М[Наим.])*($C28=М[Артикул, марка, произв.])*($D28=М[Хар-ка])*($O28=М[Прим.])),0))</f>
        <v>0</v>
      </c>
      <c r="N28" s="32">
        <f>ROUND($L$28*$M$28,2)</f>
        <v>0</v>
      </c>
      <c r="O28" s="25"/>
      <c r="P28" s="25" t="str">
        <f t="array" ref="P28">INDEX(М[Форма закупа],MATCH(1,IF(($B28=М[Наим.])*($C28=М[Артикул, марка, произв.])*($D28=М[Хар-ка])*($O28=М[Прим.]),{1},($B28=М[Наим.])*($C28=М[Артикул, марка, произв.])*($D28=М[Хар-ка])*($O28=М[Прим.])),0))</f>
        <v>Закупка подрядчик</v>
      </c>
    </row>
    <row r="29" spans="1:16" ht="23.1" customHeight="1" outlineLevel="4" x14ac:dyDescent="0.2">
      <c r="A29" s="23" t="s">
        <v>45</v>
      </c>
      <c r="B29" s="24" t="s">
        <v>37</v>
      </c>
      <c r="C29" s="25"/>
      <c r="D29" s="25" t="s">
        <v>46</v>
      </c>
      <c r="E29" s="26" t="s">
        <v>36</v>
      </c>
      <c r="F29" s="27"/>
      <c r="G29" s="27"/>
      <c r="H29" s="27"/>
      <c r="I29" s="27"/>
      <c r="J29" s="28">
        <v>20</v>
      </c>
      <c r="K29" s="27"/>
      <c r="L29" s="28">
        <f>SUM($G$29:$K$29)</f>
        <v>20</v>
      </c>
      <c r="M29" s="32">
        <f t="array" ref="M29">INDEX(М[Цена за ед., руб],MATCH(1,IF(($B29=М[Наим.])*($C29=М[Артикул, марка, произв.])*($D29=М[Хар-ка])*($O29=М[Прим.]),{1},($B29=М[Наим.])*($C29=М[Артикул, марка, произв.])*($D29=М[Хар-ка])*($O29=М[Прим.])),0))</f>
        <v>0</v>
      </c>
      <c r="N29" s="32">
        <f>ROUND($L$29*$M$29,2)</f>
        <v>0</v>
      </c>
      <c r="O29" s="25"/>
      <c r="P29" s="25" t="str">
        <f t="array" ref="P29">INDEX(М[Форма закупа],MATCH(1,IF(($B29=М[Наим.])*($C29=М[Артикул, марка, произв.])*($D29=М[Хар-ка])*($O29=М[Прим.]),{1},($B29=М[Наим.])*($C29=М[Артикул, марка, произв.])*($D29=М[Хар-ка])*($O29=М[Прим.])),0))</f>
        <v>Закупка подрядчик</v>
      </c>
    </row>
    <row r="30" spans="1:16" ht="23.1" customHeight="1" outlineLevel="4" x14ac:dyDescent="0.2">
      <c r="A30" s="23" t="s">
        <v>47</v>
      </c>
      <c r="B30" s="24" t="s">
        <v>37</v>
      </c>
      <c r="C30" s="25"/>
      <c r="D30" s="25" t="s">
        <v>48</v>
      </c>
      <c r="E30" s="26" t="s">
        <v>36</v>
      </c>
      <c r="F30" s="27"/>
      <c r="G30" s="27"/>
      <c r="H30" s="27"/>
      <c r="I30" s="27"/>
      <c r="J30" s="28">
        <v>191</v>
      </c>
      <c r="K30" s="27"/>
      <c r="L30" s="28">
        <f>SUM($G$30:$K$30)</f>
        <v>191</v>
      </c>
      <c r="M30" s="32">
        <f t="array" ref="M30">INDEX(М[Цена за ед., руб],MATCH(1,IF(($B30=М[Наим.])*($C30=М[Артикул, марка, произв.])*($D30=М[Хар-ка])*($O30=М[Прим.]),{1},($B30=М[Наим.])*($C30=М[Артикул, марка, произв.])*($D30=М[Хар-ка])*($O30=М[Прим.])),0))</f>
        <v>0</v>
      </c>
      <c r="N30" s="32">
        <f>ROUND($L$30*$M$30,2)</f>
        <v>0</v>
      </c>
      <c r="O30" s="25"/>
      <c r="P30" s="25" t="str">
        <f t="array" ref="P30">INDEX(М[Форма закупа],MATCH(1,IF(($B30=М[Наим.])*($C30=М[Артикул, марка, произв.])*($D30=М[Хар-ка])*($O30=М[Прим.]),{1},($B30=М[Наим.])*($C30=М[Артикул, марка, произв.])*($D30=М[Хар-ка])*($O30=М[Прим.])),0))</f>
        <v>Закупка подрядчик</v>
      </c>
    </row>
    <row r="31" spans="1:16" ht="23.1" customHeight="1" outlineLevel="4" x14ac:dyDescent="0.2">
      <c r="A31" s="23" t="s">
        <v>49</v>
      </c>
      <c r="B31" s="24" t="s">
        <v>37</v>
      </c>
      <c r="C31" s="25"/>
      <c r="D31" s="25" t="s">
        <v>50</v>
      </c>
      <c r="E31" s="26" t="s">
        <v>36</v>
      </c>
      <c r="F31" s="27"/>
      <c r="G31" s="28">
        <v>10</v>
      </c>
      <c r="H31" s="27"/>
      <c r="I31" s="27"/>
      <c r="J31" s="27"/>
      <c r="K31" s="27"/>
      <c r="L31" s="28">
        <f>SUM($G$31:$K$31)</f>
        <v>10</v>
      </c>
      <c r="M31" s="32">
        <f t="array" ref="M31">INDEX(М[Цена за ед., руб],MATCH(1,IF(($B31=М[Наим.])*($C31=М[Артикул, марка, произв.])*($D31=М[Хар-ка])*($O31=М[Прим.]),{1},($B31=М[Наим.])*($C31=М[Артикул, марка, произв.])*($D31=М[Хар-ка])*($O31=М[Прим.])),0))</f>
        <v>0</v>
      </c>
      <c r="N31" s="32">
        <f>ROUND($L$31*$M$31,2)</f>
        <v>0</v>
      </c>
      <c r="O31" s="25"/>
      <c r="P31" s="25" t="str">
        <f t="array" ref="P31">INDEX(М[Форма закупа],MATCH(1,IF(($B31=М[Наим.])*($C31=М[Артикул, марка, произв.])*($D31=М[Хар-ка])*($O31=М[Прим.]),{1},($B31=М[Наим.])*($C31=М[Артикул, марка, произв.])*($D31=М[Хар-ка])*($O31=М[Прим.])),0))</f>
        <v>Закупка подрядчик</v>
      </c>
    </row>
    <row r="32" spans="1:16" ht="23.1" customHeight="1" outlineLevel="4" x14ac:dyDescent="0.2">
      <c r="A32" s="23" t="s">
        <v>51</v>
      </c>
      <c r="B32" s="24" t="s">
        <v>37</v>
      </c>
      <c r="C32" s="25"/>
      <c r="D32" s="25" t="s">
        <v>52</v>
      </c>
      <c r="E32" s="26" t="s">
        <v>36</v>
      </c>
      <c r="F32" s="27"/>
      <c r="G32" s="27"/>
      <c r="H32" s="27"/>
      <c r="I32" s="27"/>
      <c r="J32" s="28">
        <v>69</v>
      </c>
      <c r="K32" s="27"/>
      <c r="L32" s="28">
        <f>SUM($G$32:$K$32)</f>
        <v>69</v>
      </c>
      <c r="M32" s="32">
        <f t="array" ref="M32">INDEX(М[Цена за ед., руб],MATCH(1,IF(($B32=М[Наим.])*($C32=М[Артикул, марка, произв.])*($D32=М[Хар-ка])*($O32=М[Прим.]),{1},($B32=М[Наим.])*($C32=М[Артикул, марка, произв.])*($D32=М[Хар-ка])*($O32=М[Прим.])),0))</f>
        <v>0</v>
      </c>
      <c r="N32" s="32">
        <f>ROUND($L$32*$M$32,2)</f>
        <v>0</v>
      </c>
      <c r="O32" s="25"/>
      <c r="P32" s="25" t="str">
        <f t="array" ref="P32">INDEX(М[Форма закупа],MATCH(1,IF(($B32=М[Наим.])*($C32=М[Артикул, марка, произв.])*($D32=М[Хар-ка])*($O32=М[Прим.]),{1},($B32=М[Наим.])*($C32=М[Артикул, марка, произв.])*($D32=М[Хар-ка])*($O32=М[Прим.])),0))</f>
        <v>Закупка подрядчик</v>
      </c>
    </row>
    <row r="33" spans="1:16" ht="23.1" customHeight="1" outlineLevel="4" x14ac:dyDescent="0.2">
      <c r="A33" s="23" t="s">
        <v>53</v>
      </c>
      <c r="B33" s="24" t="s">
        <v>37</v>
      </c>
      <c r="C33" s="25"/>
      <c r="D33" s="25" t="s">
        <v>54</v>
      </c>
      <c r="E33" s="26" t="s">
        <v>36</v>
      </c>
      <c r="F33" s="27"/>
      <c r="G33" s="28">
        <v>45</v>
      </c>
      <c r="H33" s="27"/>
      <c r="I33" s="27"/>
      <c r="J33" s="27"/>
      <c r="K33" s="27"/>
      <c r="L33" s="28">
        <f>SUM($G$33:$K$33)</f>
        <v>45</v>
      </c>
      <c r="M33" s="32">
        <f t="array" ref="M33">INDEX(М[Цена за ед., руб],MATCH(1,IF(($B33=М[Наим.])*($C33=М[Артикул, марка, произв.])*($D33=М[Хар-ка])*($O33=М[Прим.]),{1},($B33=М[Наим.])*($C33=М[Артикул, марка, произв.])*($D33=М[Хар-ка])*($O33=М[Прим.])),0))</f>
        <v>0</v>
      </c>
      <c r="N33" s="32">
        <f>ROUND($L$33*$M$33,2)</f>
        <v>0</v>
      </c>
      <c r="O33" s="25"/>
      <c r="P33" s="25" t="str">
        <f t="array" ref="P33">INDEX(М[Форма закупа],MATCH(1,IF(($B33=М[Наим.])*($C33=М[Артикул, марка, произв.])*($D33=М[Хар-ка])*($O33=М[Прим.]),{1},($B33=М[Наим.])*($C33=М[Артикул, марка, произв.])*($D33=М[Хар-ка])*($O33=М[Прим.])),0))</f>
        <v>Закупка подрядчик</v>
      </c>
    </row>
    <row r="34" spans="1:16" ht="23.1" customHeight="1" outlineLevel="4" x14ac:dyDescent="0.2">
      <c r="A34" s="23" t="s">
        <v>55</v>
      </c>
      <c r="B34" s="24" t="s">
        <v>37</v>
      </c>
      <c r="C34" s="25"/>
      <c r="D34" s="25" t="s">
        <v>56</v>
      </c>
      <c r="E34" s="26" t="s">
        <v>36</v>
      </c>
      <c r="F34" s="27"/>
      <c r="G34" s="28">
        <v>1</v>
      </c>
      <c r="H34" s="30">
        <v>0.5</v>
      </c>
      <c r="I34" s="28">
        <v>1</v>
      </c>
      <c r="J34" s="27"/>
      <c r="K34" s="30">
        <v>0.5</v>
      </c>
      <c r="L34" s="28">
        <f>SUM($G$34:$K$34)</f>
        <v>3</v>
      </c>
      <c r="M34" s="32">
        <f t="array" ref="M34">INDEX(М[Цена за ед., руб],MATCH(1,IF(($B34=М[Наим.])*($C34=М[Артикул, марка, произв.])*($D34=М[Хар-ка])*($O34=М[Прим.]),{1},($B34=М[Наим.])*($C34=М[Артикул, марка, произв.])*($D34=М[Хар-ка])*($O34=М[Прим.])),0))</f>
        <v>0</v>
      </c>
      <c r="N34" s="32">
        <f>ROUND($L$34*$M$34,2)</f>
        <v>0</v>
      </c>
      <c r="O34" s="25"/>
      <c r="P34" s="25" t="str">
        <f t="array" ref="P34">INDEX(М[Форма закупа],MATCH(1,IF(($B34=М[Наим.])*($C34=М[Артикул, марка, произв.])*($D34=М[Хар-ка])*($O34=М[Прим.]),{1},($B34=М[Наим.])*($C34=М[Артикул, марка, произв.])*($D34=М[Хар-ка])*($O34=М[Прим.])),0))</f>
        <v>Закупка подрядчик</v>
      </c>
    </row>
    <row r="35" spans="1:16" ht="23.1" customHeight="1" outlineLevel="4" x14ac:dyDescent="0.2">
      <c r="A35" s="23" t="s">
        <v>16</v>
      </c>
      <c r="B35" s="24" t="s">
        <v>37</v>
      </c>
      <c r="C35" s="25"/>
      <c r="D35" s="25" t="s">
        <v>57</v>
      </c>
      <c r="E35" s="26" t="s">
        <v>36</v>
      </c>
      <c r="F35" s="27"/>
      <c r="G35" s="27"/>
      <c r="H35" s="27"/>
      <c r="I35" s="27"/>
      <c r="J35" s="28">
        <v>6</v>
      </c>
      <c r="K35" s="27"/>
      <c r="L35" s="28">
        <f>SUM($G$35:$K$35)</f>
        <v>6</v>
      </c>
      <c r="M35" s="32">
        <f t="array" ref="M35">INDEX(М[Цена за ед., руб],MATCH(1,IF(($B35=М[Наим.])*($C35=М[Артикул, марка, произв.])*($D35=М[Хар-ка])*($O35=М[Прим.]),{1},($B35=М[Наим.])*($C35=М[Артикул, марка, произв.])*($D35=М[Хар-ка])*($O35=М[Прим.])),0))</f>
        <v>0</v>
      </c>
      <c r="N35" s="32">
        <f>ROUND($L$35*$M$35,2)</f>
        <v>0</v>
      </c>
      <c r="O35" s="25"/>
      <c r="P35" s="25" t="str">
        <f t="array" ref="P35">INDEX(М[Форма закупа],MATCH(1,IF(($B35=М[Наим.])*($C35=М[Артикул, марка, произв.])*($D35=М[Хар-ка])*($O35=М[Прим.]),{1},($B35=М[Наим.])*($C35=М[Артикул, марка, произв.])*($D35=М[Хар-ка])*($O35=М[Прим.])),0))</f>
        <v>Закупка подрядчик</v>
      </c>
    </row>
    <row r="36" spans="1:16" ht="11.1" customHeight="1" outlineLevel="4" x14ac:dyDescent="0.2">
      <c r="A36" s="20"/>
      <c r="B36" s="14" t="s">
        <v>23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65"/>
      <c r="N36" s="66">
        <f>SUM($N$37)</f>
        <v>0</v>
      </c>
      <c r="O36" s="18"/>
      <c r="P36" s="22"/>
    </row>
    <row r="37" spans="1:16" ht="23.1" customHeight="1" outlineLevel="4" x14ac:dyDescent="0.2">
      <c r="A37" s="23"/>
      <c r="B37" s="24" t="s">
        <v>58</v>
      </c>
      <c r="C37" s="25"/>
      <c r="D37" s="25"/>
      <c r="E37" s="26" t="s">
        <v>36</v>
      </c>
      <c r="F37" s="27"/>
      <c r="G37" s="31">
        <v>1198.5</v>
      </c>
      <c r="H37" s="31">
        <v>3417.5</v>
      </c>
      <c r="I37" s="29">
        <v>2048</v>
      </c>
      <c r="J37" s="31">
        <v>10996.1</v>
      </c>
      <c r="K37" s="31">
        <v>3347.5</v>
      </c>
      <c r="L37" s="31">
        <f>SUM($G$37:$K$37)</f>
        <v>21007.599999999999</v>
      </c>
      <c r="M37" s="32">
        <f t="array" ref="M37">INDEX(Р[Цена за ед., руб],MATCH(1,IF(($B37=Р[Наименование])*($O37=Р[Примечание]),{1},($B37=Р[Наименование])*($O37=Р[Примечание])),0))</f>
        <v>0</v>
      </c>
      <c r="N37" s="32">
        <f>ROUND($L$37*$M$37,2)</f>
        <v>0</v>
      </c>
      <c r="O37" s="25"/>
      <c r="P37" s="25"/>
    </row>
    <row r="38" spans="1:16" ht="11.1" customHeight="1" outlineLevel="4" x14ac:dyDescent="0.2">
      <c r="A38" s="20"/>
      <c r="B38" s="14" t="s">
        <v>27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65"/>
      <c r="N38" s="66">
        <f>SUM($N$39:$N$152)</f>
        <v>0</v>
      </c>
      <c r="O38" s="18"/>
      <c r="P38" s="22"/>
    </row>
    <row r="39" spans="1:16" ht="23.1" customHeight="1" outlineLevel="4" x14ac:dyDescent="0.2">
      <c r="A39" s="23" t="s">
        <v>28</v>
      </c>
      <c r="B39" s="24" t="s">
        <v>37</v>
      </c>
      <c r="C39" s="25"/>
      <c r="D39" s="25" t="s">
        <v>59</v>
      </c>
      <c r="E39" s="26" t="s">
        <v>36</v>
      </c>
      <c r="F39" s="27"/>
      <c r="G39" s="27"/>
      <c r="H39" s="27"/>
      <c r="I39" s="27"/>
      <c r="J39" s="27"/>
      <c r="K39" s="28">
        <v>9</v>
      </c>
      <c r="L39" s="28">
        <f>SUM($G$39:$K$39)</f>
        <v>9</v>
      </c>
      <c r="M39" s="32">
        <f t="array" ref="M39">INDEX(М[Цена за ед., руб],MATCH(1,IF(($B39=М[Наим.])*($C39=М[Артикул, марка, произв.])*($D39=М[Хар-ка])*($O39=М[Прим.]),{1},($B39=М[Наим.])*($C39=М[Артикул, марка, произв.])*($D39=М[Хар-ка])*($O39=М[Прим.])),0))</f>
        <v>0</v>
      </c>
      <c r="N39" s="32">
        <f>ROUND($L$39*$M$39,2)</f>
        <v>0</v>
      </c>
      <c r="O39" s="25"/>
      <c r="P39" s="25" t="str">
        <f t="array" ref="P39">INDEX(М[Форма закупа],MATCH(1,IF(($B39=М[Наим.])*($C39=М[Артикул, марка, произв.])*($D39=М[Хар-ка])*($O39=М[Прим.]),{1},($B39=М[Наим.])*($C39=М[Артикул, марка, произв.])*($D39=М[Хар-ка])*($O39=М[Прим.])),0))</f>
        <v>Закупка подрядчик</v>
      </c>
    </row>
    <row r="40" spans="1:16" ht="23.1" customHeight="1" outlineLevel="4" x14ac:dyDescent="0.2">
      <c r="A40" s="23" t="s">
        <v>39</v>
      </c>
      <c r="B40" s="24" t="s">
        <v>37</v>
      </c>
      <c r="C40" s="25"/>
      <c r="D40" s="25" t="s">
        <v>60</v>
      </c>
      <c r="E40" s="26" t="s">
        <v>36</v>
      </c>
      <c r="F40" s="27"/>
      <c r="G40" s="30">
        <v>0.5</v>
      </c>
      <c r="H40" s="27"/>
      <c r="I40" s="27"/>
      <c r="J40" s="27"/>
      <c r="K40" s="27"/>
      <c r="L40" s="30">
        <f>SUM($G$40:$K$40)</f>
        <v>0.5</v>
      </c>
      <c r="M40" s="32">
        <f t="array" ref="M40">INDEX(М[Цена за ед., руб],MATCH(1,IF(($B40=М[Наим.])*($C40=М[Артикул, марка, произв.])*($D40=М[Хар-ка])*($O40=М[Прим.]),{1},($B40=М[Наим.])*($C40=М[Артикул, марка, произв.])*($D40=М[Хар-ка])*($O40=М[Прим.])),0))</f>
        <v>0</v>
      </c>
      <c r="N40" s="32">
        <f>ROUND($L$40*$M$40,2)</f>
        <v>0</v>
      </c>
      <c r="O40" s="25"/>
      <c r="P40" s="25" t="str">
        <f t="array" ref="P40">INDEX(М[Форма закупа],MATCH(1,IF(($B40=М[Наим.])*($C40=М[Артикул, марка, произв.])*($D40=М[Хар-ка])*($O40=М[Прим.]),{1},($B40=М[Наим.])*($C40=М[Артикул, марка, произв.])*($D40=М[Хар-ка])*($O40=М[Прим.])),0))</f>
        <v>Закупка подрядчик</v>
      </c>
    </row>
    <row r="41" spans="1:16" ht="23.1" customHeight="1" outlineLevel="4" x14ac:dyDescent="0.2">
      <c r="A41" s="23" t="s">
        <v>41</v>
      </c>
      <c r="B41" s="24" t="s">
        <v>37</v>
      </c>
      <c r="C41" s="25"/>
      <c r="D41" s="25" t="s">
        <v>61</v>
      </c>
      <c r="E41" s="26" t="s">
        <v>36</v>
      </c>
      <c r="F41" s="27"/>
      <c r="G41" s="28">
        <v>28</v>
      </c>
      <c r="H41" s="27"/>
      <c r="I41" s="27"/>
      <c r="J41" s="27"/>
      <c r="K41" s="27"/>
      <c r="L41" s="28">
        <f>SUM($G$41:$K$41)</f>
        <v>28</v>
      </c>
      <c r="M41" s="32">
        <f t="array" ref="M41">INDEX(М[Цена за ед., руб],MATCH(1,IF(($B41=М[Наим.])*($C41=М[Артикул, марка, произв.])*($D41=М[Хар-ка])*($O41=М[Прим.]),{1},($B41=М[Наим.])*($C41=М[Артикул, марка, произв.])*($D41=М[Хар-ка])*($O41=М[Прим.])),0))</f>
        <v>0</v>
      </c>
      <c r="N41" s="32">
        <f>ROUND($L$41*$M$41,2)</f>
        <v>0</v>
      </c>
      <c r="O41" s="25"/>
      <c r="P41" s="25" t="str">
        <f t="array" ref="P41">INDEX(М[Форма закупа],MATCH(1,IF(($B41=М[Наим.])*($C41=М[Артикул, марка, произв.])*($D41=М[Хар-ка])*($O41=М[Прим.]),{1},($B41=М[Наим.])*($C41=М[Артикул, марка, произв.])*($D41=М[Хар-ка])*($O41=М[Прим.])),0))</f>
        <v>Закупка подрядчик</v>
      </c>
    </row>
    <row r="42" spans="1:16" ht="23.1" customHeight="1" outlineLevel="4" x14ac:dyDescent="0.2">
      <c r="A42" s="23" t="s">
        <v>43</v>
      </c>
      <c r="B42" s="24" t="s">
        <v>37</v>
      </c>
      <c r="C42" s="25"/>
      <c r="D42" s="25" t="s">
        <v>62</v>
      </c>
      <c r="E42" s="26" t="s">
        <v>36</v>
      </c>
      <c r="F42" s="27"/>
      <c r="G42" s="27"/>
      <c r="H42" s="27"/>
      <c r="I42" s="27"/>
      <c r="J42" s="28">
        <v>30</v>
      </c>
      <c r="K42" s="27"/>
      <c r="L42" s="28">
        <f>SUM($G$42:$K$42)</f>
        <v>30</v>
      </c>
      <c r="M42" s="32">
        <f t="array" ref="M42">INDEX(М[Цена за ед., руб],MATCH(1,IF(($B42=М[Наим.])*($C42=М[Артикул, марка, произв.])*($D42=М[Хар-ка])*($O42=М[Прим.]),{1},($B42=М[Наим.])*($C42=М[Артикул, марка, произв.])*($D42=М[Хар-ка])*($O42=М[Прим.])),0))</f>
        <v>0</v>
      </c>
      <c r="N42" s="32">
        <f>ROUND($L$42*$M$42,2)</f>
        <v>0</v>
      </c>
      <c r="O42" s="25"/>
      <c r="P42" s="25" t="str">
        <f t="array" ref="P42">INDEX(М[Форма закупа],MATCH(1,IF(($B42=М[Наим.])*($C42=М[Артикул, марка, произв.])*($D42=М[Хар-ка])*($O42=М[Прим.]),{1},($B42=М[Наим.])*($C42=М[Артикул, марка, произв.])*($D42=М[Хар-ка])*($O42=М[Прим.])),0))</f>
        <v>Закупка подрядчик</v>
      </c>
    </row>
    <row r="43" spans="1:16" ht="23.1" customHeight="1" outlineLevel="4" x14ac:dyDescent="0.2">
      <c r="A43" s="23" t="s">
        <v>45</v>
      </c>
      <c r="B43" s="24" t="s">
        <v>37</v>
      </c>
      <c r="C43" s="25"/>
      <c r="D43" s="25" t="s">
        <v>63</v>
      </c>
      <c r="E43" s="26" t="s">
        <v>36</v>
      </c>
      <c r="F43" s="27"/>
      <c r="G43" s="27"/>
      <c r="H43" s="27"/>
      <c r="I43" s="27"/>
      <c r="J43" s="27"/>
      <c r="K43" s="28">
        <v>40</v>
      </c>
      <c r="L43" s="28">
        <f>SUM($G$43:$K$43)</f>
        <v>40</v>
      </c>
      <c r="M43" s="32">
        <f t="array" ref="M43">INDEX(М[Цена за ед., руб],MATCH(1,IF(($B43=М[Наим.])*($C43=М[Артикул, марка, произв.])*($D43=М[Хар-ка])*($O43=М[Прим.]),{1},($B43=М[Наим.])*($C43=М[Артикул, марка, произв.])*($D43=М[Хар-ка])*($O43=М[Прим.])),0))</f>
        <v>0</v>
      </c>
      <c r="N43" s="32">
        <f>ROUND($L$43*$M$43,2)</f>
        <v>0</v>
      </c>
      <c r="O43" s="25"/>
      <c r="P43" s="25" t="str">
        <f t="array" ref="P43">INDEX(М[Форма закупа],MATCH(1,IF(($B43=М[Наим.])*($C43=М[Артикул, марка, произв.])*($D43=М[Хар-ка])*($O43=М[Прим.]),{1},($B43=М[Наим.])*($C43=М[Артикул, марка, произв.])*($D43=М[Хар-ка])*($O43=М[Прим.])),0))</f>
        <v>Закупка подрядчик</v>
      </c>
    </row>
    <row r="44" spans="1:16" ht="23.1" customHeight="1" outlineLevel="4" x14ac:dyDescent="0.2">
      <c r="A44" s="23" t="s">
        <v>47</v>
      </c>
      <c r="B44" s="24" t="s">
        <v>37</v>
      </c>
      <c r="C44" s="25"/>
      <c r="D44" s="25" t="s">
        <v>64</v>
      </c>
      <c r="E44" s="26" t="s">
        <v>36</v>
      </c>
      <c r="F44" s="27"/>
      <c r="G44" s="27"/>
      <c r="H44" s="27"/>
      <c r="I44" s="27"/>
      <c r="J44" s="28">
        <v>90</v>
      </c>
      <c r="K44" s="27"/>
      <c r="L44" s="28">
        <f>SUM($G$44:$K$44)</f>
        <v>90</v>
      </c>
      <c r="M44" s="32">
        <f t="array" ref="M44">INDEX(М[Цена за ед., руб],MATCH(1,IF(($B44=М[Наим.])*($C44=М[Артикул, марка, произв.])*($D44=М[Хар-ка])*($O44=М[Прим.]),{1},($B44=М[Наим.])*($C44=М[Артикул, марка, произв.])*($D44=М[Хар-ка])*($O44=М[Прим.])),0))</f>
        <v>0</v>
      </c>
      <c r="N44" s="32">
        <f>ROUND($L$44*$M$44,2)</f>
        <v>0</v>
      </c>
      <c r="O44" s="25"/>
      <c r="P44" s="25" t="str">
        <f t="array" ref="P44">INDEX(М[Форма закупа],MATCH(1,IF(($B44=М[Наим.])*($C44=М[Артикул, марка, произв.])*($D44=М[Хар-ка])*($O44=М[Прим.]),{1},($B44=М[Наим.])*($C44=М[Артикул, марка, произв.])*($D44=М[Хар-ка])*($O44=М[Прим.])),0))</f>
        <v>Закупка подрядчик</v>
      </c>
    </row>
    <row r="45" spans="1:16" ht="23.1" customHeight="1" outlineLevel="4" x14ac:dyDescent="0.2">
      <c r="A45" s="23" t="s">
        <v>49</v>
      </c>
      <c r="B45" s="24" t="s">
        <v>37</v>
      </c>
      <c r="C45" s="25"/>
      <c r="D45" s="25" t="s">
        <v>65</v>
      </c>
      <c r="E45" s="26" t="s">
        <v>36</v>
      </c>
      <c r="F45" s="27"/>
      <c r="G45" s="28">
        <v>3</v>
      </c>
      <c r="H45" s="27"/>
      <c r="I45" s="27"/>
      <c r="J45" s="27"/>
      <c r="K45" s="28">
        <v>33</v>
      </c>
      <c r="L45" s="28">
        <f>SUM($G$45:$K$45)</f>
        <v>36</v>
      </c>
      <c r="M45" s="32">
        <f t="array" ref="M45">INDEX(М[Цена за ед., руб],MATCH(1,IF(($B45=М[Наим.])*($C45=М[Артикул, марка, произв.])*($D45=М[Хар-ка])*($O45=М[Прим.]),{1},($B45=М[Наим.])*($C45=М[Артикул, марка, произв.])*($D45=М[Хар-ка])*($O45=М[Прим.])),0))</f>
        <v>0</v>
      </c>
      <c r="N45" s="32">
        <f>ROUND($L$45*$M$45,2)</f>
        <v>0</v>
      </c>
      <c r="O45" s="25"/>
      <c r="P45" s="25" t="str">
        <f t="array" ref="P45">INDEX(М[Форма закупа],MATCH(1,IF(($B45=М[Наим.])*($C45=М[Артикул, марка, произв.])*($D45=М[Хар-ка])*($O45=М[Прим.]),{1},($B45=М[Наим.])*($C45=М[Артикул, марка, произв.])*($D45=М[Хар-ка])*($O45=М[Прим.])),0))</f>
        <v>Закупка подрядчик</v>
      </c>
    </row>
    <row r="46" spans="1:16" ht="23.1" customHeight="1" outlineLevel="4" x14ac:dyDescent="0.2">
      <c r="A46" s="23" t="s">
        <v>51</v>
      </c>
      <c r="B46" s="24" t="s">
        <v>37</v>
      </c>
      <c r="C46" s="25"/>
      <c r="D46" s="25" t="s">
        <v>66</v>
      </c>
      <c r="E46" s="26" t="s">
        <v>36</v>
      </c>
      <c r="F46" s="27"/>
      <c r="G46" s="28">
        <v>21</v>
      </c>
      <c r="H46" s="28">
        <v>25</v>
      </c>
      <c r="I46" s="28">
        <v>91</v>
      </c>
      <c r="J46" s="27"/>
      <c r="K46" s="27"/>
      <c r="L46" s="28">
        <f>SUM($G$46:$K$46)</f>
        <v>137</v>
      </c>
      <c r="M46" s="32">
        <f t="array" ref="M46">INDEX(М[Цена за ед., руб],MATCH(1,IF(($B46=М[Наим.])*($C46=М[Артикул, марка, произв.])*($D46=М[Хар-ка])*($O46=М[Прим.]),{1},($B46=М[Наим.])*($C46=М[Артикул, марка, произв.])*($D46=М[Хар-ка])*($O46=М[Прим.])),0))</f>
        <v>0</v>
      </c>
      <c r="N46" s="32">
        <f>ROUND($L$46*$M$46,2)</f>
        <v>0</v>
      </c>
      <c r="O46" s="25"/>
      <c r="P46" s="25" t="str">
        <f t="array" ref="P46">INDEX(М[Форма закупа],MATCH(1,IF(($B46=М[Наим.])*($C46=М[Артикул, марка, произв.])*($D46=М[Хар-ка])*($O46=М[Прим.]),{1},($B46=М[Наим.])*($C46=М[Артикул, марка, произв.])*($D46=М[Хар-ка])*($O46=М[Прим.])),0))</f>
        <v>Закупка подрядчик</v>
      </c>
    </row>
    <row r="47" spans="1:16" ht="23.1" customHeight="1" outlineLevel="4" x14ac:dyDescent="0.2">
      <c r="A47" s="23" t="s">
        <v>53</v>
      </c>
      <c r="B47" s="24" t="s">
        <v>37</v>
      </c>
      <c r="C47" s="25"/>
      <c r="D47" s="25" t="s">
        <v>67</v>
      </c>
      <c r="E47" s="26" t="s">
        <v>36</v>
      </c>
      <c r="F47" s="27"/>
      <c r="G47" s="28">
        <v>61</v>
      </c>
      <c r="H47" s="28">
        <v>20</v>
      </c>
      <c r="I47" s="27"/>
      <c r="J47" s="27"/>
      <c r="K47" s="27"/>
      <c r="L47" s="28">
        <f>SUM($G$47:$K$47)</f>
        <v>81</v>
      </c>
      <c r="M47" s="32">
        <f t="array" ref="M47">INDEX(М[Цена за ед., руб],MATCH(1,IF(($B47=М[Наим.])*($C47=М[Артикул, марка, произв.])*($D47=М[Хар-ка])*($O47=М[Прим.]),{1},($B47=М[Наим.])*($C47=М[Артикул, марка, произв.])*($D47=М[Хар-ка])*($O47=М[Прим.])),0))</f>
        <v>0</v>
      </c>
      <c r="N47" s="32">
        <f>ROUND($L$47*$M$47,2)</f>
        <v>0</v>
      </c>
      <c r="O47" s="25"/>
      <c r="P47" s="25" t="str">
        <f t="array" ref="P47">INDEX(М[Форма закупа],MATCH(1,IF(($B47=М[Наим.])*($C47=М[Артикул, марка, произв.])*($D47=М[Хар-ка])*($O47=М[Прим.]),{1},($B47=М[Наим.])*($C47=М[Артикул, марка, произв.])*($D47=М[Хар-ка])*($O47=М[Прим.])),0))</f>
        <v>Закупка подрядчик</v>
      </c>
    </row>
    <row r="48" spans="1:16" ht="23.1" customHeight="1" outlineLevel="4" x14ac:dyDescent="0.2">
      <c r="A48" s="23" t="s">
        <v>55</v>
      </c>
      <c r="B48" s="24" t="s">
        <v>37</v>
      </c>
      <c r="C48" s="25"/>
      <c r="D48" s="25" t="s">
        <v>68</v>
      </c>
      <c r="E48" s="26" t="s">
        <v>36</v>
      </c>
      <c r="F48" s="27"/>
      <c r="G48" s="28">
        <v>22</v>
      </c>
      <c r="H48" s="28">
        <v>4</v>
      </c>
      <c r="I48" s="28">
        <v>110</v>
      </c>
      <c r="J48" s="28">
        <v>19</v>
      </c>
      <c r="K48" s="28">
        <v>34</v>
      </c>
      <c r="L48" s="28">
        <f>SUM($G$48:$K$48)</f>
        <v>189</v>
      </c>
      <c r="M48" s="32">
        <f t="array" ref="M48">INDEX(М[Цена за ед., руб],MATCH(1,IF(($B48=М[Наим.])*($C48=М[Артикул, марка, произв.])*($D48=М[Хар-ка])*($O48=М[Прим.]),{1},($B48=М[Наим.])*($C48=М[Артикул, марка, произв.])*($D48=М[Хар-ка])*($O48=М[Прим.])),0))</f>
        <v>0</v>
      </c>
      <c r="N48" s="32">
        <f>ROUND($L$48*$M$48,2)</f>
        <v>0</v>
      </c>
      <c r="O48" s="25"/>
      <c r="P48" s="25" t="str">
        <f t="array" ref="P48">INDEX(М[Форма закупа],MATCH(1,IF(($B48=М[Наим.])*($C48=М[Артикул, марка, произв.])*($D48=М[Хар-ка])*($O48=М[Прим.]),{1},($B48=М[Наим.])*($C48=М[Артикул, марка, произв.])*($D48=М[Хар-ка])*($O48=М[Прим.])),0))</f>
        <v>Закупка подрядчик</v>
      </c>
    </row>
    <row r="49" spans="1:16" ht="23.1" customHeight="1" outlineLevel="4" x14ac:dyDescent="0.2">
      <c r="A49" s="23" t="s">
        <v>16</v>
      </c>
      <c r="B49" s="24" t="s">
        <v>37</v>
      </c>
      <c r="C49" s="25"/>
      <c r="D49" s="25" t="s">
        <v>69</v>
      </c>
      <c r="E49" s="26" t="s">
        <v>36</v>
      </c>
      <c r="F49" s="27"/>
      <c r="G49" s="28">
        <v>9</v>
      </c>
      <c r="H49" s="30">
        <v>9.5</v>
      </c>
      <c r="I49" s="27"/>
      <c r="J49" s="28">
        <v>96</v>
      </c>
      <c r="K49" s="28">
        <v>110</v>
      </c>
      <c r="L49" s="30">
        <f>SUM($G$49:$K$49)</f>
        <v>224.5</v>
      </c>
      <c r="M49" s="32">
        <f t="array" ref="M49">INDEX(М[Цена за ед., руб],MATCH(1,IF(($B49=М[Наим.])*($C49=М[Артикул, марка, произв.])*($D49=М[Хар-ка])*($O49=М[Прим.]),{1},($B49=М[Наим.])*($C49=М[Артикул, марка, произв.])*($D49=М[Хар-ка])*($O49=М[Прим.])),0))</f>
        <v>0</v>
      </c>
      <c r="N49" s="32">
        <f>ROUND($L$49*$M$49,2)</f>
        <v>0</v>
      </c>
      <c r="O49" s="25"/>
      <c r="P49" s="25" t="str">
        <f t="array" ref="P49">INDEX(М[Форма закупа],MATCH(1,IF(($B49=М[Наим.])*($C49=М[Артикул, марка, произв.])*($D49=М[Хар-ка])*($O49=М[Прим.]),{1},($B49=М[Наим.])*($C49=М[Артикул, марка, произв.])*($D49=М[Хар-ка])*($O49=М[Прим.])),0))</f>
        <v>Закупка подрядчик</v>
      </c>
    </row>
    <row r="50" spans="1:16" ht="23.1" customHeight="1" outlineLevel="4" x14ac:dyDescent="0.2">
      <c r="A50" s="23" t="s">
        <v>70</v>
      </c>
      <c r="B50" s="24" t="s">
        <v>37</v>
      </c>
      <c r="C50" s="25"/>
      <c r="D50" s="25" t="s">
        <v>71</v>
      </c>
      <c r="E50" s="26" t="s">
        <v>36</v>
      </c>
      <c r="F50" s="27"/>
      <c r="G50" s="27"/>
      <c r="H50" s="28">
        <v>2</v>
      </c>
      <c r="I50" s="28">
        <v>26</v>
      </c>
      <c r="J50" s="28">
        <v>102</v>
      </c>
      <c r="K50" s="28">
        <v>89</v>
      </c>
      <c r="L50" s="28">
        <f>SUM($G$50:$K$50)</f>
        <v>219</v>
      </c>
      <c r="M50" s="32">
        <f t="array" ref="M50">INDEX(М[Цена за ед., руб],MATCH(1,IF(($B50=М[Наим.])*($C50=М[Артикул, марка, произв.])*($D50=М[Хар-ка])*($O50=М[Прим.]),{1},($B50=М[Наим.])*($C50=М[Артикул, марка, произв.])*($D50=М[Хар-ка])*($O50=М[Прим.])),0))</f>
        <v>0</v>
      </c>
      <c r="N50" s="32">
        <f>ROUND($L$50*$M$50,2)</f>
        <v>0</v>
      </c>
      <c r="O50" s="25"/>
      <c r="P50" s="25" t="str">
        <f t="array" ref="P50">INDEX(М[Форма закупа],MATCH(1,IF(($B50=М[Наим.])*($C50=М[Артикул, марка, произв.])*($D50=М[Хар-ка])*($O50=М[Прим.]),{1},($B50=М[Наим.])*($C50=М[Артикул, марка, произв.])*($D50=М[Хар-ка])*($O50=М[Прим.])),0))</f>
        <v>Закупка подрядчик</v>
      </c>
    </row>
    <row r="51" spans="1:16" ht="23.1" customHeight="1" outlineLevel="4" x14ac:dyDescent="0.2">
      <c r="A51" s="23" t="s">
        <v>72</v>
      </c>
      <c r="B51" s="24" t="s">
        <v>37</v>
      </c>
      <c r="C51" s="25"/>
      <c r="D51" s="25" t="s">
        <v>73</v>
      </c>
      <c r="E51" s="26" t="s">
        <v>36</v>
      </c>
      <c r="F51" s="27"/>
      <c r="G51" s="27"/>
      <c r="H51" s="28">
        <v>27</v>
      </c>
      <c r="I51" s="27"/>
      <c r="J51" s="27"/>
      <c r="K51" s="27"/>
      <c r="L51" s="28">
        <f>SUM($G$51:$K$51)</f>
        <v>27</v>
      </c>
      <c r="M51" s="32">
        <f t="array" ref="M51">INDEX(М[Цена за ед., руб],MATCH(1,IF(($B51=М[Наим.])*($C51=М[Артикул, марка, произв.])*($D51=М[Хар-ка])*($O51=М[Прим.]),{1},($B51=М[Наим.])*($C51=М[Артикул, марка, произв.])*($D51=М[Хар-ка])*($O51=М[Прим.])),0))</f>
        <v>0</v>
      </c>
      <c r="N51" s="32">
        <f>ROUND($L$51*$M$51,2)</f>
        <v>0</v>
      </c>
      <c r="O51" s="25"/>
      <c r="P51" s="25" t="str">
        <f t="array" ref="P51">INDEX(М[Форма закупа],MATCH(1,IF(($B51=М[Наим.])*($C51=М[Артикул, марка, произв.])*($D51=М[Хар-ка])*($O51=М[Прим.]),{1},($B51=М[Наим.])*($C51=М[Артикул, марка, произв.])*($D51=М[Хар-ка])*($O51=М[Прим.])),0))</f>
        <v>Закупка подрядчик</v>
      </c>
    </row>
    <row r="52" spans="1:16" ht="23.1" customHeight="1" outlineLevel="4" x14ac:dyDescent="0.2">
      <c r="A52" s="23" t="s">
        <v>74</v>
      </c>
      <c r="B52" s="24" t="s">
        <v>37</v>
      </c>
      <c r="C52" s="25"/>
      <c r="D52" s="25" t="s">
        <v>75</v>
      </c>
      <c r="E52" s="26" t="s">
        <v>36</v>
      </c>
      <c r="F52" s="27"/>
      <c r="G52" s="27"/>
      <c r="H52" s="27"/>
      <c r="I52" s="30">
        <v>20.5</v>
      </c>
      <c r="J52" s="28">
        <v>194</v>
      </c>
      <c r="K52" s="28">
        <v>111</v>
      </c>
      <c r="L52" s="30">
        <f>SUM($G$52:$K$52)</f>
        <v>325.5</v>
      </c>
      <c r="M52" s="32">
        <f t="array" ref="M52">INDEX(М[Цена за ед., руб],MATCH(1,IF(($B52=М[Наим.])*($C52=М[Артикул, марка, произв.])*($D52=М[Хар-ка])*($O52=М[Прим.]),{1},($B52=М[Наим.])*($C52=М[Артикул, марка, произв.])*($D52=М[Хар-ка])*($O52=М[Прим.])),0))</f>
        <v>0</v>
      </c>
      <c r="N52" s="32">
        <f>ROUND($L$52*$M$52,2)</f>
        <v>0</v>
      </c>
      <c r="O52" s="25"/>
      <c r="P52" s="25" t="str">
        <f t="array" ref="P52">INDEX(М[Форма закупа],MATCH(1,IF(($B52=М[Наим.])*($C52=М[Артикул, марка, произв.])*($D52=М[Хар-ка])*($O52=М[Прим.]),{1},($B52=М[Наим.])*($C52=М[Артикул, марка, произв.])*($D52=М[Хар-ка])*($O52=М[Прим.])),0))</f>
        <v>Закупка подрядчик</v>
      </c>
    </row>
    <row r="53" spans="1:16" ht="23.1" customHeight="1" outlineLevel="4" x14ac:dyDescent="0.2">
      <c r="A53" s="23" t="s">
        <v>76</v>
      </c>
      <c r="B53" s="24" t="s">
        <v>37</v>
      </c>
      <c r="C53" s="25"/>
      <c r="D53" s="25" t="s">
        <v>77</v>
      </c>
      <c r="E53" s="26" t="s">
        <v>36</v>
      </c>
      <c r="F53" s="27"/>
      <c r="G53" s="27"/>
      <c r="H53" s="27"/>
      <c r="I53" s="27"/>
      <c r="J53" s="28">
        <v>560</v>
      </c>
      <c r="K53" s="27"/>
      <c r="L53" s="28">
        <f>SUM($G$53:$K$53)</f>
        <v>560</v>
      </c>
      <c r="M53" s="32">
        <f t="array" ref="M53">INDEX(М[Цена за ед., руб],MATCH(1,IF(($B53=М[Наим.])*($C53=М[Артикул, марка, произв.])*($D53=М[Хар-ка])*($O53=М[Прим.]),{1},($B53=М[Наим.])*($C53=М[Артикул, марка, произв.])*($D53=М[Хар-ка])*($O53=М[Прим.])),0))</f>
        <v>0</v>
      </c>
      <c r="N53" s="32">
        <f>ROUND($L$53*$M$53,2)</f>
        <v>0</v>
      </c>
      <c r="O53" s="25"/>
      <c r="P53" s="25" t="str">
        <f t="array" ref="P53">INDEX(М[Форма закупа],MATCH(1,IF(($B53=М[Наим.])*($C53=М[Артикул, марка, произв.])*($D53=М[Хар-ка])*($O53=М[Прим.]),{1},($B53=М[Наим.])*($C53=М[Артикул, марка, произв.])*($D53=М[Хар-ка])*($O53=М[Прим.])),0))</f>
        <v>Закупка подрядчик</v>
      </c>
    </row>
    <row r="54" spans="1:16" ht="23.1" customHeight="1" outlineLevel="4" x14ac:dyDescent="0.2">
      <c r="A54" s="23" t="s">
        <v>78</v>
      </c>
      <c r="B54" s="24" t="s">
        <v>37</v>
      </c>
      <c r="C54" s="25"/>
      <c r="D54" s="25" t="s">
        <v>79</v>
      </c>
      <c r="E54" s="26" t="s">
        <v>36</v>
      </c>
      <c r="F54" s="27"/>
      <c r="G54" s="28">
        <v>35</v>
      </c>
      <c r="H54" s="27"/>
      <c r="I54" s="27"/>
      <c r="J54" s="27"/>
      <c r="K54" s="27"/>
      <c r="L54" s="28">
        <f>SUM($G$54:$K$54)</f>
        <v>35</v>
      </c>
      <c r="M54" s="32">
        <f t="array" ref="M54">INDEX(М[Цена за ед., руб],MATCH(1,IF(($B54=М[Наим.])*($C54=М[Артикул, марка, произв.])*($D54=М[Хар-ка])*($O54=М[Прим.]),{1},($B54=М[Наим.])*($C54=М[Артикул, марка, произв.])*($D54=М[Хар-ка])*($O54=М[Прим.])),0))</f>
        <v>0</v>
      </c>
      <c r="N54" s="32">
        <f>ROUND($L$54*$M$54,2)</f>
        <v>0</v>
      </c>
      <c r="O54" s="25"/>
      <c r="P54" s="25" t="str">
        <f t="array" ref="P54">INDEX(М[Форма закупа],MATCH(1,IF(($B54=М[Наим.])*($C54=М[Артикул, марка, произв.])*($D54=М[Хар-ка])*($O54=М[Прим.]),{1},($B54=М[Наим.])*($C54=М[Артикул, марка, произв.])*($D54=М[Хар-ка])*($O54=М[Прим.])),0))</f>
        <v>Закупка подрядчик</v>
      </c>
    </row>
    <row r="55" spans="1:16" ht="23.1" customHeight="1" outlineLevel="4" x14ac:dyDescent="0.2">
      <c r="A55" s="23" t="s">
        <v>80</v>
      </c>
      <c r="B55" s="24" t="s">
        <v>37</v>
      </c>
      <c r="C55" s="25"/>
      <c r="D55" s="25" t="s">
        <v>81</v>
      </c>
      <c r="E55" s="26" t="s">
        <v>36</v>
      </c>
      <c r="F55" s="27"/>
      <c r="G55" s="27"/>
      <c r="H55" s="27"/>
      <c r="I55" s="28">
        <v>52</v>
      </c>
      <c r="J55" s="28">
        <v>25</v>
      </c>
      <c r="K55" s="27"/>
      <c r="L55" s="28">
        <f>SUM($G$55:$K$55)</f>
        <v>77</v>
      </c>
      <c r="M55" s="32">
        <f t="array" ref="M55">INDEX(М[Цена за ед., руб],MATCH(1,IF(($B55=М[Наим.])*($C55=М[Артикул, марка, произв.])*($D55=М[Хар-ка])*($O55=М[Прим.]),{1},($B55=М[Наим.])*($C55=М[Артикул, марка, произв.])*($D55=М[Хар-ка])*($O55=М[Прим.])),0))</f>
        <v>0</v>
      </c>
      <c r="N55" s="32">
        <f>ROUND($L$55*$M$55,2)</f>
        <v>0</v>
      </c>
      <c r="O55" s="25"/>
      <c r="P55" s="25" t="str">
        <f t="array" ref="P55">INDEX(М[Форма закупа],MATCH(1,IF(($B55=М[Наим.])*($C55=М[Артикул, марка, произв.])*($D55=М[Хар-ка])*($O55=М[Прим.]),{1},($B55=М[Наим.])*($C55=М[Артикул, марка, произв.])*($D55=М[Хар-ка])*($O55=М[Прим.])),0))</f>
        <v>Закупка подрядчик</v>
      </c>
    </row>
    <row r="56" spans="1:16" ht="23.1" customHeight="1" outlineLevel="4" x14ac:dyDescent="0.2">
      <c r="A56" s="23" t="s">
        <v>82</v>
      </c>
      <c r="B56" s="24" t="s">
        <v>37</v>
      </c>
      <c r="C56" s="25"/>
      <c r="D56" s="25" t="s">
        <v>83</v>
      </c>
      <c r="E56" s="26" t="s">
        <v>36</v>
      </c>
      <c r="F56" s="27"/>
      <c r="G56" s="28">
        <v>15</v>
      </c>
      <c r="H56" s="27"/>
      <c r="I56" s="27"/>
      <c r="J56" s="27"/>
      <c r="K56" s="27"/>
      <c r="L56" s="28">
        <f>SUM($G$56:$K$56)</f>
        <v>15</v>
      </c>
      <c r="M56" s="32">
        <f t="array" ref="M56">INDEX(М[Цена за ед., руб],MATCH(1,IF(($B56=М[Наим.])*($C56=М[Артикул, марка, произв.])*($D56=М[Хар-ка])*($O56=М[Прим.]),{1},($B56=М[Наим.])*($C56=М[Артикул, марка, произв.])*($D56=М[Хар-ка])*($O56=М[Прим.])),0))</f>
        <v>0</v>
      </c>
      <c r="N56" s="32">
        <f>ROUND($L$56*$M$56,2)</f>
        <v>0</v>
      </c>
      <c r="O56" s="25"/>
      <c r="P56" s="25" t="str">
        <f t="array" ref="P56">INDEX(М[Форма закупа],MATCH(1,IF(($B56=М[Наим.])*($C56=М[Артикул, марка, произв.])*($D56=М[Хар-ка])*($O56=М[Прим.]),{1},($B56=М[Наим.])*($C56=М[Артикул, марка, произв.])*($D56=М[Хар-ка])*($O56=М[Прим.])),0))</f>
        <v>Закупка подрядчик</v>
      </c>
    </row>
    <row r="57" spans="1:16" ht="23.1" customHeight="1" outlineLevel="4" x14ac:dyDescent="0.2">
      <c r="A57" s="23" t="s">
        <v>84</v>
      </c>
      <c r="B57" s="24" t="s">
        <v>37</v>
      </c>
      <c r="C57" s="25"/>
      <c r="D57" s="25" t="s">
        <v>85</v>
      </c>
      <c r="E57" s="26" t="s">
        <v>36</v>
      </c>
      <c r="F57" s="27"/>
      <c r="G57" s="27"/>
      <c r="H57" s="30">
        <v>1.5</v>
      </c>
      <c r="I57" s="27"/>
      <c r="J57" s="27"/>
      <c r="K57" s="27"/>
      <c r="L57" s="30">
        <f>SUM($G$57:$K$57)</f>
        <v>1.5</v>
      </c>
      <c r="M57" s="32">
        <f t="array" ref="M57">INDEX(М[Цена за ед., руб],MATCH(1,IF(($B57=М[Наим.])*($C57=М[Артикул, марка, произв.])*($D57=М[Хар-ка])*($O57=М[Прим.]),{1},($B57=М[Наим.])*($C57=М[Артикул, марка, произв.])*($D57=М[Хар-ка])*($O57=М[Прим.])),0))</f>
        <v>0</v>
      </c>
      <c r="N57" s="32">
        <f>ROUND($L$57*$M$57,2)</f>
        <v>0</v>
      </c>
      <c r="O57" s="25"/>
      <c r="P57" s="25" t="str">
        <f t="array" ref="P57">INDEX(М[Форма закупа],MATCH(1,IF(($B57=М[Наим.])*($C57=М[Артикул, марка, произв.])*($D57=М[Хар-ка])*($O57=М[Прим.]),{1},($B57=М[Наим.])*($C57=М[Артикул, марка, произв.])*($D57=М[Хар-ка])*($O57=М[Прим.])),0))</f>
        <v>Закупка подрядчик</v>
      </c>
    </row>
    <row r="58" spans="1:16" ht="23.1" customHeight="1" outlineLevel="4" x14ac:dyDescent="0.2">
      <c r="A58" s="23" t="s">
        <v>86</v>
      </c>
      <c r="B58" s="24" t="s">
        <v>37</v>
      </c>
      <c r="C58" s="25"/>
      <c r="D58" s="25" t="s">
        <v>87</v>
      </c>
      <c r="E58" s="26" t="s">
        <v>36</v>
      </c>
      <c r="F58" s="27"/>
      <c r="G58" s="28">
        <v>50</v>
      </c>
      <c r="H58" s="28">
        <v>102</v>
      </c>
      <c r="I58" s="28">
        <v>45</v>
      </c>
      <c r="J58" s="30">
        <v>308.5</v>
      </c>
      <c r="K58" s="28">
        <v>49</v>
      </c>
      <c r="L58" s="30">
        <f>SUM($G$58:$K$58)</f>
        <v>554.5</v>
      </c>
      <c r="M58" s="32">
        <f t="array" ref="M58">INDEX(М[Цена за ед., руб],MATCH(1,IF(($B58=М[Наим.])*($C58=М[Артикул, марка, произв.])*($D58=М[Хар-ка])*($O58=М[Прим.]),{1},($B58=М[Наим.])*($C58=М[Артикул, марка, произв.])*($D58=М[Хар-ка])*($O58=М[Прим.])),0))</f>
        <v>0</v>
      </c>
      <c r="N58" s="32">
        <f>ROUND($L$58*$M$58,2)</f>
        <v>0</v>
      </c>
      <c r="O58" s="25"/>
      <c r="P58" s="25" t="str">
        <f t="array" ref="P58">INDEX(М[Форма закупа],MATCH(1,IF(($B58=М[Наим.])*($C58=М[Артикул, марка, произв.])*($D58=М[Хар-ка])*($O58=М[Прим.]),{1},($B58=М[Наим.])*($C58=М[Артикул, марка, произв.])*($D58=М[Хар-ка])*($O58=М[Прим.])),0))</f>
        <v>Закупка подрядчик</v>
      </c>
    </row>
    <row r="59" spans="1:16" ht="23.1" customHeight="1" outlineLevel="4" x14ac:dyDescent="0.2">
      <c r="A59" s="23" t="s">
        <v>88</v>
      </c>
      <c r="B59" s="24" t="s">
        <v>37</v>
      </c>
      <c r="C59" s="25"/>
      <c r="D59" s="25" t="s">
        <v>89</v>
      </c>
      <c r="E59" s="26" t="s">
        <v>36</v>
      </c>
      <c r="F59" s="27"/>
      <c r="G59" s="27"/>
      <c r="H59" s="27"/>
      <c r="I59" s="28">
        <v>2</v>
      </c>
      <c r="J59" s="27"/>
      <c r="K59" s="28">
        <v>194</v>
      </c>
      <c r="L59" s="28">
        <f>SUM($G$59:$K$59)</f>
        <v>196</v>
      </c>
      <c r="M59" s="32">
        <f t="array" ref="M59">INDEX(М[Цена за ед., руб],MATCH(1,IF(($B59=М[Наим.])*($C59=М[Артикул, марка, произв.])*($D59=М[Хар-ка])*($O59=М[Прим.]),{1},($B59=М[Наим.])*($C59=М[Артикул, марка, произв.])*($D59=М[Хар-ка])*($O59=М[Прим.])),0))</f>
        <v>0</v>
      </c>
      <c r="N59" s="32">
        <f>ROUND($L$59*$M$59,2)</f>
        <v>0</v>
      </c>
      <c r="O59" s="25"/>
      <c r="P59" s="25" t="str">
        <f t="array" ref="P59">INDEX(М[Форма закупа],MATCH(1,IF(($B59=М[Наим.])*($C59=М[Артикул, марка, произв.])*($D59=М[Хар-ка])*($O59=М[Прим.]),{1},($B59=М[Наим.])*($C59=М[Артикул, марка, произв.])*($D59=М[Хар-ка])*($O59=М[Прим.])),0))</f>
        <v>Закупка подрядчик</v>
      </c>
    </row>
    <row r="60" spans="1:16" ht="23.1" customHeight="1" outlineLevel="4" x14ac:dyDescent="0.2">
      <c r="A60" s="23" t="s">
        <v>90</v>
      </c>
      <c r="B60" s="24" t="s">
        <v>37</v>
      </c>
      <c r="C60" s="25"/>
      <c r="D60" s="25" t="s">
        <v>91</v>
      </c>
      <c r="E60" s="26" t="s">
        <v>36</v>
      </c>
      <c r="F60" s="27"/>
      <c r="G60" s="27"/>
      <c r="H60" s="28">
        <v>71</v>
      </c>
      <c r="I60" s="27"/>
      <c r="J60" s="27"/>
      <c r="K60" s="28">
        <v>98</v>
      </c>
      <c r="L60" s="28">
        <f>SUM($G$60:$K$60)</f>
        <v>169</v>
      </c>
      <c r="M60" s="32">
        <f t="array" ref="M60">INDEX(М[Цена за ед., руб],MATCH(1,IF(($B60=М[Наим.])*($C60=М[Артикул, марка, произв.])*($D60=М[Хар-ка])*($O60=М[Прим.]),{1},($B60=М[Наим.])*($C60=М[Артикул, марка, произв.])*($D60=М[Хар-ка])*($O60=М[Прим.])),0))</f>
        <v>0</v>
      </c>
      <c r="N60" s="32">
        <f>ROUND($L$60*$M$60,2)</f>
        <v>0</v>
      </c>
      <c r="O60" s="25"/>
      <c r="P60" s="25" t="str">
        <f t="array" ref="P60">INDEX(М[Форма закупа],MATCH(1,IF(($B60=М[Наим.])*($C60=М[Артикул, марка, произв.])*($D60=М[Хар-ка])*($O60=М[Прим.]),{1},($B60=М[Наим.])*($C60=М[Артикул, марка, произв.])*($D60=М[Хар-ка])*($O60=М[Прим.])),0))</f>
        <v>Закупка подрядчик</v>
      </c>
    </row>
    <row r="61" spans="1:16" ht="23.1" customHeight="1" outlineLevel="4" x14ac:dyDescent="0.2">
      <c r="A61" s="23" t="s">
        <v>92</v>
      </c>
      <c r="B61" s="24" t="s">
        <v>37</v>
      </c>
      <c r="C61" s="25"/>
      <c r="D61" s="25" t="s">
        <v>93</v>
      </c>
      <c r="E61" s="26" t="s">
        <v>36</v>
      </c>
      <c r="F61" s="27"/>
      <c r="G61" s="30">
        <v>0.5</v>
      </c>
      <c r="H61" s="27"/>
      <c r="I61" s="27"/>
      <c r="J61" s="27"/>
      <c r="K61" s="27"/>
      <c r="L61" s="30">
        <f>SUM($G$61:$K$61)</f>
        <v>0.5</v>
      </c>
      <c r="M61" s="32">
        <f t="array" ref="M61">INDEX(М[Цена за ед., руб],MATCH(1,IF(($B61=М[Наим.])*($C61=М[Артикул, марка, произв.])*($D61=М[Хар-ка])*($O61=М[Прим.]),{1},($B61=М[Наим.])*($C61=М[Артикул, марка, произв.])*($D61=М[Хар-ка])*($O61=М[Прим.])),0))</f>
        <v>0</v>
      </c>
      <c r="N61" s="32">
        <f>ROUND($L$61*$M$61,2)</f>
        <v>0</v>
      </c>
      <c r="O61" s="25"/>
      <c r="P61" s="25" t="str">
        <f t="array" ref="P61">INDEX(М[Форма закупа],MATCH(1,IF(($B61=М[Наим.])*($C61=М[Артикул, марка, произв.])*($D61=М[Хар-ка])*($O61=М[Прим.]),{1},($B61=М[Наим.])*($C61=М[Артикул, марка, произв.])*($D61=М[Хар-ка])*($O61=М[Прим.])),0))</f>
        <v>Закупка подрядчик</v>
      </c>
    </row>
    <row r="62" spans="1:16" ht="23.1" customHeight="1" outlineLevel="4" x14ac:dyDescent="0.2">
      <c r="A62" s="23" t="s">
        <v>94</v>
      </c>
      <c r="B62" s="24" t="s">
        <v>37</v>
      </c>
      <c r="C62" s="25"/>
      <c r="D62" s="25" t="s">
        <v>95</v>
      </c>
      <c r="E62" s="26" t="s">
        <v>36</v>
      </c>
      <c r="F62" s="27"/>
      <c r="G62" s="28">
        <v>112</v>
      </c>
      <c r="H62" s="28">
        <v>201</v>
      </c>
      <c r="I62" s="27"/>
      <c r="J62" s="28">
        <v>649</v>
      </c>
      <c r="K62" s="27"/>
      <c r="L62" s="28">
        <f>SUM($G$62:$K$62)</f>
        <v>962</v>
      </c>
      <c r="M62" s="32">
        <f t="array" ref="M62">INDEX(М[Цена за ед., руб],MATCH(1,IF(($B62=М[Наим.])*($C62=М[Артикул, марка, произв.])*($D62=М[Хар-ка])*($O62=М[Прим.]),{1},($B62=М[Наим.])*($C62=М[Артикул, марка, произв.])*($D62=М[Хар-ка])*($O62=М[Прим.])),0))</f>
        <v>0</v>
      </c>
      <c r="N62" s="32">
        <f>ROUND($L$62*$M$62,2)</f>
        <v>0</v>
      </c>
      <c r="O62" s="25"/>
      <c r="P62" s="25" t="str">
        <f t="array" ref="P62">INDEX(М[Форма закупа],MATCH(1,IF(($B62=М[Наим.])*($C62=М[Артикул, марка, произв.])*($D62=М[Хар-ка])*($O62=М[Прим.]),{1},($B62=М[Наим.])*($C62=М[Артикул, марка, произв.])*($D62=М[Хар-ка])*($O62=М[Прим.])),0))</f>
        <v>Закупка подрядчик</v>
      </c>
    </row>
    <row r="63" spans="1:16" ht="23.1" customHeight="1" outlineLevel="4" x14ac:dyDescent="0.2">
      <c r="A63" s="23" t="s">
        <v>96</v>
      </c>
      <c r="B63" s="24" t="s">
        <v>37</v>
      </c>
      <c r="C63" s="25"/>
      <c r="D63" s="25" t="s">
        <v>97</v>
      </c>
      <c r="E63" s="26" t="s">
        <v>36</v>
      </c>
      <c r="F63" s="27"/>
      <c r="G63" s="27"/>
      <c r="H63" s="27"/>
      <c r="I63" s="27"/>
      <c r="J63" s="28">
        <v>160</v>
      </c>
      <c r="K63" s="28">
        <v>72</v>
      </c>
      <c r="L63" s="28">
        <f>SUM($G$63:$K$63)</f>
        <v>232</v>
      </c>
      <c r="M63" s="32">
        <f t="array" ref="M63">INDEX(М[Цена за ед., руб],MATCH(1,IF(($B63=М[Наим.])*($C63=М[Артикул, марка, произв.])*($D63=М[Хар-ка])*($O63=М[Прим.]),{1},($B63=М[Наим.])*($C63=М[Артикул, марка, произв.])*($D63=М[Хар-ка])*($O63=М[Прим.])),0))</f>
        <v>0</v>
      </c>
      <c r="N63" s="32">
        <f>ROUND($L$63*$M$63,2)</f>
        <v>0</v>
      </c>
      <c r="O63" s="25"/>
      <c r="P63" s="25" t="str">
        <f t="array" ref="P63">INDEX(М[Форма закупа],MATCH(1,IF(($B63=М[Наим.])*($C63=М[Артикул, марка, произв.])*($D63=М[Хар-ка])*($O63=М[Прим.]),{1},($B63=М[Наим.])*($C63=М[Артикул, марка, произв.])*($D63=М[Хар-ка])*($O63=М[Прим.])),0))</f>
        <v>Закупка подрядчик</v>
      </c>
    </row>
    <row r="64" spans="1:16" ht="23.1" customHeight="1" outlineLevel="4" x14ac:dyDescent="0.2">
      <c r="A64" s="23" t="s">
        <v>98</v>
      </c>
      <c r="B64" s="24" t="s">
        <v>37</v>
      </c>
      <c r="C64" s="25"/>
      <c r="D64" s="25" t="s">
        <v>99</v>
      </c>
      <c r="E64" s="26" t="s">
        <v>36</v>
      </c>
      <c r="F64" s="27"/>
      <c r="G64" s="27"/>
      <c r="H64" s="28">
        <v>37</v>
      </c>
      <c r="I64" s="28">
        <v>27</v>
      </c>
      <c r="J64" s="28">
        <v>56</v>
      </c>
      <c r="K64" s="27"/>
      <c r="L64" s="28">
        <f>SUM($G$64:$K$64)</f>
        <v>120</v>
      </c>
      <c r="M64" s="32">
        <f t="array" ref="M64">INDEX(М[Цена за ед., руб],MATCH(1,IF(($B64=М[Наим.])*($C64=М[Артикул, марка, произв.])*($D64=М[Хар-ка])*($O64=М[Прим.]),{1},($B64=М[Наим.])*($C64=М[Артикул, марка, произв.])*($D64=М[Хар-ка])*($O64=М[Прим.])),0))</f>
        <v>0</v>
      </c>
      <c r="N64" s="32">
        <f>ROUND($L$64*$M$64,2)</f>
        <v>0</v>
      </c>
      <c r="O64" s="25"/>
      <c r="P64" s="25" t="str">
        <f t="array" ref="P64">INDEX(М[Форма закупа],MATCH(1,IF(($B64=М[Наим.])*($C64=М[Артикул, марка, произв.])*($D64=М[Хар-ка])*($O64=М[Прим.]),{1},($B64=М[Наим.])*($C64=М[Артикул, марка, произв.])*($D64=М[Хар-ка])*($O64=М[Прим.])),0))</f>
        <v>Закупка подрядчик</v>
      </c>
    </row>
    <row r="65" spans="1:16" ht="23.1" customHeight="1" outlineLevel="4" x14ac:dyDescent="0.2">
      <c r="A65" s="23" t="s">
        <v>100</v>
      </c>
      <c r="B65" s="24" t="s">
        <v>37</v>
      </c>
      <c r="C65" s="25"/>
      <c r="D65" s="25" t="s">
        <v>101</v>
      </c>
      <c r="E65" s="26" t="s">
        <v>36</v>
      </c>
      <c r="F65" s="27"/>
      <c r="G65" s="28">
        <v>11</v>
      </c>
      <c r="H65" s="28">
        <v>2</v>
      </c>
      <c r="I65" s="27"/>
      <c r="J65" s="28">
        <v>36</v>
      </c>
      <c r="K65" s="28">
        <v>78</v>
      </c>
      <c r="L65" s="28">
        <f>SUM($G$65:$K$65)</f>
        <v>127</v>
      </c>
      <c r="M65" s="32">
        <f t="array" ref="M65">INDEX(М[Цена за ед., руб],MATCH(1,IF(($B65=М[Наим.])*($C65=М[Артикул, марка, произв.])*($D65=М[Хар-ка])*($O65=М[Прим.]),{1},($B65=М[Наим.])*($C65=М[Артикул, марка, произв.])*($D65=М[Хар-ка])*($O65=М[Прим.])),0))</f>
        <v>0</v>
      </c>
      <c r="N65" s="32">
        <f>ROUND($L$65*$M$65,2)</f>
        <v>0</v>
      </c>
      <c r="O65" s="25"/>
      <c r="P65" s="25" t="str">
        <f t="array" ref="P65">INDEX(М[Форма закупа],MATCH(1,IF(($B65=М[Наим.])*($C65=М[Артикул, марка, произв.])*($D65=М[Хар-ка])*($O65=М[Прим.]),{1},($B65=М[Наим.])*($C65=М[Артикул, марка, произв.])*($D65=М[Хар-ка])*($O65=М[Прим.])),0))</f>
        <v>Закупка подрядчик</v>
      </c>
    </row>
    <row r="66" spans="1:16" ht="23.1" customHeight="1" outlineLevel="4" x14ac:dyDescent="0.2">
      <c r="A66" s="23" t="s">
        <v>102</v>
      </c>
      <c r="B66" s="24" t="s">
        <v>37</v>
      </c>
      <c r="C66" s="25"/>
      <c r="D66" s="25" t="s">
        <v>103</v>
      </c>
      <c r="E66" s="26" t="s">
        <v>36</v>
      </c>
      <c r="F66" s="27"/>
      <c r="G66" s="27"/>
      <c r="H66" s="27"/>
      <c r="I66" s="27"/>
      <c r="J66" s="28">
        <v>39</v>
      </c>
      <c r="K66" s="28">
        <v>33</v>
      </c>
      <c r="L66" s="28">
        <f>SUM($G$66:$K$66)</f>
        <v>72</v>
      </c>
      <c r="M66" s="32">
        <f t="array" ref="M66">INDEX(М[Цена за ед., руб],MATCH(1,IF(($B66=М[Наим.])*($C66=М[Артикул, марка, произв.])*($D66=М[Хар-ка])*($O66=М[Прим.]),{1},($B66=М[Наим.])*($C66=М[Артикул, марка, произв.])*($D66=М[Хар-ка])*($O66=М[Прим.])),0))</f>
        <v>0</v>
      </c>
      <c r="N66" s="32">
        <f>ROUND($L$66*$M$66,2)</f>
        <v>0</v>
      </c>
      <c r="O66" s="25"/>
      <c r="P66" s="25" t="str">
        <f t="array" ref="P66">INDEX(М[Форма закупа],MATCH(1,IF(($B66=М[Наим.])*($C66=М[Артикул, марка, произв.])*($D66=М[Хар-ка])*($O66=М[Прим.]),{1},($B66=М[Наим.])*($C66=М[Артикул, марка, произв.])*($D66=М[Хар-ка])*($O66=М[Прим.])),0))</f>
        <v>Закупка подрядчик</v>
      </c>
    </row>
    <row r="67" spans="1:16" ht="23.1" customHeight="1" outlineLevel="4" x14ac:dyDescent="0.2">
      <c r="A67" s="23" t="s">
        <v>104</v>
      </c>
      <c r="B67" s="24" t="s">
        <v>37</v>
      </c>
      <c r="C67" s="25"/>
      <c r="D67" s="25" t="s">
        <v>105</v>
      </c>
      <c r="E67" s="26" t="s">
        <v>36</v>
      </c>
      <c r="F67" s="27"/>
      <c r="G67" s="27"/>
      <c r="H67" s="28">
        <v>18</v>
      </c>
      <c r="I67" s="30">
        <v>2.5</v>
      </c>
      <c r="J67" s="28">
        <v>105</v>
      </c>
      <c r="K67" s="28">
        <v>15</v>
      </c>
      <c r="L67" s="30">
        <f>SUM($G$67:$K$67)</f>
        <v>140.5</v>
      </c>
      <c r="M67" s="32">
        <f t="array" ref="M67">INDEX(М[Цена за ед., руб],MATCH(1,IF(($B67=М[Наим.])*($C67=М[Артикул, марка, произв.])*($D67=М[Хар-ка])*($O67=М[Прим.]),{1},($B67=М[Наим.])*($C67=М[Артикул, марка, произв.])*($D67=М[Хар-ка])*($O67=М[Прим.])),0))</f>
        <v>0</v>
      </c>
      <c r="N67" s="32">
        <f>ROUND($L$67*$M$67,2)</f>
        <v>0</v>
      </c>
      <c r="O67" s="25"/>
      <c r="P67" s="25" t="str">
        <f t="array" ref="P67">INDEX(М[Форма закупа],MATCH(1,IF(($B67=М[Наим.])*($C67=М[Артикул, марка, произв.])*($D67=М[Хар-ка])*($O67=М[Прим.]),{1},($B67=М[Наим.])*($C67=М[Артикул, марка, произв.])*($D67=М[Хар-ка])*($O67=М[Прим.])),0))</f>
        <v>Закупка подрядчик</v>
      </c>
    </row>
    <row r="68" spans="1:16" ht="23.1" customHeight="1" outlineLevel="4" x14ac:dyDescent="0.2">
      <c r="A68" s="23" t="s">
        <v>106</v>
      </c>
      <c r="B68" s="24" t="s">
        <v>37</v>
      </c>
      <c r="C68" s="25"/>
      <c r="D68" s="25" t="s">
        <v>107</v>
      </c>
      <c r="E68" s="26" t="s">
        <v>36</v>
      </c>
      <c r="F68" s="27"/>
      <c r="G68" s="28">
        <v>1</v>
      </c>
      <c r="H68" s="27"/>
      <c r="I68" s="27"/>
      <c r="J68" s="31">
        <v>1982.6</v>
      </c>
      <c r="K68" s="27"/>
      <c r="L68" s="31">
        <f>SUM($G$68:$K$68)</f>
        <v>1983.6</v>
      </c>
      <c r="M68" s="32">
        <f t="array" ref="M68">INDEX(М[Цена за ед., руб],MATCH(1,IF(($B68=М[Наим.])*($C68=М[Артикул, марка, произв.])*($D68=М[Хар-ка])*($O68=М[Прим.]),{1},($B68=М[Наим.])*($C68=М[Артикул, марка, произв.])*($D68=М[Хар-ка])*($O68=М[Прим.])),0))</f>
        <v>0</v>
      </c>
      <c r="N68" s="32">
        <f>ROUND($L$68*$M$68,2)</f>
        <v>0</v>
      </c>
      <c r="O68" s="25"/>
      <c r="P68" s="25" t="str">
        <f t="array" ref="P68">INDEX(М[Форма закупа],MATCH(1,IF(($B68=М[Наим.])*($C68=М[Артикул, марка, произв.])*($D68=М[Хар-ка])*($O68=М[Прим.]),{1},($B68=М[Наим.])*($C68=М[Артикул, марка, произв.])*($D68=М[Хар-ка])*($O68=М[Прим.])),0))</f>
        <v>Закупка подрядчик</v>
      </c>
    </row>
    <row r="69" spans="1:16" ht="23.1" customHeight="1" outlineLevel="4" x14ac:dyDescent="0.2">
      <c r="A69" s="23" t="s">
        <v>108</v>
      </c>
      <c r="B69" s="24" t="s">
        <v>37</v>
      </c>
      <c r="C69" s="25"/>
      <c r="D69" s="25" t="s">
        <v>109</v>
      </c>
      <c r="E69" s="26" t="s">
        <v>36</v>
      </c>
      <c r="F69" s="27"/>
      <c r="G69" s="27"/>
      <c r="H69" s="27"/>
      <c r="I69" s="27"/>
      <c r="J69" s="28">
        <v>2</v>
      </c>
      <c r="K69" s="27"/>
      <c r="L69" s="28">
        <f>SUM($G$69:$K$69)</f>
        <v>2</v>
      </c>
      <c r="M69" s="32">
        <f t="array" ref="M69">INDEX(М[Цена за ед., руб],MATCH(1,IF(($B69=М[Наим.])*($C69=М[Артикул, марка, произв.])*($D69=М[Хар-ка])*($O69=М[Прим.]),{1},($B69=М[Наим.])*($C69=М[Артикул, марка, произв.])*($D69=М[Хар-ка])*($O69=М[Прим.])),0))</f>
        <v>0</v>
      </c>
      <c r="N69" s="32">
        <f>ROUND($L$69*$M$69,2)</f>
        <v>0</v>
      </c>
      <c r="O69" s="25"/>
      <c r="P69" s="25" t="str">
        <f t="array" ref="P69">INDEX(М[Форма закупа],MATCH(1,IF(($B69=М[Наим.])*($C69=М[Артикул, марка, произв.])*($D69=М[Хар-ка])*($O69=М[Прим.]),{1},($B69=М[Наим.])*($C69=М[Артикул, марка, произв.])*($D69=М[Хар-ка])*($O69=М[Прим.])),0))</f>
        <v>Закупка подрядчик</v>
      </c>
    </row>
    <row r="70" spans="1:16" ht="23.1" customHeight="1" outlineLevel="4" x14ac:dyDescent="0.2">
      <c r="A70" s="23" t="s">
        <v>110</v>
      </c>
      <c r="B70" s="24" t="s">
        <v>37</v>
      </c>
      <c r="C70" s="25"/>
      <c r="D70" s="25" t="s">
        <v>111</v>
      </c>
      <c r="E70" s="26" t="s">
        <v>36</v>
      </c>
      <c r="F70" s="27"/>
      <c r="G70" s="27"/>
      <c r="H70" s="27"/>
      <c r="I70" s="27"/>
      <c r="J70" s="27"/>
      <c r="K70" s="28">
        <v>6</v>
      </c>
      <c r="L70" s="28">
        <f>SUM($G$70:$K$70)</f>
        <v>6</v>
      </c>
      <c r="M70" s="32">
        <f t="array" ref="M70">INDEX(М[Цена за ед., руб],MATCH(1,IF(($B70=М[Наим.])*($C70=М[Артикул, марка, произв.])*($D70=М[Хар-ка])*($O70=М[Прим.]),{1},($B70=М[Наим.])*($C70=М[Артикул, марка, произв.])*($D70=М[Хар-ка])*($O70=М[Прим.])),0))</f>
        <v>0</v>
      </c>
      <c r="N70" s="32">
        <f>ROUND($L$70*$M$70,2)</f>
        <v>0</v>
      </c>
      <c r="O70" s="25"/>
      <c r="P70" s="25" t="str">
        <f t="array" ref="P70">INDEX(М[Форма закупа],MATCH(1,IF(($B70=М[Наим.])*($C70=М[Артикул, марка, произв.])*($D70=М[Хар-ка])*($O70=М[Прим.]),{1},($B70=М[Наим.])*($C70=М[Артикул, марка, произв.])*($D70=М[Хар-ка])*($O70=М[Прим.])),0))</f>
        <v>Закупка подрядчик</v>
      </c>
    </row>
    <row r="71" spans="1:16" ht="23.1" customHeight="1" outlineLevel="4" x14ac:dyDescent="0.2">
      <c r="A71" s="23" t="s">
        <v>112</v>
      </c>
      <c r="B71" s="24" t="s">
        <v>37</v>
      </c>
      <c r="C71" s="25"/>
      <c r="D71" s="25" t="s">
        <v>113</v>
      </c>
      <c r="E71" s="26" t="s">
        <v>36</v>
      </c>
      <c r="F71" s="27"/>
      <c r="G71" s="27"/>
      <c r="H71" s="27"/>
      <c r="I71" s="28">
        <v>13</v>
      </c>
      <c r="J71" s="28">
        <v>241</v>
      </c>
      <c r="K71" s="28">
        <v>73</v>
      </c>
      <c r="L71" s="28">
        <f>SUM($G$71:$K$71)</f>
        <v>327</v>
      </c>
      <c r="M71" s="32">
        <f t="array" ref="M71">INDEX(М[Цена за ед., руб],MATCH(1,IF(($B71=М[Наим.])*($C71=М[Артикул, марка, произв.])*($D71=М[Хар-ка])*($O71=М[Прим.]),{1},($B71=М[Наим.])*($C71=М[Артикул, марка, произв.])*($D71=М[Хар-ка])*($O71=М[Прим.])),0))</f>
        <v>0</v>
      </c>
      <c r="N71" s="32">
        <f>ROUND($L$71*$M$71,2)</f>
        <v>0</v>
      </c>
      <c r="O71" s="25"/>
      <c r="P71" s="25" t="str">
        <f t="array" ref="P71">INDEX(М[Форма закупа],MATCH(1,IF(($B71=М[Наим.])*($C71=М[Артикул, марка, произв.])*($D71=М[Хар-ка])*($O71=М[Прим.]),{1},($B71=М[Наим.])*($C71=М[Артикул, марка, произв.])*($D71=М[Хар-ка])*($O71=М[Прим.])),0))</f>
        <v>Закупка подрядчик</v>
      </c>
    </row>
    <row r="72" spans="1:16" ht="23.1" customHeight="1" outlineLevel="4" x14ac:dyDescent="0.2">
      <c r="A72" s="23" t="s">
        <v>114</v>
      </c>
      <c r="B72" s="24" t="s">
        <v>37</v>
      </c>
      <c r="C72" s="25"/>
      <c r="D72" s="25" t="s">
        <v>115</v>
      </c>
      <c r="E72" s="26" t="s">
        <v>36</v>
      </c>
      <c r="F72" s="27"/>
      <c r="G72" s="27"/>
      <c r="H72" s="28">
        <v>4</v>
      </c>
      <c r="I72" s="27"/>
      <c r="J72" s="27"/>
      <c r="K72" s="28">
        <v>2</v>
      </c>
      <c r="L72" s="28">
        <f>SUM($G$72:$K$72)</f>
        <v>6</v>
      </c>
      <c r="M72" s="32">
        <f t="array" ref="M72">INDEX(М[Цена за ед., руб],MATCH(1,IF(($B72=М[Наим.])*($C72=М[Артикул, марка, произв.])*($D72=М[Хар-ка])*($O72=М[Прим.]),{1},($B72=М[Наим.])*($C72=М[Артикул, марка, произв.])*($D72=М[Хар-ка])*($O72=М[Прим.])),0))</f>
        <v>0</v>
      </c>
      <c r="N72" s="32">
        <f>ROUND($L$72*$M$72,2)</f>
        <v>0</v>
      </c>
      <c r="O72" s="25"/>
      <c r="P72" s="25" t="str">
        <f t="array" ref="P72">INDEX(М[Форма закупа],MATCH(1,IF(($B72=М[Наим.])*($C72=М[Артикул, марка, произв.])*($D72=М[Хар-ка])*($O72=М[Прим.]),{1},($B72=М[Наим.])*($C72=М[Артикул, марка, произв.])*($D72=М[Хар-ка])*($O72=М[Прим.])),0))</f>
        <v>Закупка подрядчик</v>
      </c>
    </row>
    <row r="73" spans="1:16" ht="23.1" customHeight="1" outlineLevel="4" x14ac:dyDescent="0.2">
      <c r="A73" s="23" t="s">
        <v>116</v>
      </c>
      <c r="B73" s="24" t="s">
        <v>37</v>
      </c>
      <c r="C73" s="25"/>
      <c r="D73" s="25" t="s">
        <v>117</v>
      </c>
      <c r="E73" s="26" t="s">
        <v>36</v>
      </c>
      <c r="F73" s="27"/>
      <c r="G73" s="27"/>
      <c r="H73" s="28">
        <v>12</v>
      </c>
      <c r="I73" s="27"/>
      <c r="J73" s="27"/>
      <c r="K73" s="27"/>
      <c r="L73" s="28">
        <f>SUM($G$73:$K$73)</f>
        <v>12</v>
      </c>
      <c r="M73" s="32">
        <f t="array" ref="M73">INDEX(М[Цена за ед., руб],MATCH(1,IF(($B73=М[Наим.])*($C73=М[Артикул, марка, произв.])*($D73=М[Хар-ка])*($O73=М[Прим.]),{1},($B73=М[Наим.])*($C73=М[Артикул, марка, произв.])*($D73=М[Хар-ка])*($O73=М[Прим.])),0))</f>
        <v>0</v>
      </c>
      <c r="N73" s="32">
        <f>ROUND($L$73*$M$73,2)</f>
        <v>0</v>
      </c>
      <c r="O73" s="25"/>
      <c r="P73" s="25" t="str">
        <f t="array" ref="P73">INDEX(М[Форма закупа],MATCH(1,IF(($B73=М[Наим.])*($C73=М[Артикул, марка, произв.])*($D73=М[Хар-ка])*($O73=М[Прим.]),{1},($B73=М[Наим.])*($C73=М[Артикул, марка, произв.])*($D73=М[Хар-ка])*($O73=М[Прим.])),0))</f>
        <v>Закупка подрядчик</v>
      </c>
    </row>
    <row r="74" spans="1:16" ht="23.1" customHeight="1" outlineLevel="4" x14ac:dyDescent="0.2">
      <c r="A74" s="23" t="s">
        <v>118</v>
      </c>
      <c r="B74" s="24" t="s">
        <v>37</v>
      </c>
      <c r="C74" s="25"/>
      <c r="D74" s="25" t="s">
        <v>119</v>
      </c>
      <c r="E74" s="26" t="s">
        <v>36</v>
      </c>
      <c r="F74" s="27"/>
      <c r="G74" s="28">
        <v>3</v>
      </c>
      <c r="H74" s="27"/>
      <c r="I74" s="27"/>
      <c r="J74" s="27"/>
      <c r="K74" s="28">
        <v>28</v>
      </c>
      <c r="L74" s="28">
        <f>SUM($G$74:$K$74)</f>
        <v>31</v>
      </c>
      <c r="M74" s="32">
        <f t="array" ref="M74">INDEX(М[Цена за ед., руб],MATCH(1,IF(($B74=М[Наим.])*($C74=М[Артикул, марка, произв.])*($D74=М[Хар-ка])*($O74=М[Прим.]),{1},($B74=М[Наим.])*($C74=М[Артикул, марка, произв.])*($D74=М[Хар-ка])*($O74=М[Прим.])),0))</f>
        <v>0</v>
      </c>
      <c r="N74" s="32">
        <f>ROUND($L$74*$M$74,2)</f>
        <v>0</v>
      </c>
      <c r="O74" s="25"/>
      <c r="P74" s="25" t="str">
        <f t="array" ref="P74">INDEX(М[Форма закупа],MATCH(1,IF(($B74=М[Наим.])*($C74=М[Артикул, марка, произв.])*($D74=М[Хар-ка])*($O74=М[Прим.]),{1},($B74=М[Наим.])*($C74=М[Артикул, марка, произв.])*($D74=М[Хар-ка])*($O74=М[Прим.])),0))</f>
        <v>Закупка подрядчик</v>
      </c>
    </row>
    <row r="75" spans="1:16" ht="23.1" customHeight="1" outlineLevel="4" x14ac:dyDescent="0.2">
      <c r="A75" s="23" t="s">
        <v>120</v>
      </c>
      <c r="B75" s="24" t="s">
        <v>37</v>
      </c>
      <c r="C75" s="25"/>
      <c r="D75" s="25" t="s">
        <v>121</v>
      </c>
      <c r="E75" s="26" t="s">
        <v>36</v>
      </c>
      <c r="F75" s="27"/>
      <c r="G75" s="27"/>
      <c r="H75" s="27"/>
      <c r="I75" s="28">
        <v>2</v>
      </c>
      <c r="J75" s="27"/>
      <c r="K75" s="28">
        <v>25</v>
      </c>
      <c r="L75" s="28">
        <f>SUM($G$75:$K$75)</f>
        <v>27</v>
      </c>
      <c r="M75" s="32">
        <f t="array" ref="M75">INDEX(М[Цена за ед., руб],MATCH(1,IF(($B75=М[Наим.])*($C75=М[Артикул, марка, произв.])*($D75=М[Хар-ка])*($O75=М[Прим.]),{1},($B75=М[Наим.])*($C75=М[Артикул, марка, произв.])*($D75=М[Хар-ка])*($O75=М[Прим.])),0))</f>
        <v>0</v>
      </c>
      <c r="N75" s="32">
        <f>ROUND($L$75*$M$75,2)</f>
        <v>0</v>
      </c>
      <c r="O75" s="25"/>
      <c r="P75" s="25" t="str">
        <f t="array" ref="P75">INDEX(М[Форма закупа],MATCH(1,IF(($B75=М[Наим.])*($C75=М[Артикул, марка, произв.])*($D75=М[Хар-ка])*($O75=М[Прим.]),{1},($B75=М[Наим.])*($C75=М[Артикул, марка, произв.])*($D75=М[Хар-ка])*($O75=М[Прим.])),0))</f>
        <v>Закупка подрядчик</v>
      </c>
    </row>
    <row r="76" spans="1:16" ht="23.1" customHeight="1" outlineLevel="4" x14ac:dyDescent="0.2">
      <c r="A76" s="23" t="s">
        <v>122</v>
      </c>
      <c r="B76" s="24" t="s">
        <v>37</v>
      </c>
      <c r="C76" s="25"/>
      <c r="D76" s="25" t="s">
        <v>123</v>
      </c>
      <c r="E76" s="26" t="s">
        <v>36</v>
      </c>
      <c r="F76" s="27"/>
      <c r="G76" s="28">
        <v>1</v>
      </c>
      <c r="H76" s="28">
        <v>2</v>
      </c>
      <c r="I76" s="27"/>
      <c r="J76" s="27"/>
      <c r="K76" s="27"/>
      <c r="L76" s="28">
        <f>SUM($G$76:$K$76)</f>
        <v>3</v>
      </c>
      <c r="M76" s="32">
        <f t="array" ref="M76">INDEX(М[Цена за ед., руб],MATCH(1,IF(($B76=М[Наим.])*($C76=М[Артикул, марка, произв.])*($D76=М[Хар-ка])*($O76=М[Прим.]),{1},($B76=М[Наим.])*($C76=М[Артикул, марка, произв.])*($D76=М[Хар-ка])*($O76=М[Прим.])),0))</f>
        <v>0</v>
      </c>
      <c r="N76" s="32">
        <f>ROUND($L$76*$M$76,2)</f>
        <v>0</v>
      </c>
      <c r="O76" s="25"/>
      <c r="P76" s="25" t="str">
        <f t="array" ref="P76">INDEX(М[Форма закупа],MATCH(1,IF(($B76=М[Наим.])*($C76=М[Артикул, марка, произв.])*($D76=М[Хар-ка])*($O76=М[Прим.]),{1},($B76=М[Наим.])*($C76=М[Артикул, марка, произв.])*($D76=М[Хар-ка])*($O76=М[Прим.])),0))</f>
        <v>Закупка подрядчик</v>
      </c>
    </row>
    <row r="77" spans="1:16" ht="23.1" customHeight="1" outlineLevel="4" x14ac:dyDescent="0.2">
      <c r="A77" s="23" t="s">
        <v>124</v>
      </c>
      <c r="B77" s="24" t="s">
        <v>37</v>
      </c>
      <c r="C77" s="25"/>
      <c r="D77" s="25" t="s">
        <v>125</v>
      </c>
      <c r="E77" s="26" t="s">
        <v>36</v>
      </c>
      <c r="F77" s="27"/>
      <c r="G77" s="28">
        <v>7</v>
      </c>
      <c r="H77" s="27"/>
      <c r="I77" s="27"/>
      <c r="J77" s="27"/>
      <c r="K77" s="27"/>
      <c r="L77" s="28">
        <f>SUM($G$77:$K$77)</f>
        <v>7</v>
      </c>
      <c r="M77" s="32">
        <f t="array" ref="M77">INDEX(М[Цена за ед., руб],MATCH(1,IF(($B77=М[Наим.])*($C77=М[Артикул, марка, произв.])*($D77=М[Хар-ка])*($O77=М[Прим.]),{1},($B77=М[Наим.])*($C77=М[Артикул, марка, произв.])*($D77=М[Хар-ка])*($O77=М[Прим.])),0))</f>
        <v>0</v>
      </c>
      <c r="N77" s="32">
        <f>ROUND($L$77*$M$77,2)</f>
        <v>0</v>
      </c>
      <c r="O77" s="25"/>
      <c r="P77" s="25" t="str">
        <f t="array" ref="P77">INDEX(М[Форма закупа],MATCH(1,IF(($B77=М[Наим.])*($C77=М[Артикул, марка, произв.])*($D77=М[Хар-ка])*($O77=М[Прим.]),{1},($B77=М[Наим.])*($C77=М[Артикул, марка, произв.])*($D77=М[Хар-ка])*($O77=М[Прим.])),0))</f>
        <v>Закупка подрядчик</v>
      </c>
    </row>
    <row r="78" spans="1:16" ht="23.1" customHeight="1" outlineLevel="4" x14ac:dyDescent="0.2">
      <c r="A78" s="23" t="s">
        <v>126</v>
      </c>
      <c r="B78" s="24" t="s">
        <v>37</v>
      </c>
      <c r="C78" s="25"/>
      <c r="D78" s="25" t="s">
        <v>127</v>
      </c>
      <c r="E78" s="26" t="s">
        <v>36</v>
      </c>
      <c r="F78" s="27"/>
      <c r="G78" s="28">
        <v>5</v>
      </c>
      <c r="H78" s="27"/>
      <c r="I78" s="28">
        <v>1</v>
      </c>
      <c r="J78" s="27"/>
      <c r="K78" s="27"/>
      <c r="L78" s="28">
        <f>SUM($G$78:$K$78)</f>
        <v>6</v>
      </c>
      <c r="M78" s="32">
        <f t="array" ref="M78">INDEX(М[Цена за ед., руб],MATCH(1,IF(($B78=М[Наим.])*($C78=М[Артикул, марка, произв.])*($D78=М[Хар-ка])*($O78=М[Прим.]),{1},($B78=М[Наим.])*($C78=М[Артикул, марка, произв.])*($D78=М[Хар-ка])*($O78=М[Прим.])),0))</f>
        <v>0</v>
      </c>
      <c r="N78" s="32">
        <f>ROUND($L$78*$M$78,2)</f>
        <v>0</v>
      </c>
      <c r="O78" s="25"/>
      <c r="P78" s="25" t="str">
        <f t="array" ref="P78">INDEX(М[Форма закупа],MATCH(1,IF(($B78=М[Наим.])*($C78=М[Артикул, марка, произв.])*($D78=М[Хар-ка])*($O78=М[Прим.]),{1},($B78=М[Наим.])*($C78=М[Артикул, марка, произв.])*($D78=М[Хар-ка])*($O78=М[Прим.])),0))</f>
        <v>Закупка подрядчик</v>
      </c>
    </row>
    <row r="79" spans="1:16" ht="23.1" customHeight="1" outlineLevel="4" x14ac:dyDescent="0.2">
      <c r="A79" s="23" t="s">
        <v>128</v>
      </c>
      <c r="B79" s="24" t="s">
        <v>37</v>
      </c>
      <c r="C79" s="25"/>
      <c r="D79" s="25" t="s">
        <v>129</v>
      </c>
      <c r="E79" s="26" t="s">
        <v>36</v>
      </c>
      <c r="F79" s="27"/>
      <c r="G79" s="28">
        <v>168</v>
      </c>
      <c r="H79" s="28">
        <v>653</v>
      </c>
      <c r="I79" s="28">
        <v>390</v>
      </c>
      <c r="J79" s="28">
        <v>431</v>
      </c>
      <c r="K79" s="28">
        <v>196</v>
      </c>
      <c r="L79" s="29">
        <f>SUM($G$79:$K$79)</f>
        <v>1838</v>
      </c>
      <c r="M79" s="32">
        <f t="array" ref="M79">INDEX(М[Цена за ед., руб],MATCH(1,IF(($B79=М[Наим.])*($C79=М[Артикул, марка, произв.])*($D79=М[Хар-ка])*($O79=М[Прим.]),{1},($B79=М[Наим.])*($C79=М[Артикул, марка, произв.])*($D79=М[Хар-ка])*($O79=М[Прим.])),0))</f>
        <v>0</v>
      </c>
      <c r="N79" s="32">
        <f>ROUND($L$79*$M$79,2)</f>
        <v>0</v>
      </c>
      <c r="O79" s="25"/>
      <c r="P79" s="25" t="str">
        <f t="array" ref="P79">INDEX(М[Форма закупа],MATCH(1,IF(($B79=М[Наим.])*($C79=М[Артикул, марка, произв.])*($D79=М[Хар-ка])*($O79=М[Прим.]),{1},($B79=М[Наим.])*($C79=М[Артикул, марка, произв.])*($D79=М[Хар-ка])*($O79=М[Прим.])),0))</f>
        <v>Закупка подрядчик</v>
      </c>
    </row>
    <row r="80" spans="1:16" ht="23.1" customHeight="1" outlineLevel="4" x14ac:dyDescent="0.2">
      <c r="A80" s="23" t="s">
        <v>130</v>
      </c>
      <c r="B80" s="24" t="s">
        <v>37</v>
      </c>
      <c r="C80" s="25"/>
      <c r="D80" s="25" t="s">
        <v>131</v>
      </c>
      <c r="E80" s="26" t="s">
        <v>36</v>
      </c>
      <c r="F80" s="27"/>
      <c r="G80" s="27"/>
      <c r="H80" s="27"/>
      <c r="I80" s="27"/>
      <c r="J80" s="29">
        <v>1000</v>
      </c>
      <c r="K80" s="28">
        <v>77</v>
      </c>
      <c r="L80" s="29">
        <f>SUM($G$80:$K$80)</f>
        <v>1077</v>
      </c>
      <c r="M80" s="32">
        <f t="array" ref="M80">INDEX(М[Цена за ед., руб],MATCH(1,IF(($B80=М[Наим.])*($C80=М[Артикул, марка, произв.])*($D80=М[Хар-ка])*($O80=М[Прим.]),{1},($B80=М[Наим.])*($C80=М[Артикул, марка, произв.])*($D80=М[Хар-ка])*($O80=М[Прим.])),0))</f>
        <v>0</v>
      </c>
      <c r="N80" s="32">
        <f>ROUND($L$80*$M$80,2)</f>
        <v>0</v>
      </c>
      <c r="O80" s="25"/>
      <c r="P80" s="25" t="str">
        <f t="array" ref="P80">INDEX(М[Форма закупа],MATCH(1,IF(($B80=М[Наим.])*($C80=М[Артикул, марка, произв.])*($D80=М[Хар-ка])*($O80=М[Прим.]),{1},($B80=М[Наим.])*($C80=М[Артикул, марка, произв.])*($D80=М[Хар-ка])*($O80=М[Прим.])),0))</f>
        <v>Закупка подрядчик</v>
      </c>
    </row>
    <row r="81" spans="1:16" ht="23.1" customHeight="1" outlineLevel="4" x14ac:dyDescent="0.2">
      <c r="A81" s="23" t="s">
        <v>132</v>
      </c>
      <c r="B81" s="24" t="s">
        <v>37</v>
      </c>
      <c r="C81" s="25"/>
      <c r="D81" s="25" t="s">
        <v>133</v>
      </c>
      <c r="E81" s="26" t="s">
        <v>36</v>
      </c>
      <c r="F81" s="27"/>
      <c r="G81" s="27"/>
      <c r="H81" s="27"/>
      <c r="I81" s="28">
        <v>68</v>
      </c>
      <c r="J81" s="28">
        <v>197</v>
      </c>
      <c r="K81" s="28">
        <v>137</v>
      </c>
      <c r="L81" s="28">
        <f>SUM($G$81:$K$81)</f>
        <v>402</v>
      </c>
      <c r="M81" s="32">
        <f t="array" ref="M81">INDEX(М[Цена за ед., руб],MATCH(1,IF(($B81=М[Наим.])*($C81=М[Артикул, марка, произв.])*($D81=М[Хар-ка])*($O81=М[Прим.]),{1},($B81=М[Наим.])*($C81=М[Артикул, марка, произв.])*($D81=М[Хар-ка])*($O81=М[Прим.])),0))</f>
        <v>0</v>
      </c>
      <c r="N81" s="32">
        <f>ROUND($L$81*$M$81,2)</f>
        <v>0</v>
      </c>
      <c r="O81" s="25"/>
      <c r="P81" s="25" t="str">
        <f t="array" ref="P81">INDEX(М[Форма закупа],MATCH(1,IF(($B81=М[Наим.])*($C81=М[Артикул, марка, произв.])*($D81=М[Хар-ка])*($O81=М[Прим.]),{1},($B81=М[Наим.])*($C81=М[Артикул, марка, произв.])*($D81=М[Хар-ка])*($O81=М[Прим.])),0))</f>
        <v>Закупка подрядчик</v>
      </c>
    </row>
    <row r="82" spans="1:16" ht="23.1" customHeight="1" outlineLevel="4" x14ac:dyDescent="0.2">
      <c r="A82" s="23" t="s">
        <v>134</v>
      </c>
      <c r="B82" s="24" t="s">
        <v>37</v>
      </c>
      <c r="C82" s="25"/>
      <c r="D82" s="25" t="s">
        <v>135</v>
      </c>
      <c r="E82" s="26" t="s">
        <v>36</v>
      </c>
      <c r="F82" s="27"/>
      <c r="G82" s="28">
        <v>44</v>
      </c>
      <c r="H82" s="28">
        <v>2</v>
      </c>
      <c r="I82" s="28">
        <v>3</v>
      </c>
      <c r="J82" s="28">
        <v>742</v>
      </c>
      <c r="K82" s="28">
        <v>294</v>
      </c>
      <c r="L82" s="29">
        <f>SUM($G$82:$K$82)</f>
        <v>1085</v>
      </c>
      <c r="M82" s="32">
        <f t="array" ref="M82">INDEX(М[Цена за ед., руб],MATCH(1,IF(($B82=М[Наим.])*($C82=М[Артикул, марка, произв.])*($D82=М[Хар-ка])*($O82=М[Прим.]),{1},($B82=М[Наим.])*($C82=М[Артикул, марка, произв.])*($D82=М[Хар-ка])*($O82=М[Прим.])),0))</f>
        <v>0</v>
      </c>
      <c r="N82" s="32">
        <f>ROUND($L$82*$M$82,2)</f>
        <v>0</v>
      </c>
      <c r="O82" s="25"/>
      <c r="P82" s="25" t="str">
        <f t="array" ref="P82">INDEX(М[Форма закупа],MATCH(1,IF(($B82=М[Наим.])*($C82=М[Артикул, марка, произв.])*($D82=М[Хар-ка])*($O82=М[Прим.]),{1},($B82=М[Наим.])*($C82=М[Артикул, марка, произв.])*($D82=М[Хар-ка])*($O82=М[Прим.])),0))</f>
        <v>Закупка подрядчик</v>
      </c>
    </row>
    <row r="83" spans="1:16" ht="23.1" customHeight="1" outlineLevel="4" x14ac:dyDescent="0.2">
      <c r="A83" s="23" t="s">
        <v>136</v>
      </c>
      <c r="B83" s="24" t="s">
        <v>37</v>
      </c>
      <c r="C83" s="25"/>
      <c r="D83" s="25" t="s">
        <v>137</v>
      </c>
      <c r="E83" s="26" t="s">
        <v>36</v>
      </c>
      <c r="F83" s="27"/>
      <c r="G83" s="30">
        <v>0.5</v>
      </c>
      <c r="H83" s="27"/>
      <c r="I83" s="30">
        <v>3.5</v>
      </c>
      <c r="J83" s="27"/>
      <c r="K83" s="27"/>
      <c r="L83" s="28">
        <f>SUM($G$83:$K$83)</f>
        <v>4</v>
      </c>
      <c r="M83" s="32">
        <f t="array" ref="M83">INDEX(М[Цена за ед., руб],MATCH(1,IF(($B83=М[Наим.])*($C83=М[Артикул, марка, произв.])*($D83=М[Хар-ка])*($O83=М[Прим.]),{1},($B83=М[Наим.])*($C83=М[Артикул, марка, произв.])*($D83=М[Хар-ка])*($O83=М[Прим.])),0))</f>
        <v>0</v>
      </c>
      <c r="N83" s="32">
        <f>ROUND($L$83*$M$83,2)</f>
        <v>0</v>
      </c>
      <c r="O83" s="25"/>
      <c r="P83" s="25" t="str">
        <f t="array" ref="P83">INDEX(М[Форма закупа],MATCH(1,IF(($B83=М[Наим.])*($C83=М[Артикул, марка, произв.])*($D83=М[Хар-ка])*($O83=М[Прим.]),{1},($B83=М[Наим.])*($C83=М[Артикул, марка, произв.])*($D83=М[Хар-ка])*($O83=М[Прим.])),0))</f>
        <v>Закупка подрядчик</v>
      </c>
    </row>
    <row r="84" spans="1:16" ht="23.1" customHeight="1" outlineLevel="4" x14ac:dyDescent="0.2">
      <c r="A84" s="23" t="s">
        <v>138</v>
      </c>
      <c r="B84" s="24" t="s">
        <v>37</v>
      </c>
      <c r="C84" s="25"/>
      <c r="D84" s="25" t="s">
        <v>139</v>
      </c>
      <c r="E84" s="26" t="s">
        <v>36</v>
      </c>
      <c r="F84" s="27"/>
      <c r="G84" s="27"/>
      <c r="H84" s="30">
        <v>4.5</v>
      </c>
      <c r="I84" s="27"/>
      <c r="J84" s="27"/>
      <c r="K84" s="27"/>
      <c r="L84" s="30">
        <f>SUM($G$84:$K$84)</f>
        <v>4.5</v>
      </c>
      <c r="M84" s="32">
        <f t="array" ref="M84">INDEX(М[Цена за ед., руб],MATCH(1,IF(($B84=М[Наим.])*($C84=М[Артикул, марка, произв.])*($D84=М[Хар-ка])*($O84=М[Прим.]),{1},($B84=М[Наим.])*($C84=М[Артикул, марка, произв.])*($D84=М[Хар-ка])*($O84=М[Прим.])),0))</f>
        <v>0</v>
      </c>
      <c r="N84" s="32">
        <f>ROUND($L$84*$M$84,2)</f>
        <v>0</v>
      </c>
      <c r="O84" s="25"/>
      <c r="P84" s="25" t="str">
        <f t="array" ref="P84">INDEX(М[Форма закупа],MATCH(1,IF(($B84=М[Наим.])*($C84=М[Артикул, марка, произв.])*($D84=М[Хар-ка])*($O84=М[Прим.]),{1},($B84=М[Наим.])*($C84=М[Артикул, марка, произв.])*($D84=М[Хар-ка])*($O84=М[Прим.])),0))</f>
        <v>Закупка подрядчик</v>
      </c>
    </row>
    <row r="85" spans="1:16" ht="23.1" customHeight="1" outlineLevel="4" x14ac:dyDescent="0.2">
      <c r="A85" s="23" t="s">
        <v>140</v>
      </c>
      <c r="B85" s="24" t="s">
        <v>37</v>
      </c>
      <c r="C85" s="25"/>
      <c r="D85" s="25" t="s">
        <v>141</v>
      </c>
      <c r="E85" s="26" t="s">
        <v>36</v>
      </c>
      <c r="F85" s="27"/>
      <c r="G85" s="27"/>
      <c r="H85" s="27"/>
      <c r="I85" s="27"/>
      <c r="J85" s="28">
        <v>108</v>
      </c>
      <c r="K85" s="27"/>
      <c r="L85" s="28">
        <f>SUM($G$85:$K$85)</f>
        <v>108</v>
      </c>
      <c r="M85" s="32">
        <f t="array" ref="M85">INDEX(М[Цена за ед., руб],MATCH(1,IF(($B85=М[Наим.])*($C85=М[Артикул, марка, произв.])*($D85=М[Хар-ка])*($O85=М[Прим.]),{1},($B85=М[Наим.])*($C85=М[Артикул, марка, произв.])*($D85=М[Хар-ка])*($O85=М[Прим.])),0))</f>
        <v>0</v>
      </c>
      <c r="N85" s="32">
        <f>ROUND($L$85*$M$85,2)</f>
        <v>0</v>
      </c>
      <c r="O85" s="25"/>
      <c r="P85" s="25" t="str">
        <f t="array" ref="P85">INDEX(М[Форма закупа],MATCH(1,IF(($B85=М[Наим.])*($C85=М[Артикул, марка, произв.])*($D85=М[Хар-ка])*($O85=М[Прим.]),{1},($B85=М[Наим.])*($C85=М[Артикул, марка, произв.])*($D85=М[Хар-ка])*($O85=М[Прим.])),0))</f>
        <v>Закупка подрядчик</v>
      </c>
    </row>
    <row r="86" spans="1:16" ht="23.1" customHeight="1" outlineLevel="4" x14ac:dyDescent="0.2">
      <c r="A86" s="23" t="s">
        <v>142</v>
      </c>
      <c r="B86" s="24" t="s">
        <v>37</v>
      </c>
      <c r="C86" s="25"/>
      <c r="D86" s="25" t="s">
        <v>143</v>
      </c>
      <c r="E86" s="26" t="s">
        <v>36</v>
      </c>
      <c r="F86" s="27"/>
      <c r="G86" s="28">
        <v>34</v>
      </c>
      <c r="H86" s="27"/>
      <c r="I86" s="30">
        <v>93.5</v>
      </c>
      <c r="J86" s="28">
        <v>93</v>
      </c>
      <c r="K86" s="27"/>
      <c r="L86" s="30">
        <f>SUM($G$86:$K$86)</f>
        <v>220.5</v>
      </c>
      <c r="M86" s="32">
        <f t="array" ref="M86">INDEX(М[Цена за ед., руб],MATCH(1,IF(($B86=М[Наим.])*($C86=М[Артикул, марка, произв.])*($D86=М[Хар-ка])*($O86=М[Прим.]),{1},($B86=М[Наим.])*($C86=М[Артикул, марка, произв.])*($D86=М[Хар-ка])*($O86=М[Прим.])),0))</f>
        <v>0</v>
      </c>
      <c r="N86" s="32">
        <f>ROUND($L$86*$M$86,2)</f>
        <v>0</v>
      </c>
      <c r="O86" s="25"/>
      <c r="P86" s="25" t="str">
        <f t="array" ref="P86">INDEX(М[Форма закупа],MATCH(1,IF(($B86=М[Наим.])*($C86=М[Артикул, марка, произв.])*($D86=М[Хар-ка])*($O86=М[Прим.]),{1},($B86=М[Наим.])*($C86=М[Артикул, марка, произв.])*($D86=М[Хар-ка])*($O86=М[Прим.])),0))</f>
        <v>Закупка подрядчик</v>
      </c>
    </row>
    <row r="87" spans="1:16" ht="23.1" customHeight="1" outlineLevel="4" x14ac:dyDescent="0.2">
      <c r="A87" s="23" t="s">
        <v>144</v>
      </c>
      <c r="B87" s="24" t="s">
        <v>37</v>
      </c>
      <c r="C87" s="25"/>
      <c r="D87" s="25" t="s">
        <v>145</v>
      </c>
      <c r="E87" s="26" t="s">
        <v>36</v>
      </c>
      <c r="F87" s="27"/>
      <c r="G87" s="27"/>
      <c r="H87" s="28">
        <v>10</v>
      </c>
      <c r="I87" s="28">
        <v>1</v>
      </c>
      <c r="J87" s="27"/>
      <c r="K87" s="27"/>
      <c r="L87" s="28">
        <f>SUM($G$87:$K$87)</f>
        <v>11</v>
      </c>
      <c r="M87" s="32">
        <f t="array" ref="M87">INDEX(М[Цена за ед., руб],MATCH(1,IF(($B87=М[Наим.])*($C87=М[Артикул, марка, произв.])*($D87=М[Хар-ка])*($O87=М[Прим.]),{1},($B87=М[Наим.])*($C87=М[Артикул, марка, произв.])*($D87=М[Хар-ка])*($O87=М[Прим.])),0))</f>
        <v>0</v>
      </c>
      <c r="N87" s="32">
        <f>ROUND($L$87*$M$87,2)</f>
        <v>0</v>
      </c>
      <c r="O87" s="25"/>
      <c r="P87" s="25" t="str">
        <f t="array" ref="P87">INDEX(М[Форма закупа],MATCH(1,IF(($B87=М[Наим.])*($C87=М[Артикул, марка, произв.])*($D87=М[Хар-ка])*($O87=М[Прим.]),{1},($B87=М[Наим.])*($C87=М[Артикул, марка, произв.])*($D87=М[Хар-ка])*($O87=М[Прим.])),0))</f>
        <v>Закупка подрядчик</v>
      </c>
    </row>
    <row r="88" spans="1:16" ht="23.1" customHeight="1" outlineLevel="4" x14ac:dyDescent="0.2">
      <c r="A88" s="23" t="s">
        <v>146</v>
      </c>
      <c r="B88" s="24" t="s">
        <v>37</v>
      </c>
      <c r="C88" s="25"/>
      <c r="D88" s="25" t="s">
        <v>147</v>
      </c>
      <c r="E88" s="26" t="s">
        <v>36</v>
      </c>
      <c r="F88" s="27"/>
      <c r="G88" s="27"/>
      <c r="H88" s="27"/>
      <c r="I88" s="27"/>
      <c r="J88" s="30">
        <v>0.5</v>
      </c>
      <c r="K88" s="27"/>
      <c r="L88" s="30">
        <f>SUM($G$88:$K$88)</f>
        <v>0.5</v>
      </c>
      <c r="M88" s="32">
        <f t="array" ref="M88">INDEX(М[Цена за ед., руб],MATCH(1,IF(($B88=М[Наим.])*($C88=М[Артикул, марка, произв.])*($D88=М[Хар-ка])*($O88=М[Прим.]),{1},($B88=М[Наим.])*($C88=М[Артикул, марка, произв.])*($D88=М[Хар-ка])*($O88=М[Прим.])),0))</f>
        <v>0</v>
      </c>
      <c r="N88" s="32">
        <f>ROUND($L$88*$M$88,2)</f>
        <v>0</v>
      </c>
      <c r="O88" s="25"/>
      <c r="P88" s="25" t="str">
        <f t="array" ref="P88">INDEX(М[Форма закупа],MATCH(1,IF(($B88=М[Наим.])*($C88=М[Артикул, марка, произв.])*($D88=М[Хар-ка])*($O88=М[Прим.]),{1},($B88=М[Наим.])*($C88=М[Артикул, марка, произв.])*($D88=М[Хар-ка])*($O88=М[Прим.])),0))</f>
        <v>Закупка подрядчик</v>
      </c>
    </row>
    <row r="89" spans="1:16" ht="23.1" customHeight="1" outlineLevel="4" x14ac:dyDescent="0.2">
      <c r="A89" s="23" t="s">
        <v>148</v>
      </c>
      <c r="B89" s="24" t="s">
        <v>37</v>
      </c>
      <c r="C89" s="25"/>
      <c r="D89" s="25" t="s">
        <v>149</v>
      </c>
      <c r="E89" s="26" t="s">
        <v>36</v>
      </c>
      <c r="F89" s="27"/>
      <c r="G89" s="27"/>
      <c r="H89" s="27"/>
      <c r="I89" s="27"/>
      <c r="J89" s="28">
        <v>9</v>
      </c>
      <c r="K89" s="27"/>
      <c r="L89" s="28">
        <f>SUM($G$89:$K$89)</f>
        <v>9</v>
      </c>
      <c r="M89" s="32">
        <f t="array" ref="M89">INDEX(М[Цена за ед., руб],MATCH(1,IF(($B89=М[Наим.])*($C89=М[Артикул, марка, произв.])*($D89=М[Хар-ка])*($O89=М[Прим.]),{1},($B89=М[Наим.])*($C89=М[Артикул, марка, произв.])*($D89=М[Хар-ка])*($O89=М[Прим.])),0))</f>
        <v>0</v>
      </c>
      <c r="N89" s="32">
        <f>ROUND($L$89*$M$89,2)</f>
        <v>0</v>
      </c>
      <c r="O89" s="25"/>
      <c r="P89" s="25" t="str">
        <f t="array" ref="P89">INDEX(М[Форма закупа],MATCH(1,IF(($B89=М[Наим.])*($C89=М[Артикул, марка, произв.])*($D89=М[Хар-ка])*($O89=М[Прим.]),{1},($B89=М[Наим.])*($C89=М[Артикул, марка, произв.])*($D89=М[Хар-ка])*($O89=М[Прим.])),0))</f>
        <v>Закупка подрядчик</v>
      </c>
    </row>
    <row r="90" spans="1:16" ht="23.1" customHeight="1" outlineLevel="4" x14ac:dyDescent="0.2">
      <c r="A90" s="23" t="s">
        <v>150</v>
      </c>
      <c r="B90" s="24" t="s">
        <v>37</v>
      </c>
      <c r="C90" s="25"/>
      <c r="D90" s="25" t="s">
        <v>151</v>
      </c>
      <c r="E90" s="26" t="s">
        <v>36</v>
      </c>
      <c r="F90" s="27"/>
      <c r="G90" s="27"/>
      <c r="H90" s="28">
        <v>91</v>
      </c>
      <c r="I90" s="28">
        <v>53</v>
      </c>
      <c r="J90" s="27"/>
      <c r="K90" s="27"/>
      <c r="L90" s="28">
        <f>SUM($G$90:$K$90)</f>
        <v>144</v>
      </c>
      <c r="M90" s="32">
        <f t="array" ref="M90">INDEX(М[Цена за ед., руб],MATCH(1,IF(($B90=М[Наим.])*($C90=М[Артикул, марка, произв.])*($D90=М[Хар-ка])*($O90=М[Прим.]),{1},($B90=М[Наим.])*($C90=М[Артикул, марка, произв.])*($D90=М[Хар-ка])*($O90=М[Прим.])),0))</f>
        <v>0</v>
      </c>
      <c r="N90" s="32">
        <f>ROUND($L$90*$M$90,2)</f>
        <v>0</v>
      </c>
      <c r="O90" s="25"/>
      <c r="P90" s="25" t="str">
        <f t="array" ref="P90">INDEX(М[Форма закупа],MATCH(1,IF(($B90=М[Наим.])*($C90=М[Артикул, марка, произв.])*($D90=М[Хар-ка])*($O90=М[Прим.]),{1},($B90=М[Наим.])*($C90=М[Артикул, марка, произв.])*($D90=М[Хар-ка])*($O90=М[Прим.])),0))</f>
        <v>Закупка подрядчик</v>
      </c>
    </row>
    <row r="91" spans="1:16" ht="23.1" customHeight="1" outlineLevel="4" x14ac:dyDescent="0.2">
      <c r="A91" s="23" t="s">
        <v>152</v>
      </c>
      <c r="B91" s="24" t="s">
        <v>37</v>
      </c>
      <c r="C91" s="25"/>
      <c r="D91" s="25" t="s">
        <v>153</v>
      </c>
      <c r="E91" s="26" t="s">
        <v>36</v>
      </c>
      <c r="F91" s="27"/>
      <c r="G91" s="28">
        <v>17</v>
      </c>
      <c r="H91" s="27"/>
      <c r="I91" s="27"/>
      <c r="J91" s="28">
        <v>59</v>
      </c>
      <c r="K91" s="28">
        <v>102</v>
      </c>
      <c r="L91" s="28">
        <f>SUM($G$91:$K$91)</f>
        <v>178</v>
      </c>
      <c r="M91" s="32">
        <f t="array" ref="M91">INDEX(М[Цена за ед., руб],MATCH(1,IF(($B91=М[Наим.])*($C91=М[Артикул, марка, произв.])*($D91=М[Хар-ка])*($O91=М[Прим.]),{1},($B91=М[Наим.])*($C91=М[Артикул, марка, произв.])*($D91=М[Хар-ка])*($O91=М[Прим.])),0))</f>
        <v>0</v>
      </c>
      <c r="N91" s="32">
        <f>ROUND($L$91*$M$91,2)</f>
        <v>0</v>
      </c>
      <c r="O91" s="25"/>
      <c r="P91" s="25" t="str">
        <f t="array" ref="P91">INDEX(М[Форма закупа],MATCH(1,IF(($B91=М[Наим.])*($C91=М[Артикул, марка, произв.])*($D91=М[Хар-ка])*($O91=М[Прим.]),{1},($B91=М[Наим.])*($C91=М[Артикул, марка, произв.])*($D91=М[Хар-ка])*($O91=М[Прим.])),0))</f>
        <v>Закупка подрядчик</v>
      </c>
    </row>
    <row r="92" spans="1:16" ht="23.1" customHeight="1" outlineLevel="4" x14ac:dyDescent="0.2">
      <c r="A92" s="23" t="s">
        <v>154</v>
      </c>
      <c r="B92" s="24" t="s">
        <v>37</v>
      </c>
      <c r="C92" s="25"/>
      <c r="D92" s="25" t="s">
        <v>155</v>
      </c>
      <c r="E92" s="26" t="s">
        <v>36</v>
      </c>
      <c r="F92" s="27"/>
      <c r="G92" s="28">
        <v>32</v>
      </c>
      <c r="H92" s="28">
        <v>81</v>
      </c>
      <c r="I92" s="27"/>
      <c r="J92" s="27"/>
      <c r="K92" s="27"/>
      <c r="L92" s="28">
        <f>SUM($G$92:$K$92)</f>
        <v>113</v>
      </c>
      <c r="M92" s="32">
        <f t="array" ref="M92">INDEX(М[Цена за ед., руб],MATCH(1,IF(($B92=М[Наим.])*($C92=М[Артикул, марка, произв.])*($D92=М[Хар-ка])*($O92=М[Прим.]),{1},($B92=М[Наим.])*($C92=М[Артикул, марка, произв.])*($D92=М[Хар-ка])*($O92=М[Прим.])),0))</f>
        <v>0</v>
      </c>
      <c r="N92" s="32">
        <f>ROUND($L$92*$M$92,2)</f>
        <v>0</v>
      </c>
      <c r="O92" s="25"/>
      <c r="P92" s="25" t="str">
        <f t="array" ref="P92">INDEX(М[Форма закупа],MATCH(1,IF(($B92=М[Наим.])*($C92=М[Артикул, марка, произв.])*($D92=М[Хар-ка])*($O92=М[Прим.]),{1},($B92=М[Наим.])*($C92=М[Артикул, марка, произв.])*($D92=М[Хар-ка])*($O92=М[Прим.])),0))</f>
        <v>Закупка подрядчик</v>
      </c>
    </row>
    <row r="93" spans="1:16" ht="23.1" customHeight="1" outlineLevel="4" x14ac:dyDescent="0.2">
      <c r="A93" s="23" t="s">
        <v>156</v>
      </c>
      <c r="B93" s="24" t="s">
        <v>37</v>
      </c>
      <c r="C93" s="25"/>
      <c r="D93" s="25" t="s">
        <v>157</v>
      </c>
      <c r="E93" s="26" t="s">
        <v>36</v>
      </c>
      <c r="F93" s="27"/>
      <c r="G93" s="27"/>
      <c r="H93" s="28">
        <v>5</v>
      </c>
      <c r="I93" s="27"/>
      <c r="J93" s="27"/>
      <c r="K93" s="27"/>
      <c r="L93" s="28">
        <f>SUM($G$93:$K$93)</f>
        <v>5</v>
      </c>
      <c r="M93" s="32">
        <f t="array" ref="M93">INDEX(М[Цена за ед., руб],MATCH(1,IF(($B93=М[Наим.])*($C93=М[Артикул, марка, произв.])*($D93=М[Хар-ка])*($O93=М[Прим.]),{1},($B93=М[Наим.])*($C93=М[Артикул, марка, произв.])*($D93=М[Хар-ка])*($O93=М[Прим.])),0))</f>
        <v>0</v>
      </c>
      <c r="N93" s="32">
        <f>ROUND($L$93*$M$93,2)</f>
        <v>0</v>
      </c>
      <c r="O93" s="25"/>
      <c r="P93" s="25" t="str">
        <f t="array" ref="P93">INDEX(М[Форма закупа],MATCH(1,IF(($B93=М[Наим.])*($C93=М[Артикул, марка, произв.])*($D93=М[Хар-ка])*($O93=М[Прим.]),{1},($B93=М[Наим.])*($C93=М[Артикул, марка, произв.])*($D93=М[Хар-ка])*($O93=М[Прим.])),0))</f>
        <v>Закупка подрядчик</v>
      </c>
    </row>
    <row r="94" spans="1:16" ht="23.1" customHeight="1" outlineLevel="4" x14ac:dyDescent="0.2">
      <c r="A94" s="23" t="s">
        <v>158</v>
      </c>
      <c r="B94" s="24" t="s">
        <v>37</v>
      </c>
      <c r="C94" s="25"/>
      <c r="D94" s="25" t="s">
        <v>159</v>
      </c>
      <c r="E94" s="26" t="s">
        <v>36</v>
      </c>
      <c r="F94" s="27"/>
      <c r="G94" s="27"/>
      <c r="H94" s="28">
        <v>81</v>
      </c>
      <c r="I94" s="27"/>
      <c r="J94" s="27"/>
      <c r="K94" s="27"/>
      <c r="L94" s="28">
        <f>SUM($G$94:$K$94)</f>
        <v>81</v>
      </c>
      <c r="M94" s="32">
        <f t="array" ref="M94">INDEX(М[Цена за ед., руб],MATCH(1,IF(($B94=М[Наим.])*($C94=М[Артикул, марка, произв.])*($D94=М[Хар-ка])*($O94=М[Прим.]),{1},($B94=М[Наим.])*($C94=М[Артикул, марка, произв.])*($D94=М[Хар-ка])*($O94=М[Прим.])),0))</f>
        <v>0</v>
      </c>
      <c r="N94" s="32">
        <f>ROUND($L$94*$M$94,2)</f>
        <v>0</v>
      </c>
      <c r="O94" s="25"/>
      <c r="P94" s="25" t="str">
        <f t="array" ref="P94">INDEX(М[Форма закупа],MATCH(1,IF(($B94=М[Наим.])*($C94=М[Артикул, марка, произв.])*($D94=М[Хар-ка])*($O94=М[Прим.]),{1},($B94=М[Наим.])*($C94=М[Артикул, марка, произв.])*($D94=М[Хар-ка])*($O94=М[Прим.])),0))</f>
        <v>Закупка подрядчик</v>
      </c>
    </row>
    <row r="95" spans="1:16" ht="23.1" customHeight="1" outlineLevel="4" x14ac:dyDescent="0.2">
      <c r="A95" s="23" t="s">
        <v>160</v>
      </c>
      <c r="B95" s="24" t="s">
        <v>37</v>
      </c>
      <c r="C95" s="25"/>
      <c r="D95" s="25" t="s">
        <v>161</v>
      </c>
      <c r="E95" s="26" t="s">
        <v>36</v>
      </c>
      <c r="F95" s="27"/>
      <c r="G95" s="27"/>
      <c r="H95" s="27"/>
      <c r="I95" s="28">
        <v>2</v>
      </c>
      <c r="J95" s="27"/>
      <c r="K95" s="27"/>
      <c r="L95" s="28">
        <f>SUM($G$95:$K$95)</f>
        <v>2</v>
      </c>
      <c r="M95" s="32">
        <f t="array" ref="M95">INDEX(М[Цена за ед., руб],MATCH(1,IF(($B95=М[Наим.])*($C95=М[Артикул, марка, произв.])*($D95=М[Хар-ка])*($O95=М[Прим.]),{1},($B95=М[Наим.])*($C95=М[Артикул, марка, произв.])*($D95=М[Хар-ка])*($O95=М[Прим.])),0))</f>
        <v>0</v>
      </c>
      <c r="N95" s="32">
        <f>ROUND($L$95*$M$95,2)</f>
        <v>0</v>
      </c>
      <c r="O95" s="25"/>
      <c r="P95" s="25" t="str">
        <f t="array" ref="P95">INDEX(М[Форма закупа],MATCH(1,IF(($B95=М[Наим.])*($C95=М[Артикул, марка, произв.])*($D95=М[Хар-ка])*($O95=М[Прим.]),{1},($B95=М[Наим.])*($C95=М[Артикул, марка, произв.])*($D95=М[Хар-ка])*($O95=М[Прим.])),0))</f>
        <v>Закупка подрядчик</v>
      </c>
    </row>
    <row r="96" spans="1:16" ht="23.1" customHeight="1" outlineLevel="4" x14ac:dyDescent="0.2">
      <c r="A96" s="23" t="s">
        <v>162</v>
      </c>
      <c r="B96" s="24" t="s">
        <v>37</v>
      </c>
      <c r="C96" s="25"/>
      <c r="D96" s="25" t="s">
        <v>163</v>
      </c>
      <c r="E96" s="26" t="s">
        <v>36</v>
      </c>
      <c r="F96" s="27"/>
      <c r="G96" s="27"/>
      <c r="H96" s="27"/>
      <c r="I96" s="28">
        <v>64</v>
      </c>
      <c r="J96" s="27"/>
      <c r="K96" s="27"/>
      <c r="L96" s="28">
        <f>SUM($G$96:$K$96)</f>
        <v>64</v>
      </c>
      <c r="M96" s="32">
        <f t="array" ref="M96">INDEX(М[Цена за ед., руб],MATCH(1,IF(($B96=М[Наим.])*($C96=М[Артикул, марка, произв.])*($D96=М[Хар-ка])*($O96=М[Прим.]),{1},($B96=М[Наим.])*($C96=М[Артикул, марка, произв.])*($D96=М[Хар-ка])*($O96=М[Прим.])),0))</f>
        <v>0</v>
      </c>
      <c r="N96" s="32">
        <f>ROUND($L$96*$M$96,2)</f>
        <v>0</v>
      </c>
      <c r="O96" s="25"/>
      <c r="P96" s="25" t="str">
        <f t="array" ref="P96">INDEX(М[Форма закупа],MATCH(1,IF(($B96=М[Наим.])*($C96=М[Артикул, марка, произв.])*($D96=М[Хар-ка])*($O96=М[Прим.]),{1},($B96=М[Наим.])*($C96=М[Артикул, марка, произв.])*($D96=М[Хар-ка])*($O96=М[Прим.])),0))</f>
        <v>Закупка подрядчик</v>
      </c>
    </row>
    <row r="97" spans="1:16" ht="23.1" customHeight="1" outlineLevel="4" x14ac:dyDescent="0.2">
      <c r="A97" s="23" t="s">
        <v>164</v>
      </c>
      <c r="B97" s="24" t="s">
        <v>37</v>
      </c>
      <c r="C97" s="25"/>
      <c r="D97" s="25" t="s">
        <v>165</v>
      </c>
      <c r="E97" s="26" t="s">
        <v>36</v>
      </c>
      <c r="F97" s="27"/>
      <c r="G97" s="28">
        <v>63</v>
      </c>
      <c r="H97" s="28">
        <v>677</v>
      </c>
      <c r="I97" s="28">
        <v>58</v>
      </c>
      <c r="J97" s="30">
        <v>492.5</v>
      </c>
      <c r="K97" s="28">
        <v>321</v>
      </c>
      <c r="L97" s="31">
        <f>SUM($G$97:$K$97)</f>
        <v>1611.5</v>
      </c>
      <c r="M97" s="32">
        <f t="array" ref="M97">INDEX(М[Цена за ед., руб],MATCH(1,IF(($B97=М[Наим.])*($C97=М[Артикул, марка, произв.])*($D97=М[Хар-ка])*($O97=М[Прим.]),{1},($B97=М[Наим.])*($C97=М[Артикул, марка, произв.])*($D97=М[Хар-ка])*($O97=М[Прим.])),0))</f>
        <v>0</v>
      </c>
      <c r="N97" s="32">
        <f>ROUND($L$97*$M$97,2)</f>
        <v>0</v>
      </c>
      <c r="O97" s="25"/>
      <c r="P97" s="25" t="str">
        <f t="array" ref="P97">INDEX(М[Форма закупа],MATCH(1,IF(($B97=М[Наим.])*($C97=М[Артикул, марка, произв.])*($D97=М[Хар-ка])*($O97=М[Прим.]),{1},($B97=М[Наим.])*($C97=М[Артикул, марка, произв.])*($D97=М[Хар-ка])*($O97=М[Прим.])),0))</f>
        <v>Закупка подрядчик</v>
      </c>
    </row>
    <row r="98" spans="1:16" ht="23.1" customHeight="1" outlineLevel="4" x14ac:dyDescent="0.2">
      <c r="A98" s="23" t="s">
        <v>166</v>
      </c>
      <c r="B98" s="24" t="s">
        <v>37</v>
      </c>
      <c r="C98" s="25"/>
      <c r="D98" s="25" t="s">
        <v>167</v>
      </c>
      <c r="E98" s="26" t="s">
        <v>36</v>
      </c>
      <c r="F98" s="27"/>
      <c r="G98" s="27"/>
      <c r="H98" s="27"/>
      <c r="I98" s="28">
        <v>48</v>
      </c>
      <c r="J98" s="27"/>
      <c r="K98" s="27"/>
      <c r="L98" s="28">
        <f>SUM($G$98:$K$98)</f>
        <v>48</v>
      </c>
      <c r="M98" s="32">
        <f t="array" ref="M98">INDEX(М[Цена за ед., руб],MATCH(1,IF(($B98=М[Наим.])*($C98=М[Артикул, марка, произв.])*($D98=М[Хар-ка])*($O98=М[Прим.]),{1},($B98=М[Наим.])*($C98=М[Артикул, марка, произв.])*($D98=М[Хар-ка])*($O98=М[Прим.])),0))</f>
        <v>0</v>
      </c>
      <c r="N98" s="32">
        <f>ROUND($L$98*$M$98,2)</f>
        <v>0</v>
      </c>
      <c r="O98" s="25"/>
      <c r="P98" s="25" t="str">
        <f t="array" ref="P98">INDEX(М[Форма закупа],MATCH(1,IF(($B98=М[Наим.])*($C98=М[Артикул, марка, произв.])*($D98=М[Хар-ка])*($O98=М[Прим.]),{1},($B98=М[Наим.])*($C98=М[Артикул, марка, произв.])*($D98=М[Хар-ка])*($O98=М[Прим.])),0))</f>
        <v>Закупка подрядчик</v>
      </c>
    </row>
    <row r="99" spans="1:16" ht="23.1" customHeight="1" outlineLevel="4" x14ac:dyDescent="0.2">
      <c r="A99" s="23" t="s">
        <v>168</v>
      </c>
      <c r="B99" s="24" t="s">
        <v>37</v>
      </c>
      <c r="C99" s="25"/>
      <c r="D99" s="25" t="s">
        <v>169</v>
      </c>
      <c r="E99" s="26" t="s">
        <v>36</v>
      </c>
      <c r="F99" s="27"/>
      <c r="G99" s="28">
        <v>339</v>
      </c>
      <c r="H99" s="30">
        <v>783.5</v>
      </c>
      <c r="I99" s="28">
        <v>495</v>
      </c>
      <c r="J99" s="29">
        <v>2678</v>
      </c>
      <c r="K99" s="28">
        <v>451</v>
      </c>
      <c r="L99" s="31">
        <f>SUM($G$99:$K$99)</f>
        <v>4746.5</v>
      </c>
      <c r="M99" s="32">
        <f t="array" ref="M99">INDEX(М[Цена за ед., руб],MATCH(1,IF(($B99=М[Наим.])*($C99=М[Артикул, марка, произв.])*($D99=М[Хар-ка])*($O99=М[Прим.]),{1},($B99=М[Наим.])*($C99=М[Артикул, марка, произв.])*($D99=М[Хар-ка])*($O99=М[Прим.])),0))</f>
        <v>0</v>
      </c>
      <c r="N99" s="32">
        <f>ROUND($L$99*$M$99,2)</f>
        <v>0</v>
      </c>
      <c r="O99" s="25"/>
      <c r="P99" s="25" t="str">
        <f t="array" ref="P99">INDEX(М[Форма закупа],MATCH(1,IF(($B99=М[Наим.])*($C99=М[Артикул, марка, произв.])*($D99=М[Хар-ка])*($O99=М[Прим.]),{1},($B99=М[Наим.])*($C99=М[Артикул, марка, произв.])*($D99=М[Хар-ка])*($O99=М[Прим.])),0))</f>
        <v>Закупка подрядчик</v>
      </c>
    </row>
    <row r="100" spans="1:16" ht="23.1" customHeight="1" outlineLevel="4" x14ac:dyDescent="0.2">
      <c r="A100" s="23" t="s">
        <v>170</v>
      </c>
      <c r="B100" s="24" t="s">
        <v>37</v>
      </c>
      <c r="C100" s="25"/>
      <c r="D100" s="25" t="s">
        <v>171</v>
      </c>
      <c r="E100" s="26" t="s">
        <v>36</v>
      </c>
      <c r="F100" s="27"/>
      <c r="G100" s="28">
        <v>24</v>
      </c>
      <c r="H100" s="28">
        <v>31</v>
      </c>
      <c r="I100" s="28">
        <v>11</v>
      </c>
      <c r="J100" s="27"/>
      <c r="K100" s="28">
        <v>42</v>
      </c>
      <c r="L100" s="28">
        <f>SUM($G$100:$K$100)</f>
        <v>108</v>
      </c>
      <c r="M100" s="32">
        <f t="array" ref="M100">INDEX(М[Цена за ед., руб],MATCH(1,IF(($B100=М[Наим.])*($C100=М[Артикул, марка, произв.])*($D100=М[Хар-ка])*($O100=М[Прим.]),{1},($B100=М[Наим.])*($C100=М[Артикул, марка, произв.])*($D100=М[Хар-ка])*($O100=М[Прим.])),0))</f>
        <v>0</v>
      </c>
      <c r="N100" s="32">
        <f>ROUND($L$100*$M$100,2)</f>
        <v>0</v>
      </c>
      <c r="O100" s="25"/>
      <c r="P100" s="25" t="str">
        <f t="array" ref="P100">INDEX(М[Форма закупа],MATCH(1,IF(($B100=М[Наим.])*($C100=М[Артикул, марка, произв.])*($D100=М[Хар-ка])*($O100=М[Прим.]),{1},($B100=М[Наим.])*($C100=М[Артикул, марка, произв.])*($D100=М[Хар-ка])*($O100=М[Прим.])),0))</f>
        <v>Закупка подрядчик</v>
      </c>
    </row>
    <row r="101" spans="1:16" ht="23.1" customHeight="1" outlineLevel="4" x14ac:dyDescent="0.2">
      <c r="A101" s="23" t="s">
        <v>172</v>
      </c>
      <c r="B101" s="24" t="s">
        <v>37</v>
      </c>
      <c r="C101" s="25"/>
      <c r="D101" s="25" t="s">
        <v>173</v>
      </c>
      <c r="E101" s="26" t="s">
        <v>36</v>
      </c>
      <c r="F101" s="27"/>
      <c r="G101" s="27"/>
      <c r="H101" s="27"/>
      <c r="I101" s="27"/>
      <c r="J101" s="27"/>
      <c r="K101" s="28">
        <v>65</v>
      </c>
      <c r="L101" s="28">
        <f>SUM($G$101:$K$101)</f>
        <v>65</v>
      </c>
      <c r="M101" s="32">
        <f t="array" ref="M101">INDEX(М[Цена за ед., руб],MATCH(1,IF(($B101=М[Наим.])*($C101=М[Артикул, марка, произв.])*($D101=М[Хар-ка])*($O101=М[Прим.]),{1},($B101=М[Наим.])*($C101=М[Артикул, марка, произв.])*($D101=М[Хар-ка])*($O101=М[Прим.])),0))</f>
        <v>0</v>
      </c>
      <c r="N101" s="32">
        <f>ROUND($L$101*$M$101,2)</f>
        <v>0</v>
      </c>
      <c r="O101" s="25"/>
      <c r="P101" s="25" t="str">
        <f t="array" ref="P101">INDEX(М[Форма закупа],MATCH(1,IF(($B101=М[Наим.])*($C101=М[Артикул, марка, произв.])*($D101=М[Хар-ка])*($O101=М[Прим.]),{1},($B101=М[Наим.])*($C101=М[Артикул, марка, произв.])*($D101=М[Хар-ка])*($O101=М[Прим.])),0))</f>
        <v>Закупка подрядчик</v>
      </c>
    </row>
    <row r="102" spans="1:16" ht="23.1" customHeight="1" outlineLevel="4" x14ac:dyDescent="0.2">
      <c r="A102" s="23" t="s">
        <v>174</v>
      </c>
      <c r="B102" s="24" t="s">
        <v>37</v>
      </c>
      <c r="C102" s="25"/>
      <c r="D102" s="25" t="s">
        <v>175</v>
      </c>
      <c r="E102" s="26" t="s">
        <v>36</v>
      </c>
      <c r="F102" s="27"/>
      <c r="G102" s="27"/>
      <c r="H102" s="28">
        <v>2</v>
      </c>
      <c r="I102" s="27"/>
      <c r="J102" s="27"/>
      <c r="K102" s="27"/>
      <c r="L102" s="28">
        <f>SUM($G$102:$K$102)</f>
        <v>2</v>
      </c>
      <c r="M102" s="32">
        <f t="array" ref="M102">INDEX(М[Цена за ед., руб],MATCH(1,IF(($B102=М[Наим.])*($C102=М[Артикул, марка, произв.])*($D102=М[Хар-ка])*($O102=М[Прим.]),{1},($B102=М[Наим.])*($C102=М[Артикул, марка, произв.])*($D102=М[Хар-ка])*($O102=М[Прим.])),0))</f>
        <v>0</v>
      </c>
      <c r="N102" s="32">
        <f>ROUND($L$102*$M$102,2)</f>
        <v>0</v>
      </c>
      <c r="O102" s="25"/>
      <c r="P102" s="25" t="str">
        <f t="array" ref="P102">INDEX(М[Форма закупа],MATCH(1,IF(($B102=М[Наим.])*($C102=М[Артикул, марка, произв.])*($D102=М[Хар-ка])*($O102=М[Прим.]),{1},($B102=М[Наим.])*($C102=М[Артикул, марка, произв.])*($D102=М[Хар-ка])*($O102=М[Прим.])),0))</f>
        <v>Закупка подрядчик</v>
      </c>
    </row>
    <row r="103" spans="1:16" ht="23.1" customHeight="1" outlineLevel="4" x14ac:dyDescent="0.2">
      <c r="A103" s="23" t="s">
        <v>176</v>
      </c>
      <c r="B103" s="24" t="s">
        <v>37</v>
      </c>
      <c r="C103" s="25"/>
      <c r="D103" s="25" t="s">
        <v>177</v>
      </c>
      <c r="E103" s="26" t="s">
        <v>36</v>
      </c>
      <c r="F103" s="27"/>
      <c r="G103" s="28">
        <v>18</v>
      </c>
      <c r="H103" s="27"/>
      <c r="I103" s="27"/>
      <c r="J103" s="27"/>
      <c r="K103" s="27"/>
      <c r="L103" s="28">
        <f>SUM($G$103:$K$103)</f>
        <v>18</v>
      </c>
      <c r="M103" s="32">
        <f t="array" ref="M103">INDEX(М[Цена за ед., руб],MATCH(1,IF(($B103=М[Наим.])*($C103=М[Артикул, марка, произв.])*($D103=М[Хар-ка])*($O103=М[Прим.]),{1},($B103=М[Наим.])*($C103=М[Артикул, марка, произв.])*($D103=М[Хар-ка])*($O103=М[Прим.])),0))</f>
        <v>0</v>
      </c>
      <c r="N103" s="32">
        <f>ROUND($L$103*$M$103,2)</f>
        <v>0</v>
      </c>
      <c r="O103" s="25"/>
      <c r="P103" s="25" t="str">
        <f t="array" ref="P103">INDEX(М[Форма закупа],MATCH(1,IF(($B103=М[Наим.])*($C103=М[Артикул, марка, произв.])*($D103=М[Хар-ка])*($O103=М[Прим.]),{1},($B103=М[Наим.])*($C103=М[Артикул, марка, произв.])*($D103=М[Хар-ка])*($O103=М[Прим.])),0))</f>
        <v>Закупка подрядчик</v>
      </c>
    </row>
    <row r="104" spans="1:16" ht="23.1" customHeight="1" outlineLevel="4" x14ac:dyDescent="0.2">
      <c r="A104" s="23" t="s">
        <v>178</v>
      </c>
      <c r="B104" s="24" t="s">
        <v>37</v>
      </c>
      <c r="C104" s="25"/>
      <c r="D104" s="25" t="s">
        <v>179</v>
      </c>
      <c r="E104" s="26" t="s">
        <v>36</v>
      </c>
      <c r="F104" s="27"/>
      <c r="G104" s="27"/>
      <c r="H104" s="27"/>
      <c r="I104" s="27"/>
      <c r="J104" s="27"/>
      <c r="K104" s="28">
        <v>12</v>
      </c>
      <c r="L104" s="28">
        <f>SUM($G$104:$K$104)</f>
        <v>12</v>
      </c>
      <c r="M104" s="32">
        <f t="array" ref="M104">INDEX(М[Цена за ед., руб],MATCH(1,IF(($B104=М[Наим.])*($C104=М[Артикул, марка, произв.])*($D104=М[Хар-ка])*($O104=М[Прим.]),{1},($B104=М[Наим.])*($C104=М[Артикул, марка, произв.])*($D104=М[Хар-ка])*($O104=М[Прим.])),0))</f>
        <v>0</v>
      </c>
      <c r="N104" s="32">
        <f>ROUND($L$104*$M$104,2)</f>
        <v>0</v>
      </c>
      <c r="O104" s="25"/>
      <c r="P104" s="25" t="str">
        <f t="array" ref="P104">INDEX(М[Форма закупа],MATCH(1,IF(($B104=М[Наим.])*($C104=М[Артикул, марка, произв.])*($D104=М[Хар-ка])*($O104=М[Прим.]),{1},($B104=М[Наим.])*($C104=М[Артикул, марка, произв.])*($D104=М[Хар-ка])*($O104=М[Прим.])),0))</f>
        <v>Закупка подрядчик</v>
      </c>
    </row>
    <row r="105" spans="1:16" ht="23.1" customHeight="1" outlineLevel="4" x14ac:dyDescent="0.2">
      <c r="A105" s="23" t="s">
        <v>180</v>
      </c>
      <c r="B105" s="24" t="s">
        <v>37</v>
      </c>
      <c r="C105" s="25"/>
      <c r="D105" s="25" t="s">
        <v>181</v>
      </c>
      <c r="E105" s="26" t="s">
        <v>36</v>
      </c>
      <c r="F105" s="27"/>
      <c r="G105" s="27"/>
      <c r="H105" s="30">
        <v>0.5</v>
      </c>
      <c r="I105" s="27"/>
      <c r="J105" s="27"/>
      <c r="K105" s="30">
        <v>0.5</v>
      </c>
      <c r="L105" s="28">
        <f>SUM($G$105:$K$105)</f>
        <v>1</v>
      </c>
      <c r="M105" s="32">
        <f t="array" ref="M105">INDEX(М[Цена за ед., руб],MATCH(1,IF(($B105=М[Наим.])*($C105=М[Артикул, марка, произв.])*($D105=М[Хар-ка])*($O105=М[Прим.]),{1},($B105=М[Наим.])*($C105=М[Артикул, марка, произв.])*($D105=М[Хар-ка])*($O105=М[Прим.])),0))</f>
        <v>0</v>
      </c>
      <c r="N105" s="32">
        <f>ROUND($L$105*$M$105,2)</f>
        <v>0</v>
      </c>
      <c r="O105" s="25"/>
      <c r="P105" s="25" t="str">
        <f t="array" ref="P105">INDEX(М[Форма закупа],MATCH(1,IF(($B105=М[Наим.])*($C105=М[Артикул, марка, произв.])*($D105=М[Хар-ка])*($O105=М[Прим.]),{1},($B105=М[Наим.])*($C105=М[Артикул, марка, произв.])*($D105=М[Хар-ка])*($O105=М[Прим.])),0))</f>
        <v>Закупка подрядчик</v>
      </c>
    </row>
    <row r="106" spans="1:16" ht="23.1" customHeight="1" outlineLevel="4" x14ac:dyDescent="0.2">
      <c r="A106" s="23" t="s">
        <v>182</v>
      </c>
      <c r="B106" s="24" t="s">
        <v>37</v>
      </c>
      <c r="C106" s="25"/>
      <c r="D106" s="25" t="s">
        <v>183</v>
      </c>
      <c r="E106" s="26" t="s">
        <v>36</v>
      </c>
      <c r="F106" s="27"/>
      <c r="G106" s="27"/>
      <c r="H106" s="27"/>
      <c r="I106" s="27"/>
      <c r="J106" s="28">
        <v>12</v>
      </c>
      <c r="K106" s="28">
        <v>66</v>
      </c>
      <c r="L106" s="28">
        <f>SUM($G$106:$K$106)</f>
        <v>78</v>
      </c>
      <c r="M106" s="32">
        <f t="array" ref="M106">INDEX(М[Цена за ед., руб],MATCH(1,IF(($B106=М[Наим.])*($C106=М[Артикул, марка, произв.])*($D106=М[Хар-ка])*($O106=М[Прим.]),{1},($B106=М[Наим.])*($C106=М[Артикул, марка, произв.])*($D106=М[Хар-ка])*($O106=М[Прим.])),0))</f>
        <v>0</v>
      </c>
      <c r="N106" s="32">
        <f>ROUND($L$106*$M$106,2)</f>
        <v>0</v>
      </c>
      <c r="O106" s="25"/>
      <c r="P106" s="25" t="str">
        <f t="array" ref="P106">INDEX(М[Форма закупа],MATCH(1,IF(($B106=М[Наим.])*($C106=М[Артикул, марка, произв.])*($D106=М[Хар-ка])*($O106=М[Прим.]),{1},($B106=М[Наим.])*($C106=М[Артикул, марка, произв.])*($D106=М[Хар-ка])*($O106=М[Прим.])),0))</f>
        <v>Закупка подрядчик</v>
      </c>
    </row>
    <row r="107" spans="1:16" ht="23.1" customHeight="1" outlineLevel="4" x14ac:dyDescent="0.2">
      <c r="A107" s="23" t="s">
        <v>184</v>
      </c>
      <c r="B107" s="24" t="s">
        <v>37</v>
      </c>
      <c r="C107" s="25"/>
      <c r="D107" s="25" t="s">
        <v>185</v>
      </c>
      <c r="E107" s="26" t="s">
        <v>36</v>
      </c>
      <c r="F107" s="27"/>
      <c r="G107" s="27"/>
      <c r="H107" s="27"/>
      <c r="I107" s="28">
        <v>4</v>
      </c>
      <c r="J107" s="27"/>
      <c r="K107" s="27"/>
      <c r="L107" s="28">
        <f>SUM($G$107:$K$107)</f>
        <v>4</v>
      </c>
      <c r="M107" s="32">
        <f t="array" ref="M107">INDEX(М[Цена за ед., руб],MATCH(1,IF(($B107=М[Наим.])*($C107=М[Артикул, марка, произв.])*($D107=М[Хар-ка])*($O107=М[Прим.]),{1},($B107=М[Наим.])*($C107=М[Артикул, марка, произв.])*($D107=М[Хар-ка])*($O107=М[Прим.])),0))</f>
        <v>0</v>
      </c>
      <c r="N107" s="32">
        <f>ROUND($L$107*$M$107,2)</f>
        <v>0</v>
      </c>
      <c r="O107" s="25"/>
      <c r="P107" s="25" t="str">
        <f t="array" ref="P107">INDEX(М[Форма закупа],MATCH(1,IF(($B107=М[Наим.])*($C107=М[Артикул, марка, произв.])*($D107=М[Хар-ка])*($O107=М[Прим.]),{1},($B107=М[Наим.])*($C107=М[Артикул, марка, произв.])*($D107=М[Хар-ка])*($O107=М[Прим.])),0))</f>
        <v>Закупка подрядчик</v>
      </c>
    </row>
    <row r="108" spans="1:16" ht="23.1" customHeight="1" outlineLevel="4" x14ac:dyDescent="0.2">
      <c r="A108" s="23" t="s">
        <v>186</v>
      </c>
      <c r="B108" s="24" t="s">
        <v>37</v>
      </c>
      <c r="C108" s="25"/>
      <c r="D108" s="25" t="s">
        <v>187</v>
      </c>
      <c r="E108" s="26" t="s">
        <v>36</v>
      </c>
      <c r="F108" s="27"/>
      <c r="G108" s="27"/>
      <c r="H108" s="27"/>
      <c r="I108" s="28">
        <v>4</v>
      </c>
      <c r="J108" s="27"/>
      <c r="K108" s="27"/>
      <c r="L108" s="28">
        <f>SUM($G$108:$K$108)</f>
        <v>4</v>
      </c>
      <c r="M108" s="32">
        <f t="array" ref="M108">INDEX(М[Цена за ед., руб],MATCH(1,IF(($B108=М[Наим.])*($C108=М[Артикул, марка, произв.])*($D108=М[Хар-ка])*($O108=М[Прим.]),{1},($B108=М[Наим.])*($C108=М[Артикул, марка, произв.])*($D108=М[Хар-ка])*($O108=М[Прим.])),0))</f>
        <v>0</v>
      </c>
      <c r="N108" s="32">
        <f>ROUND($L$108*$M$108,2)</f>
        <v>0</v>
      </c>
      <c r="O108" s="25"/>
      <c r="P108" s="25" t="str">
        <f t="array" ref="P108">INDEX(М[Форма закупа],MATCH(1,IF(($B108=М[Наим.])*($C108=М[Артикул, марка, произв.])*($D108=М[Хар-ка])*($O108=М[Прим.]),{1},($B108=М[Наим.])*($C108=М[Артикул, марка, произв.])*($D108=М[Хар-ка])*($O108=М[Прим.])),0))</f>
        <v>Закупка подрядчик</v>
      </c>
    </row>
    <row r="109" spans="1:16" ht="23.1" customHeight="1" outlineLevel="4" x14ac:dyDescent="0.2">
      <c r="A109" s="23" t="s">
        <v>188</v>
      </c>
      <c r="B109" s="24" t="s">
        <v>37</v>
      </c>
      <c r="C109" s="25"/>
      <c r="D109" s="25" t="s">
        <v>189</v>
      </c>
      <c r="E109" s="26" t="s">
        <v>36</v>
      </c>
      <c r="F109" s="27"/>
      <c r="G109" s="27"/>
      <c r="H109" s="28">
        <v>15</v>
      </c>
      <c r="I109" s="27"/>
      <c r="J109" s="27"/>
      <c r="K109" s="28">
        <v>38</v>
      </c>
      <c r="L109" s="28">
        <f>SUM($G$109:$K$109)</f>
        <v>53</v>
      </c>
      <c r="M109" s="32">
        <f t="array" ref="M109">INDEX(М[Цена за ед., руб],MATCH(1,IF(($B109=М[Наим.])*($C109=М[Артикул, марка, произв.])*($D109=М[Хар-ка])*($O109=М[Прим.]),{1},($B109=М[Наим.])*($C109=М[Артикул, марка, произв.])*($D109=М[Хар-ка])*($O109=М[Прим.])),0))</f>
        <v>0</v>
      </c>
      <c r="N109" s="32">
        <f>ROUND($L$109*$M$109,2)</f>
        <v>0</v>
      </c>
      <c r="O109" s="25"/>
      <c r="P109" s="25" t="str">
        <f t="array" ref="P109">INDEX(М[Форма закупа],MATCH(1,IF(($B109=М[Наим.])*($C109=М[Артикул, марка, произв.])*($D109=М[Хар-ка])*($O109=М[Прим.]),{1},($B109=М[Наим.])*($C109=М[Артикул, марка, произв.])*($D109=М[Хар-ка])*($O109=М[Прим.])),0))</f>
        <v>Закупка подрядчик</v>
      </c>
    </row>
    <row r="110" spans="1:16" ht="23.1" customHeight="1" outlineLevel="4" x14ac:dyDescent="0.2">
      <c r="A110" s="23" t="s">
        <v>190</v>
      </c>
      <c r="B110" s="24" t="s">
        <v>37</v>
      </c>
      <c r="C110" s="25"/>
      <c r="D110" s="25" t="s">
        <v>191</v>
      </c>
      <c r="E110" s="26" t="s">
        <v>36</v>
      </c>
      <c r="F110" s="27"/>
      <c r="G110" s="27"/>
      <c r="H110" s="28">
        <v>23</v>
      </c>
      <c r="I110" s="27"/>
      <c r="J110" s="27"/>
      <c r="K110" s="27"/>
      <c r="L110" s="28">
        <f>SUM($G$110:$K$110)</f>
        <v>23</v>
      </c>
      <c r="M110" s="32">
        <f t="array" ref="M110">INDEX(М[Цена за ед., руб],MATCH(1,IF(($B110=М[Наим.])*($C110=М[Артикул, марка, произв.])*($D110=М[Хар-ка])*($O110=М[Прим.]),{1},($B110=М[Наим.])*($C110=М[Артикул, марка, произв.])*($D110=М[Хар-ка])*($O110=М[Прим.])),0))</f>
        <v>0</v>
      </c>
      <c r="N110" s="32">
        <f>ROUND($L$110*$M$110,2)</f>
        <v>0</v>
      </c>
      <c r="O110" s="25"/>
      <c r="P110" s="25" t="str">
        <f t="array" ref="P110">INDEX(М[Форма закупа],MATCH(1,IF(($B110=М[Наим.])*($C110=М[Артикул, марка, произв.])*($D110=М[Хар-ка])*($O110=М[Прим.]),{1},($B110=М[Наим.])*($C110=М[Артикул, марка, произв.])*($D110=М[Хар-ка])*($O110=М[Прим.])),0))</f>
        <v>Закупка подрядчик</v>
      </c>
    </row>
    <row r="111" spans="1:16" ht="23.1" customHeight="1" outlineLevel="4" x14ac:dyDescent="0.2">
      <c r="A111" s="23" t="s">
        <v>192</v>
      </c>
      <c r="B111" s="24" t="s">
        <v>37</v>
      </c>
      <c r="C111" s="25"/>
      <c r="D111" s="25" t="s">
        <v>193</v>
      </c>
      <c r="E111" s="26" t="s">
        <v>36</v>
      </c>
      <c r="F111" s="27"/>
      <c r="G111" s="27"/>
      <c r="H111" s="28">
        <v>3</v>
      </c>
      <c r="I111" s="27"/>
      <c r="J111" s="27"/>
      <c r="K111" s="27"/>
      <c r="L111" s="28">
        <f>SUM($G$111:$K$111)</f>
        <v>3</v>
      </c>
      <c r="M111" s="32">
        <f t="array" ref="M111">INDEX(М[Цена за ед., руб],MATCH(1,IF(($B111=М[Наим.])*($C111=М[Артикул, марка, произв.])*($D111=М[Хар-ка])*($O111=М[Прим.]),{1},($B111=М[Наим.])*($C111=М[Артикул, марка, произв.])*($D111=М[Хар-ка])*($O111=М[Прим.])),0))</f>
        <v>0</v>
      </c>
      <c r="N111" s="32">
        <f>ROUND($L$111*$M$111,2)</f>
        <v>0</v>
      </c>
      <c r="O111" s="25"/>
      <c r="P111" s="25" t="str">
        <f t="array" ref="P111">INDEX(М[Форма закупа],MATCH(1,IF(($B111=М[Наим.])*($C111=М[Артикул, марка, произв.])*($D111=М[Хар-ка])*($O111=М[Прим.]),{1},($B111=М[Наим.])*($C111=М[Артикул, марка, произв.])*($D111=М[Хар-ка])*($O111=М[Прим.])),0))</f>
        <v>Закупка подрядчик</v>
      </c>
    </row>
    <row r="112" spans="1:16" ht="23.1" customHeight="1" outlineLevel="4" x14ac:dyDescent="0.2">
      <c r="A112" s="23" t="s">
        <v>194</v>
      </c>
      <c r="B112" s="24" t="s">
        <v>37</v>
      </c>
      <c r="C112" s="25"/>
      <c r="D112" s="25" t="s">
        <v>195</v>
      </c>
      <c r="E112" s="26" t="s">
        <v>36</v>
      </c>
      <c r="F112" s="27"/>
      <c r="G112" s="27"/>
      <c r="H112" s="28">
        <v>15</v>
      </c>
      <c r="I112" s="27"/>
      <c r="J112" s="27"/>
      <c r="K112" s="27"/>
      <c r="L112" s="28">
        <f>SUM($G$112:$K$112)</f>
        <v>15</v>
      </c>
      <c r="M112" s="32">
        <f t="array" ref="M112">INDEX(М[Цена за ед., руб],MATCH(1,IF(($B112=М[Наим.])*($C112=М[Артикул, марка, произв.])*($D112=М[Хар-ка])*($O112=М[Прим.]),{1},($B112=М[Наим.])*($C112=М[Артикул, марка, произв.])*($D112=М[Хар-ка])*($O112=М[Прим.])),0))</f>
        <v>0</v>
      </c>
      <c r="N112" s="32">
        <f>ROUND($L$112*$M$112,2)</f>
        <v>0</v>
      </c>
      <c r="O112" s="25"/>
      <c r="P112" s="25" t="str">
        <f t="array" ref="P112">INDEX(М[Форма закупа],MATCH(1,IF(($B112=М[Наим.])*($C112=М[Артикул, марка, произв.])*($D112=М[Хар-ка])*($O112=М[Прим.]),{1},($B112=М[Наим.])*($C112=М[Артикул, марка, произв.])*($D112=М[Хар-ка])*($O112=М[Прим.])),0))</f>
        <v>Закупка подрядчик</v>
      </c>
    </row>
    <row r="113" spans="1:16" ht="23.1" customHeight="1" outlineLevel="4" x14ac:dyDescent="0.2">
      <c r="A113" s="23" t="s">
        <v>196</v>
      </c>
      <c r="B113" s="24" t="s">
        <v>37</v>
      </c>
      <c r="C113" s="25"/>
      <c r="D113" s="25" t="s">
        <v>197</v>
      </c>
      <c r="E113" s="26" t="s">
        <v>36</v>
      </c>
      <c r="F113" s="27"/>
      <c r="G113" s="27"/>
      <c r="H113" s="28">
        <v>1</v>
      </c>
      <c r="I113" s="27"/>
      <c r="J113" s="27"/>
      <c r="K113" s="27"/>
      <c r="L113" s="28">
        <f>SUM($G$113:$K$113)</f>
        <v>1</v>
      </c>
      <c r="M113" s="32">
        <f t="array" ref="M113">INDEX(М[Цена за ед., руб],MATCH(1,IF(($B113=М[Наим.])*($C113=М[Артикул, марка, произв.])*($D113=М[Хар-ка])*($O113=М[Прим.]),{1},($B113=М[Наим.])*($C113=М[Артикул, марка, произв.])*($D113=М[Хар-ка])*($O113=М[Прим.])),0))</f>
        <v>0</v>
      </c>
      <c r="N113" s="32">
        <f>ROUND($L$113*$M$113,2)</f>
        <v>0</v>
      </c>
      <c r="O113" s="25"/>
      <c r="P113" s="25" t="str">
        <f t="array" ref="P113">INDEX(М[Форма закупа],MATCH(1,IF(($B113=М[Наим.])*($C113=М[Артикул, марка, произв.])*($D113=М[Хар-ка])*($O113=М[Прим.]),{1},($B113=М[Наим.])*($C113=М[Артикул, марка, произв.])*($D113=М[Хар-ка])*($O113=М[Прим.])),0))</f>
        <v>Закупка подрядчик</v>
      </c>
    </row>
    <row r="114" spans="1:16" ht="23.1" customHeight="1" outlineLevel="4" x14ac:dyDescent="0.2">
      <c r="A114" s="23" t="s">
        <v>198</v>
      </c>
      <c r="B114" s="24" t="s">
        <v>37</v>
      </c>
      <c r="C114" s="25"/>
      <c r="D114" s="25" t="s">
        <v>199</v>
      </c>
      <c r="E114" s="26" t="s">
        <v>36</v>
      </c>
      <c r="F114" s="27"/>
      <c r="G114" s="28">
        <v>4</v>
      </c>
      <c r="H114" s="27"/>
      <c r="I114" s="27"/>
      <c r="J114" s="28">
        <v>4</v>
      </c>
      <c r="K114" s="27"/>
      <c r="L114" s="28">
        <f>SUM($G$114:$K$114)</f>
        <v>8</v>
      </c>
      <c r="M114" s="32">
        <f t="array" ref="M114">INDEX(М[Цена за ед., руб],MATCH(1,IF(($B114=М[Наим.])*($C114=М[Артикул, марка, произв.])*($D114=М[Хар-ка])*($O114=М[Прим.]),{1},($B114=М[Наим.])*($C114=М[Артикул, марка, произв.])*($D114=М[Хар-ка])*($O114=М[Прим.])),0))</f>
        <v>0</v>
      </c>
      <c r="N114" s="32">
        <f>ROUND($L$114*$M$114,2)</f>
        <v>0</v>
      </c>
      <c r="O114" s="25"/>
      <c r="P114" s="25" t="str">
        <f t="array" ref="P114">INDEX(М[Форма закупа],MATCH(1,IF(($B114=М[Наим.])*($C114=М[Артикул, марка, произв.])*($D114=М[Хар-ка])*($O114=М[Прим.]),{1},($B114=М[Наим.])*($C114=М[Артикул, марка, произв.])*($D114=М[Хар-ка])*($O114=М[Прим.])),0))</f>
        <v>Закупка подрядчик</v>
      </c>
    </row>
    <row r="115" spans="1:16" ht="23.1" customHeight="1" outlineLevel="4" x14ac:dyDescent="0.2">
      <c r="A115" s="23" t="s">
        <v>200</v>
      </c>
      <c r="B115" s="24" t="s">
        <v>37</v>
      </c>
      <c r="C115" s="25"/>
      <c r="D115" s="25" t="s">
        <v>201</v>
      </c>
      <c r="E115" s="26" t="s">
        <v>36</v>
      </c>
      <c r="F115" s="27"/>
      <c r="G115" s="27"/>
      <c r="H115" s="27"/>
      <c r="I115" s="27"/>
      <c r="J115" s="27"/>
      <c r="K115" s="28">
        <v>14</v>
      </c>
      <c r="L115" s="28">
        <f>SUM($G$115:$K$115)</f>
        <v>14</v>
      </c>
      <c r="M115" s="32">
        <f t="array" ref="M115">INDEX(М[Цена за ед., руб],MATCH(1,IF(($B115=М[Наим.])*($C115=М[Артикул, марка, произв.])*($D115=М[Хар-ка])*($O115=М[Прим.]),{1},($B115=М[Наим.])*($C115=М[Артикул, марка, произв.])*($D115=М[Хар-ка])*($O115=М[Прим.])),0))</f>
        <v>0</v>
      </c>
      <c r="N115" s="32">
        <f>ROUND($L$115*$M$115,2)</f>
        <v>0</v>
      </c>
      <c r="O115" s="25"/>
      <c r="P115" s="25" t="str">
        <f t="array" ref="P115">INDEX(М[Форма закупа],MATCH(1,IF(($B115=М[Наим.])*($C115=М[Артикул, марка, произв.])*($D115=М[Хар-ка])*($O115=М[Прим.]),{1},($B115=М[Наим.])*($C115=М[Артикул, марка, произв.])*($D115=М[Хар-ка])*($O115=М[Прим.])),0))</f>
        <v>Закупка подрядчик</v>
      </c>
    </row>
    <row r="116" spans="1:16" ht="23.1" customHeight="1" outlineLevel="4" x14ac:dyDescent="0.2">
      <c r="A116" s="23" t="s">
        <v>202</v>
      </c>
      <c r="B116" s="24" t="s">
        <v>37</v>
      </c>
      <c r="C116" s="25"/>
      <c r="D116" s="25" t="s">
        <v>203</v>
      </c>
      <c r="E116" s="26" t="s">
        <v>36</v>
      </c>
      <c r="F116" s="27"/>
      <c r="G116" s="27"/>
      <c r="H116" s="27"/>
      <c r="I116" s="27"/>
      <c r="J116" s="27"/>
      <c r="K116" s="28">
        <v>22</v>
      </c>
      <c r="L116" s="28">
        <f>SUM($G$116:$K$116)</f>
        <v>22</v>
      </c>
      <c r="M116" s="32">
        <f t="array" ref="M116">INDEX(М[Цена за ед., руб],MATCH(1,IF(($B116=М[Наим.])*($C116=М[Артикул, марка, произв.])*($D116=М[Хар-ка])*($O116=М[Прим.]),{1},($B116=М[Наим.])*($C116=М[Артикул, марка, произв.])*($D116=М[Хар-ка])*($O116=М[Прим.])),0))</f>
        <v>0</v>
      </c>
      <c r="N116" s="32">
        <f>ROUND($L$116*$M$116,2)</f>
        <v>0</v>
      </c>
      <c r="O116" s="25"/>
      <c r="P116" s="25" t="str">
        <f t="array" ref="P116">INDEX(М[Форма закупа],MATCH(1,IF(($B116=М[Наим.])*($C116=М[Артикул, марка, произв.])*($D116=М[Хар-ка])*($O116=М[Прим.]),{1},($B116=М[Наим.])*($C116=М[Артикул, марка, произв.])*($D116=М[Хар-ка])*($O116=М[Прим.])),0))</f>
        <v>Закупка подрядчик</v>
      </c>
    </row>
    <row r="117" spans="1:16" ht="23.1" customHeight="1" outlineLevel="4" x14ac:dyDescent="0.2">
      <c r="A117" s="23" t="s">
        <v>204</v>
      </c>
      <c r="B117" s="24" t="s">
        <v>37</v>
      </c>
      <c r="C117" s="25"/>
      <c r="D117" s="25" t="s">
        <v>205</v>
      </c>
      <c r="E117" s="26" t="s">
        <v>36</v>
      </c>
      <c r="F117" s="27"/>
      <c r="G117" s="27"/>
      <c r="H117" s="27"/>
      <c r="I117" s="27"/>
      <c r="J117" s="30">
        <v>0.5</v>
      </c>
      <c r="K117" s="27"/>
      <c r="L117" s="30">
        <f>SUM($G$117:$K$117)</f>
        <v>0.5</v>
      </c>
      <c r="M117" s="32">
        <f t="array" ref="M117">INDEX(М[Цена за ед., руб],MATCH(1,IF(($B117=М[Наим.])*($C117=М[Артикул, марка, произв.])*($D117=М[Хар-ка])*($O117=М[Прим.]),{1},($B117=М[Наим.])*($C117=М[Артикул, марка, произв.])*($D117=М[Хар-ка])*($O117=М[Прим.])),0))</f>
        <v>0</v>
      </c>
      <c r="N117" s="32">
        <f>ROUND($L$117*$M$117,2)</f>
        <v>0</v>
      </c>
      <c r="O117" s="25"/>
      <c r="P117" s="25" t="str">
        <f t="array" ref="P117">INDEX(М[Форма закупа],MATCH(1,IF(($B117=М[Наим.])*($C117=М[Артикул, марка, произв.])*($D117=М[Хар-ка])*($O117=М[Прим.]),{1},($B117=М[Наим.])*($C117=М[Артикул, марка, произв.])*($D117=М[Хар-ка])*($O117=М[Прим.])),0))</f>
        <v>Закупка подрядчик</v>
      </c>
    </row>
    <row r="118" spans="1:16" ht="23.1" customHeight="1" outlineLevel="4" x14ac:dyDescent="0.2">
      <c r="A118" s="23" t="s">
        <v>206</v>
      </c>
      <c r="B118" s="24" t="s">
        <v>37</v>
      </c>
      <c r="C118" s="25"/>
      <c r="D118" s="25" t="s">
        <v>207</v>
      </c>
      <c r="E118" s="26" t="s">
        <v>36</v>
      </c>
      <c r="F118" s="27"/>
      <c r="G118" s="27"/>
      <c r="H118" s="27"/>
      <c r="I118" s="27"/>
      <c r="J118" s="27"/>
      <c r="K118" s="28">
        <v>101</v>
      </c>
      <c r="L118" s="28">
        <f>SUM($G$118:$K$118)</f>
        <v>101</v>
      </c>
      <c r="M118" s="32">
        <f t="array" ref="M118">INDEX(М[Цена за ед., руб],MATCH(1,IF(($B118=М[Наим.])*($C118=М[Артикул, марка, произв.])*($D118=М[Хар-ка])*($O118=М[Прим.]),{1},($B118=М[Наим.])*($C118=М[Артикул, марка, произв.])*($D118=М[Хар-ка])*($O118=М[Прим.])),0))</f>
        <v>0</v>
      </c>
      <c r="N118" s="32">
        <f>ROUND($L$118*$M$118,2)</f>
        <v>0</v>
      </c>
      <c r="O118" s="25"/>
      <c r="P118" s="25" t="str">
        <f t="array" ref="P118">INDEX(М[Форма закупа],MATCH(1,IF(($B118=М[Наим.])*($C118=М[Артикул, марка, произв.])*($D118=М[Хар-ка])*($O118=М[Прим.]),{1},($B118=М[Наим.])*($C118=М[Артикул, марка, произв.])*($D118=М[Хар-ка])*($O118=М[Прим.])),0))</f>
        <v>Закупка подрядчик</v>
      </c>
    </row>
    <row r="119" spans="1:16" ht="23.1" customHeight="1" outlineLevel="4" x14ac:dyDescent="0.2">
      <c r="A119" s="23" t="s">
        <v>208</v>
      </c>
      <c r="B119" s="24" t="s">
        <v>37</v>
      </c>
      <c r="C119" s="25"/>
      <c r="D119" s="25" t="s">
        <v>209</v>
      </c>
      <c r="E119" s="26" t="s">
        <v>36</v>
      </c>
      <c r="F119" s="27"/>
      <c r="G119" s="28">
        <v>16</v>
      </c>
      <c r="H119" s="27"/>
      <c r="I119" s="27"/>
      <c r="J119" s="27"/>
      <c r="K119" s="27"/>
      <c r="L119" s="28">
        <f>SUM($G$119:$K$119)</f>
        <v>16</v>
      </c>
      <c r="M119" s="32">
        <f t="array" ref="M119">INDEX(М[Цена за ед., руб],MATCH(1,IF(($B119=М[Наим.])*($C119=М[Артикул, марка, произв.])*($D119=М[Хар-ка])*($O119=М[Прим.]),{1},($B119=М[Наим.])*($C119=М[Артикул, марка, произв.])*($D119=М[Хар-ка])*($O119=М[Прим.])),0))</f>
        <v>0</v>
      </c>
      <c r="N119" s="32">
        <f>ROUND($L$119*$M$119,2)</f>
        <v>0</v>
      </c>
      <c r="O119" s="25"/>
      <c r="P119" s="25" t="str">
        <f t="array" ref="P119">INDEX(М[Форма закупа],MATCH(1,IF(($B119=М[Наим.])*($C119=М[Артикул, марка, произв.])*($D119=М[Хар-ка])*($O119=М[Прим.]),{1},($B119=М[Наим.])*($C119=М[Артикул, марка, произв.])*($D119=М[Хар-ка])*($O119=М[Прим.])),0))</f>
        <v>Закупка подрядчик</v>
      </c>
    </row>
    <row r="120" spans="1:16" ht="23.1" customHeight="1" outlineLevel="4" x14ac:dyDescent="0.2">
      <c r="A120" s="23" t="s">
        <v>210</v>
      </c>
      <c r="B120" s="24" t="s">
        <v>37</v>
      </c>
      <c r="C120" s="25"/>
      <c r="D120" s="25" t="s">
        <v>211</v>
      </c>
      <c r="E120" s="26" t="s">
        <v>36</v>
      </c>
      <c r="F120" s="27"/>
      <c r="G120" s="27"/>
      <c r="H120" s="28">
        <v>9</v>
      </c>
      <c r="I120" s="27"/>
      <c r="J120" s="27"/>
      <c r="K120" s="27"/>
      <c r="L120" s="28">
        <f>SUM($G$120:$K$120)</f>
        <v>9</v>
      </c>
      <c r="M120" s="32">
        <f t="array" ref="M120">INDEX(М[Цена за ед., руб],MATCH(1,IF(($B120=М[Наим.])*($C120=М[Артикул, марка, произв.])*($D120=М[Хар-ка])*($O120=М[Прим.]),{1},($B120=М[Наим.])*($C120=М[Артикул, марка, произв.])*($D120=М[Хар-ка])*($O120=М[Прим.])),0))</f>
        <v>0</v>
      </c>
      <c r="N120" s="32">
        <f>ROUND($L$120*$M$120,2)</f>
        <v>0</v>
      </c>
      <c r="O120" s="25"/>
      <c r="P120" s="25" t="str">
        <f t="array" ref="P120">INDEX(М[Форма закупа],MATCH(1,IF(($B120=М[Наим.])*($C120=М[Артикул, марка, произв.])*($D120=М[Хар-ка])*($O120=М[Прим.]),{1},($B120=М[Наим.])*($C120=М[Артикул, марка, произв.])*($D120=М[Хар-ка])*($O120=М[Прим.])),0))</f>
        <v>Закупка подрядчик</v>
      </c>
    </row>
    <row r="121" spans="1:16" ht="23.1" customHeight="1" outlineLevel="4" x14ac:dyDescent="0.2">
      <c r="A121" s="23" t="s">
        <v>212</v>
      </c>
      <c r="B121" s="24" t="s">
        <v>37</v>
      </c>
      <c r="C121" s="25"/>
      <c r="D121" s="25" t="s">
        <v>213</v>
      </c>
      <c r="E121" s="26" t="s">
        <v>36</v>
      </c>
      <c r="F121" s="27"/>
      <c r="G121" s="27"/>
      <c r="H121" s="27"/>
      <c r="I121" s="27"/>
      <c r="J121" s="30">
        <v>1.5</v>
      </c>
      <c r="K121" s="27"/>
      <c r="L121" s="30">
        <f>SUM($G$121:$K$121)</f>
        <v>1.5</v>
      </c>
      <c r="M121" s="32">
        <f t="array" ref="M121">INDEX(М[Цена за ед., руб],MATCH(1,IF(($B121=М[Наим.])*($C121=М[Артикул, марка, произв.])*($D121=М[Хар-ка])*($O121=М[Прим.]),{1},($B121=М[Наим.])*($C121=М[Артикул, марка, произв.])*($D121=М[Хар-ка])*($O121=М[Прим.])),0))</f>
        <v>0</v>
      </c>
      <c r="N121" s="32">
        <f>ROUND($L$121*$M$121,2)</f>
        <v>0</v>
      </c>
      <c r="O121" s="25"/>
      <c r="P121" s="25" t="str">
        <f t="array" ref="P121">INDEX(М[Форма закупа],MATCH(1,IF(($B121=М[Наим.])*($C121=М[Артикул, марка, произв.])*($D121=М[Хар-ка])*($O121=М[Прим.]),{1},($B121=М[Наим.])*($C121=М[Артикул, марка, произв.])*($D121=М[Хар-ка])*($O121=М[Прим.])),0))</f>
        <v>Закупка подрядчик</v>
      </c>
    </row>
    <row r="122" spans="1:16" ht="23.1" customHeight="1" outlineLevel="4" x14ac:dyDescent="0.2">
      <c r="A122" s="23" t="s">
        <v>214</v>
      </c>
      <c r="B122" s="24" t="s">
        <v>37</v>
      </c>
      <c r="C122" s="25"/>
      <c r="D122" s="25" t="s">
        <v>215</v>
      </c>
      <c r="E122" s="26" t="s">
        <v>36</v>
      </c>
      <c r="F122" s="27"/>
      <c r="G122" s="27"/>
      <c r="H122" s="27"/>
      <c r="I122" s="27"/>
      <c r="J122" s="27"/>
      <c r="K122" s="28">
        <v>4</v>
      </c>
      <c r="L122" s="28">
        <f>SUM($G$122:$K$122)</f>
        <v>4</v>
      </c>
      <c r="M122" s="32">
        <f t="array" ref="M122">INDEX(М[Цена за ед., руб],MATCH(1,IF(($B122=М[Наим.])*($C122=М[Артикул, марка, произв.])*($D122=М[Хар-ка])*($O122=М[Прим.]),{1},($B122=М[Наим.])*($C122=М[Артикул, марка, произв.])*($D122=М[Хар-ка])*($O122=М[Прим.])),0))</f>
        <v>0</v>
      </c>
      <c r="N122" s="32">
        <f>ROUND($L$122*$M$122,2)</f>
        <v>0</v>
      </c>
      <c r="O122" s="25"/>
      <c r="P122" s="25" t="str">
        <f t="array" ref="P122">INDEX(М[Форма закупа],MATCH(1,IF(($B122=М[Наим.])*($C122=М[Артикул, марка, произв.])*($D122=М[Хар-ка])*($O122=М[Прим.]),{1},($B122=М[Наим.])*($C122=М[Артикул, марка, произв.])*($D122=М[Хар-ка])*($O122=М[Прим.])),0))</f>
        <v>Закупка подрядчик</v>
      </c>
    </row>
    <row r="123" spans="1:16" ht="23.1" customHeight="1" outlineLevel="4" x14ac:dyDescent="0.2">
      <c r="A123" s="23" t="s">
        <v>216</v>
      </c>
      <c r="B123" s="24" t="s">
        <v>37</v>
      </c>
      <c r="C123" s="25"/>
      <c r="D123" s="25" t="s">
        <v>217</v>
      </c>
      <c r="E123" s="26" t="s">
        <v>36</v>
      </c>
      <c r="F123" s="27"/>
      <c r="G123" s="27"/>
      <c r="H123" s="28">
        <v>1</v>
      </c>
      <c r="I123" s="27"/>
      <c r="J123" s="27"/>
      <c r="K123" s="27"/>
      <c r="L123" s="28">
        <f>SUM($G$123:$K$123)</f>
        <v>1</v>
      </c>
      <c r="M123" s="32">
        <f t="array" ref="M123">INDEX(М[Цена за ед., руб],MATCH(1,IF(($B123=М[Наим.])*($C123=М[Артикул, марка, произв.])*($D123=М[Хар-ка])*($O123=М[Прим.]),{1},($B123=М[Наим.])*($C123=М[Артикул, марка, произв.])*($D123=М[Хар-ка])*($O123=М[Прим.])),0))</f>
        <v>0</v>
      </c>
      <c r="N123" s="32">
        <f>ROUND($L$123*$M$123,2)</f>
        <v>0</v>
      </c>
      <c r="O123" s="25"/>
      <c r="P123" s="25" t="str">
        <f t="array" ref="P123">INDEX(М[Форма закупа],MATCH(1,IF(($B123=М[Наим.])*($C123=М[Артикул, марка, произв.])*($D123=М[Хар-ка])*($O123=М[Прим.]),{1},($B123=М[Наим.])*($C123=М[Артикул, марка, произв.])*($D123=М[Хар-ка])*($O123=М[Прим.])),0))</f>
        <v>Закупка подрядчик</v>
      </c>
    </row>
    <row r="124" spans="1:16" ht="23.1" customHeight="1" outlineLevel="4" x14ac:dyDescent="0.2">
      <c r="A124" s="23" t="s">
        <v>218</v>
      </c>
      <c r="B124" s="24" t="s">
        <v>37</v>
      </c>
      <c r="C124" s="25"/>
      <c r="D124" s="25" t="s">
        <v>219</v>
      </c>
      <c r="E124" s="26" t="s">
        <v>36</v>
      </c>
      <c r="F124" s="27"/>
      <c r="G124" s="27"/>
      <c r="H124" s="27"/>
      <c r="I124" s="27"/>
      <c r="J124" s="27"/>
      <c r="K124" s="28">
        <v>12</v>
      </c>
      <c r="L124" s="28">
        <f>SUM($G$124:$K$124)</f>
        <v>12</v>
      </c>
      <c r="M124" s="32">
        <f t="array" ref="M124">INDEX(М[Цена за ед., руб],MATCH(1,IF(($B124=М[Наим.])*($C124=М[Артикул, марка, произв.])*($D124=М[Хар-ка])*($O124=М[Прим.]),{1},($B124=М[Наим.])*($C124=М[Артикул, марка, произв.])*($D124=М[Хар-ка])*($O124=М[Прим.])),0))</f>
        <v>0</v>
      </c>
      <c r="N124" s="32">
        <f>ROUND($L$124*$M$124,2)</f>
        <v>0</v>
      </c>
      <c r="O124" s="25"/>
      <c r="P124" s="25" t="str">
        <f t="array" ref="P124">INDEX(М[Форма закупа],MATCH(1,IF(($B124=М[Наим.])*($C124=М[Артикул, марка, произв.])*($D124=М[Хар-ка])*($O124=М[Прим.]),{1},($B124=М[Наим.])*($C124=М[Артикул, марка, произв.])*($D124=М[Хар-ка])*($O124=М[Прим.])),0))</f>
        <v>Закупка подрядчик</v>
      </c>
    </row>
    <row r="125" spans="1:16" ht="23.1" customHeight="1" outlineLevel="4" x14ac:dyDescent="0.2">
      <c r="A125" s="23" t="s">
        <v>220</v>
      </c>
      <c r="B125" s="24" t="s">
        <v>37</v>
      </c>
      <c r="C125" s="25"/>
      <c r="D125" s="25" t="s">
        <v>221</v>
      </c>
      <c r="E125" s="26" t="s">
        <v>36</v>
      </c>
      <c r="F125" s="27"/>
      <c r="G125" s="27"/>
      <c r="H125" s="27"/>
      <c r="I125" s="27"/>
      <c r="J125" s="28">
        <v>3</v>
      </c>
      <c r="K125" s="27"/>
      <c r="L125" s="28">
        <f>SUM($G$125:$K$125)</f>
        <v>3</v>
      </c>
      <c r="M125" s="32">
        <f t="array" ref="M125">INDEX(М[Цена за ед., руб],MATCH(1,IF(($B125=М[Наим.])*($C125=М[Артикул, марка, произв.])*($D125=М[Хар-ка])*($O125=М[Прим.]),{1},($B125=М[Наим.])*($C125=М[Артикул, марка, произв.])*($D125=М[Хар-ка])*($O125=М[Прим.])),0))</f>
        <v>0</v>
      </c>
      <c r="N125" s="32">
        <f>ROUND($L$125*$M$125,2)</f>
        <v>0</v>
      </c>
      <c r="O125" s="25"/>
      <c r="P125" s="25" t="str">
        <f t="array" ref="P125">INDEX(М[Форма закупа],MATCH(1,IF(($B125=М[Наим.])*($C125=М[Артикул, марка, произв.])*($D125=М[Хар-ка])*($O125=М[Прим.]),{1},($B125=М[Наим.])*($C125=М[Артикул, марка, произв.])*($D125=М[Хар-ка])*($O125=М[Прим.])),0))</f>
        <v>Закупка подрядчик</v>
      </c>
    </row>
    <row r="126" spans="1:16" ht="23.1" customHeight="1" outlineLevel="4" x14ac:dyDescent="0.2">
      <c r="A126" s="23" t="s">
        <v>222</v>
      </c>
      <c r="B126" s="24" t="s">
        <v>37</v>
      </c>
      <c r="C126" s="25"/>
      <c r="D126" s="25" t="s">
        <v>223</v>
      </c>
      <c r="E126" s="26" t="s">
        <v>36</v>
      </c>
      <c r="F126" s="27"/>
      <c r="G126" s="28">
        <v>1</v>
      </c>
      <c r="H126" s="27"/>
      <c r="I126" s="27"/>
      <c r="J126" s="27"/>
      <c r="K126" s="27"/>
      <c r="L126" s="28">
        <f>SUM($G$126:$K$126)</f>
        <v>1</v>
      </c>
      <c r="M126" s="32">
        <f t="array" ref="M126">INDEX(М[Цена за ед., руб],MATCH(1,IF(($B126=М[Наим.])*($C126=М[Артикул, марка, произв.])*($D126=М[Хар-ка])*($O126=М[Прим.]),{1},($B126=М[Наим.])*($C126=М[Артикул, марка, произв.])*($D126=М[Хар-ка])*($O126=М[Прим.])),0))</f>
        <v>0</v>
      </c>
      <c r="N126" s="32">
        <f>ROUND($L$126*$M$126,2)</f>
        <v>0</v>
      </c>
      <c r="O126" s="25"/>
      <c r="P126" s="25" t="str">
        <f t="array" ref="P126">INDEX(М[Форма закупа],MATCH(1,IF(($B126=М[Наим.])*($C126=М[Артикул, марка, произв.])*($D126=М[Хар-ка])*($O126=М[Прим.]),{1},($B126=М[Наим.])*($C126=М[Артикул, марка, произв.])*($D126=М[Хар-ка])*($O126=М[Прим.])),0))</f>
        <v>Закупка подрядчик</v>
      </c>
    </row>
    <row r="127" spans="1:16" ht="23.1" customHeight="1" outlineLevel="4" x14ac:dyDescent="0.2">
      <c r="A127" s="23" t="s">
        <v>224</v>
      </c>
      <c r="B127" s="24" t="s">
        <v>37</v>
      </c>
      <c r="C127" s="25"/>
      <c r="D127" s="25" t="s">
        <v>225</v>
      </c>
      <c r="E127" s="26" t="s">
        <v>36</v>
      </c>
      <c r="F127" s="27"/>
      <c r="G127" s="28">
        <v>1</v>
      </c>
      <c r="H127" s="27"/>
      <c r="I127" s="27"/>
      <c r="J127" s="27"/>
      <c r="K127" s="27"/>
      <c r="L127" s="28">
        <f>SUM($G$127:$K$127)</f>
        <v>1</v>
      </c>
      <c r="M127" s="32">
        <f t="array" ref="M127">INDEX(М[Цена за ед., руб],MATCH(1,IF(($B127=М[Наим.])*($C127=М[Артикул, марка, произв.])*($D127=М[Хар-ка])*($O127=М[Прим.]),{1},($B127=М[Наим.])*($C127=М[Артикул, марка, произв.])*($D127=М[Хар-ка])*($O127=М[Прим.])),0))</f>
        <v>0</v>
      </c>
      <c r="N127" s="32">
        <f>ROUND($L$127*$M$127,2)</f>
        <v>0</v>
      </c>
      <c r="O127" s="25"/>
      <c r="P127" s="25" t="str">
        <f t="array" ref="P127">INDEX(М[Форма закупа],MATCH(1,IF(($B127=М[Наим.])*($C127=М[Артикул, марка, произв.])*($D127=М[Хар-ка])*($O127=М[Прим.]),{1},($B127=М[Наим.])*($C127=М[Артикул, марка, произв.])*($D127=М[Хар-ка])*($O127=М[Прим.])),0))</f>
        <v>Закупка подрядчик</v>
      </c>
    </row>
    <row r="128" spans="1:16" ht="23.1" customHeight="1" outlineLevel="4" x14ac:dyDescent="0.2">
      <c r="A128" s="23" t="s">
        <v>226</v>
      </c>
      <c r="B128" s="24" t="s">
        <v>37</v>
      </c>
      <c r="C128" s="25"/>
      <c r="D128" s="25" t="s">
        <v>227</v>
      </c>
      <c r="E128" s="26" t="s">
        <v>36</v>
      </c>
      <c r="F128" s="27"/>
      <c r="G128" s="28">
        <v>5</v>
      </c>
      <c r="H128" s="27"/>
      <c r="I128" s="27"/>
      <c r="J128" s="27"/>
      <c r="K128" s="27"/>
      <c r="L128" s="28">
        <f>SUM($G$128:$K$128)</f>
        <v>5</v>
      </c>
      <c r="M128" s="32">
        <f t="array" ref="M128">INDEX(М[Цена за ед., руб],MATCH(1,IF(($B128=М[Наим.])*($C128=М[Артикул, марка, произв.])*($D128=М[Хар-ка])*($O128=М[Прим.]),{1},($B128=М[Наим.])*($C128=М[Артикул, марка, произв.])*($D128=М[Хар-ка])*($O128=М[Прим.])),0))</f>
        <v>0</v>
      </c>
      <c r="N128" s="32">
        <f>ROUND($L$128*$M$128,2)</f>
        <v>0</v>
      </c>
      <c r="O128" s="25"/>
      <c r="P128" s="25" t="str">
        <f t="array" ref="P128">INDEX(М[Форма закупа],MATCH(1,IF(($B128=М[Наим.])*($C128=М[Артикул, марка, произв.])*($D128=М[Хар-ка])*($O128=М[Прим.]),{1},($B128=М[Наим.])*($C128=М[Артикул, марка, произв.])*($D128=М[Хар-ка])*($O128=М[Прим.])),0))</f>
        <v>Закупка подрядчик</v>
      </c>
    </row>
    <row r="129" spans="1:16" ht="23.1" customHeight="1" outlineLevel="4" x14ac:dyDescent="0.2">
      <c r="A129" s="23" t="s">
        <v>228</v>
      </c>
      <c r="B129" s="24" t="s">
        <v>37</v>
      </c>
      <c r="C129" s="25"/>
      <c r="D129" s="25" t="s">
        <v>229</v>
      </c>
      <c r="E129" s="26" t="s">
        <v>36</v>
      </c>
      <c r="F129" s="27"/>
      <c r="G129" s="27"/>
      <c r="H129" s="27"/>
      <c r="I129" s="28">
        <v>3</v>
      </c>
      <c r="J129" s="27"/>
      <c r="K129" s="27"/>
      <c r="L129" s="28">
        <f>SUM($G$129:$K$129)</f>
        <v>3</v>
      </c>
      <c r="M129" s="32">
        <f t="array" ref="M129">INDEX(М[Цена за ед., руб],MATCH(1,IF(($B129=М[Наим.])*($C129=М[Артикул, марка, произв.])*($D129=М[Хар-ка])*($O129=М[Прим.]),{1},($B129=М[Наим.])*($C129=М[Артикул, марка, произв.])*($D129=М[Хар-ка])*($O129=М[Прим.])),0))</f>
        <v>0</v>
      </c>
      <c r="N129" s="32">
        <f>ROUND($L$129*$M$129,2)</f>
        <v>0</v>
      </c>
      <c r="O129" s="25"/>
      <c r="P129" s="25" t="str">
        <f t="array" ref="P129">INDEX(М[Форма закупа],MATCH(1,IF(($B129=М[Наим.])*($C129=М[Артикул, марка, произв.])*($D129=М[Хар-ка])*($O129=М[Прим.]),{1},($B129=М[Наим.])*($C129=М[Артикул, марка, произв.])*($D129=М[Хар-ка])*($O129=М[Прим.])),0))</f>
        <v>Закупка подрядчик</v>
      </c>
    </row>
    <row r="130" spans="1:16" ht="23.1" customHeight="1" outlineLevel="4" x14ac:dyDescent="0.2">
      <c r="A130" s="23" t="s">
        <v>230</v>
      </c>
      <c r="B130" s="24" t="s">
        <v>37</v>
      </c>
      <c r="C130" s="25"/>
      <c r="D130" s="25" t="s">
        <v>231</v>
      </c>
      <c r="E130" s="26" t="s">
        <v>36</v>
      </c>
      <c r="F130" s="27"/>
      <c r="G130" s="28">
        <v>2</v>
      </c>
      <c r="H130" s="27"/>
      <c r="I130" s="27"/>
      <c r="J130" s="27"/>
      <c r="K130" s="27"/>
      <c r="L130" s="28">
        <f>SUM($G$130:$K$130)</f>
        <v>2</v>
      </c>
      <c r="M130" s="32">
        <f t="array" ref="M130">INDEX(М[Цена за ед., руб],MATCH(1,IF(($B130=М[Наим.])*($C130=М[Артикул, марка, произв.])*($D130=М[Хар-ка])*($O130=М[Прим.]),{1},($B130=М[Наим.])*($C130=М[Артикул, марка, произв.])*($D130=М[Хар-ка])*($O130=М[Прим.])),0))</f>
        <v>0</v>
      </c>
      <c r="N130" s="32">
        <f>ROUND($L$130*$M$130,2)</f>
        <v>0</v>
      </c>
      <c r="O130" s="25"/>
      <c r="P130" s="25" t="str">
        <f t="array" ref="P130">INDEX(М[Форма закупа],MATCH(1,IF(($B130=М[Наим.])*($C130=М[Артикул, марка, произв.])*($D130=М[Хар-ка])*($O130=М[Прим.]),{1},($B130=М[Наим.])*($C130=М[Артикул, марка, произв.])*($D130=М[Хар-ка])*($O130=М[Прим.])),0))</f>
        <v>Закупка подрядчик</v>
      </c>
    </row>
    <row r="131" spans="1:16" ht="23.1" customHeight="1" outlineLevel="4" x14ac:dyDescent="0.2">
      <c r="A131" s="23" t="s">
        <v>232</v>
      </c>
      <c r="B131" s="24" t="s">
        <v>37</v>
      </c>
      <c r="C131" s="25"/>
      <c r="D131" s="25" t="s">
        <v>233</v>
      </c>
      <c r="E131" s="26" t="s">
        <v>36</v>
      </c>
      <c r="F131" s="27"/>
      <c r="G131" s="27"/>
      <c r="H131" s="27"/>
      <c r="I131" s="28">
        <v>54</v>
      </c>
      <c r="J131" s="27"/>
      <c r="K131" s="27"/>
      <c r="L131" s="28">
        <f>SUM($G$131:$K$131)</f>
        <v>54</v>
      </c>
      <c r="M131" s="32">
        <f t="array" ref="M131">INDEX(М[Цена за ед., руб],MATCH(1,IF(($B131=М[Наим.])*($C131=М[Артикул, марка, произв.])*($D131=М[Хар-ка])*($O131=М[Прим.]),{1},($B131=М[Наим.])*($C131=М[Артикул, марка, произв.])*($D131=М[Хар-ка])*($O131=М[Прим.])),0))</f>
        <v>0</v>
      </c>
      <c r="N131" s="32">
        <f>ROUND($L$131*$M$131,2)</f>
        <v>0</v>
      </c>
      <c r="O131" s="25"/>
      <c r="P131" s="25" t="str">
        <f t="array" ref="P131">INDEX(М[Форма закупа],MATCH(1,IF(($B131=М[Наим.])*($C131=М[Артикул, марка, произв.])*($D131=М[Хар-ка])*($O131=М[Прим.]),{1},($B131=М[Наим.])*($C131=М[Артикул, марка, произв.])*($D131=М[Хар-ка])*($O131=М[Прим.])),0))</f>
        <v>Закупка подрядчик</v>
      </c>
    </row>
    <row r="132" spans="1:16" ht="23.1" customHeight="1" outlineLevel="4" x14ac:dyDescent="0.2">
      <c r="A132" s="23" t="s">
        <v>234</v>
      </c>
      <c r="B132" s="24" t="s">
        <v>37</v>
      </c>
      <c r="C132" s="25"/>
      <c r="D132" s="25" t="s">
        <v>235</v>
      </c>
      <c r="E132" s="26" t="s">
        <v>36</v>
      </c>
      <c r="F132" s="27"/>
      <c r="G132" s="27"/>
      <c r="H132" s="28">
        <v>8</v>
      </c>
      <c r="I132" s="27"/>
      <c r="J132" s="27"/>
      <c r="K132" s="27"/>
      <c r="L132" s="28">
        <f>SUM($G$132:$K$132)</f>
        <v>8</v>
      </c>
      <c r="M132" s="32">
        <f t="array" ref="M132">INDEX(М[Цена за ед., руб],MATCH(1,IF(($B132=М[Наим.])*($C132=М[Артикул, марка, произв.])*($D132=М[Хар-ка])*($O132=М[Прим.]),{1},($B132=М[Наим.])*($C132=М[Артикул, марка, произв.])*($D132=М[Хар-ка])*($O132=М[Прим.])),0))</f>
        <v>0</v>
      </c>
      <c r="N132" s="32">
        <f>ROUND($L$132*$M$132,2)</f>
        <v>0</v>
      </c>
      <c r="O132" s="25"/>
      <c r="P132" s="25" t="str">
        <f t="array" ref="P132">INDEX(М[Форма закупа],MATCH(1,IF(($B132=М[Наим.])*($C132=М[Артикул, марка, произв.])*($D132=М[Хар-ка])*($O132=М[Прим.]),{1},($B132=М[Наим.])*($C132=М[Артикул, марка, произв.])*($D132=М[Хар-ка])*($O132=М[Прим.])),0))</f>
        <v>Закупка подрядчик</v>
      </c>
    </row>
    <row r="133" spans="1:16" ht="23.1" customHeight="1" outlineLevel="4" x14ac:dyDescent="0.2">
      <c r="A133" s="23" t="s">
        <v>236</v>
      </c>
      <c r="B133" s="24" t="s">
        <v>37</v>
      </c>
      <c r="C133" s="25"/>
      <c r="D133" s="25" t="s">
        <v>237</v>
      </c>
      <c r="E133" s="26" t="s">
        <v>36</v>
      </c>
      <c r="F133" s="27"/>
      <c r="G133" s="27"/>
      <c r="H133" s="28">
        <v>100</v>
      </c>
      <c r="I133" s="27"/>
      <c r="J133" s="27"/>
      <c r="K133" s="27"/>
      <c r="L133" s="28">
        <f>SUM($G$133:$K$133)</f>
        <v>100</v>
      </c>
      <c r="M133" s="32">
        <f t="array" ref="M133">INDEX(М[Цена за ед., руб],MATCH(1,IF(($B133=М[Наим.])*($C133=М[Артикул, марка, произв.])*($D133=М[Хар-ка])*($O133=М[Прим.]),{1},($B133=М[Наим.])*($C133=М[Артикул, марка, произв.])*($D133=М[Хар-ка])*($O133=М[Прим.])),0))</f>
        <v>0</v>
      </c>
      <c r="N133" s="32">
        <f>ROUND($L$133*$M$133,2)</f>
        <v>0</v>
      </c>
      <c r="O133" s="25"/>
      <c r="P133" s="25" t="str">
        <f t="array" ref="P133">INDEX(М[Форма закупа],MATCH(1,IF(($B133=М[Наим.])*($C133=М[Артикул, марка, произв.])*($D133=М[Хар-ка])*($O133=М[Прим.]),{1},($B133=М[Наим.])*($C133=М[Артикул, марка, произв.])*($D133=М[Хар-ка])*($O133=М[Прим.])),0))</f>
        <v>Закупка подрядчик</v>
      </c>
    </row>
    <row r="134" spans="1:16" ht="23.1" customHeight="1" outlineLevel="4" x14ac:dyDescent="0.2">
      <c r="A134" s="23" t="s">
        <v>238</v>
      </c>
      <c r="B134" s="24" t="s">
        <v>37</v>
      </c>
      <c r="C134" s="25"/>
      <c r="D134" s="25" t="s">
        <v>239</v>
      </c>
      <c r="E134" s="26" t="s">
        <v>36</v>
      </c>
      <c r="F134" s="27"/>
      <c r="G134" s="27"/>
      <c r="H134" s="28">
        <v>94</v>
      </c>
      <c r="I134" s="28">
        <v>254</v>
      </c>
      <c r="J134" s="27"/>
      <c r="K134" s="28">
        <v>272</v>
      </c>
      <c r="L134" s="28">
        <f>SUM($G$134:$K$134)</f>
        <v>620</v>
      </c>
      <c r="M134" s="32">
        <f t="array" ref="M134">INDEX(М[Цена за ед., руб],MATCH(1,IF(($B134=М[Наим.])*($C134=М[Артикул, марка, произв.])*($D134=М[Хар-ка])*($O134=М[Прим.]),{1},($B134=М[Наим.])*($C134=М[Артикул, марка, произв.])*($D134=М[Хар-ка])*($O134=М[Прим.])),0))</f>
        <v>0</v>
      </c>
      <c r="N134" s="32">
        <f>ROUND($L$134*$M$134,2)</f>
        <v>0</v>
      </c>
      <c r="O134" s="25"/>
      <c r="P134" s="25" t="str">
        <f t="array" ref="P134">INDEX(М[Форма закупа],MATCH(1,IF(($B134=М[Наим.])*($C134=М[Артикул, марка, произв.])*($D134=М[Хар-ка])*($O134=М[Прим.]),{1},($B134=М[Наим.])*($C134=М[Артикул, марка, произв.])*($D134=М[Хар-ка])*($O134=М[Прим.])),0))</f>
        <v>Закупка подрядчик</v>
      </c>
    </row>
    <row r="135" spans="1:16" ht="23.1" customHeight="1" outlineLevel="4" x14ac:dyDescent="0.2">
      <c r="A135" s="23" t="s">
        <v>240</v>
      </c>
      <c r="B135" s="24" t="s">
        <v>37</v>
      </c>
      <c r="C135" s="25"/>
      <c r="D135" s="25" t="s">
        <v>241</v>
      </c>
      <c r="E135" s="26" t="s">
        <v>36</v>
      </c>
      <c r="F135" s="27"/>
      <c r="G135" s="27"/>
      <c r="H135" s="28">
        <v>12</v>
      </c>
      <c r="I135" s="27"/>
      <c r="J135" s="27"/>
      <c r="K135" s="27"/>
      <c r="L135" s="28">
        <f>SUM($G$135:$K$135)</f>
        <v>12</v>
      </c>
      <c r="M135" s="32">
        <f t="array" ref="M135">INDEX(М[Цена за ед., руб],MATCH(1,IF(($B135=М[Наим.])*($C135=М[Артикул, марка, произв.])*($D135=М[Хар-ка])*($O135=М[Прим.]),{1},($B135=М[Наим.])*($C135=М[Артикул, марка, произв.])*($D135=М[Хар-ка])*($O135=М[Прим.])),0))</f>
        <v>0</v>
      </c>
      <c r="N135" s="32">
        <f>ROUND($L$135*$M$135,2)</f>
        <v>0</v>
      </c>
      <c r="O135" s="25"/>
      <c r="P135" s="25" t="str">
        <f t="array" ref="P135">INDEX(М[Форма закупа],MATCH(1,IF(($B135=М[Наим.])*($C135=М[Артикул, марка, произв.])*($D135=М[Хар-ка])*($O135=М[Прим.]),{1},($B135=М[Наим.])*($C135=М[Артикул, марка, произв.])*($D135=М[Хар-ка])*($O135=М[Прим.])),0))</f>
        <v>Закупка подрядчик</v>
      </c>
    </row>
    <row r="136" spans="1:16" ht="23.1" customHeight="1" outlineLevel="4" x14ac:dyDescent="0.2">
      <c r="A136" s="23" t="s">
        <v>242</v>
      </c>
      <c r="B136" s="24" t="s">
        <v>37</v>
      </c>
      <c r="C136" s="25"/>
      <c r="D136" s="25" t="s">
        <v>243</v>
      </c>
      <c r="E136" s="26" t="s">
        <v>36</v>
      </c>
      <c r="F136" s="27"/>
      <c r="G136" s="27"/>
      <c r="H136" s="27"/>
      <c r="I136" s="27"/>
      <c r="J136" s="28">
        <v>8</v>
      </c>
      <c r="K136" s="27"/>
      <c r="L136" s="28">
        <f>SUM($G$136:$K$136)</f>
        <v>8</v>
      </c>
      <c r="M136" s="32">
        <f t="array" ref="M136">INDEX(М[Цена за ед., руб],MATCH(1,IF(($B136=М[Наим.])*($C136=М[Артикул, марка, произв.])*($D136=М[Хар-ка])*($O136=М[Прим.]),{1},($B136=М[Наим.])*($C136=М[Артикул, марка, произв.])*($D136=М[Хар-ка])*($O136=М[Прим.])),0))</f>
        <v>0</v>
      </c>
      <c r="N136" s="32">
        <f>ROUND($L$136*$M$136,2)</f>
        <v>0</v>
      </c>
      <c r="O136" s="25"/>
      <c r="P136" s="25" t="str">
        <f t="array" ref="P136">INDEX(М[Форма закупа],MATCH(1,IF(($B136=М[Наим.])*($C136=М[Артикул, марка, произв.])*($D136=М[Хар-ка])*($O136=М[Прим.]),{1},($B136=М[Наим.])*($C136=М[Артикул, марка, произв.])*($D136=М[Хар-ка])*($O136=М[Прим.])),0))</f>
        <v>Закупка подрядчик</v>
      </c>
    </row>
    <row r="137" spans="1:16" ht="23.1" customHeight="1" outlineLevel="4" x14ac:dyDescent="0.2">
      <c r="A137" s="23" t="s">
        <v>244</v>
      </c>
      <c r="B137" s="24" t="s">
        <v>37</v>
      </c>
      <c r="C137" s="25"/>
      <c r="D137" s="25" t="s">
        <v>245</v>
      </c>
      <c r="E137" s="26" t="s">
        <v>36</v>
      </c>
      <c r="F137" s="27"/>
      <c r="G137" s="27"/>
      <c r="H137" s="27"/>
      <c r="I137" s="27"/>
      <c r="J137" s="28">
        <v>93</v>
      </c>
      <c r="K137" s="27"/>
      <c r="L137" s="28">
        <f>SUM($G$137:$K$137)</f>
        <v>93</v>
      </c>
      <c r="M137" s="32">
        <f t="array" ref="M137">INDEX(М[Цена за ед., руб],MATCH(1,IF(($B137=М[Наим.])*($C137=М[Артикул, марка, произв.])*($D137=М[Хар-ка])*($O137=М[Прим.]),{1},($B137=М[Наим.])*($C137=М[Артикул, марка, произв.])*($D137=М[Хар-ка])*($O137=М[Прим.])),0))</f>
        <v>0</v>
      </c>
      <c r="N137" s="32">
        <f>ROUND($L$137*$M$137,2)</f>
        <v>0</v>
      </c>
      <c r="O137" s="25"/>
      <c r="P137" s="25" t="str">
        <f t="array" ref="P137">INDEX(М[Форма закупа],MATCH(1,IF(($B137=М[Наим.])*($C137=М[Артикул, марка, произв.])*($D137=М[Хар-ка])*($O137=М[Прим.]),{1},($B137=М[Наим.])*($C137=М[Артикул, марка, произв.])*($D137=М[Хар-ка])*($O137=М[Прим.])),0))</f>
        <v>Закупка подрядчик</v>
      </c>
    </row>
    <row r="138" spans="1:16" ht="23.1" customHeight="1" outlineLevel="4" x14ac:dyDescent="0.2">
      <c r="A138" s="23" t="s">
        <v>246</v>
      </c>
      <c r="B138" s="24" t="s">
        <v>37</v>
      </c>
      <c r="C138" s="25"/>
      <c r="D138" s="25" t="s">
        <v>247</v>
      </c>
      <c r="E138" s="26" t="s">
        <v>36</v>
      </c>
      <c r="F138" s="27"/>
      <c r="G138" s="27"/>
      <c r="H138" s="28">
        <v>20</v>
      </c>
      <c r="I138" s="27"/>
      <c r="J138" s="27"/>
      <c r="K138" s="27"/>
      <c r="L138" s="28">
        <f>SUM($G$138:$K$138)</f>
        <v>20</v>
      </c>
      <c r="M138" s="32">
        <f t="array" ref="M138">INDEX(М[Цена за ед., руб],MATCH(1,IF(($B138=М[Наим.])*($C138=М[Артикул, марка, произв.])*($D138=М[Хар-ка])*($O138=М[Прим.]),{1},($B138=М[Наим.])*($C138=М[Артикул, марка, произв.])*($D138=М[Хар-ка])*($O138=М[Прим.])),0))</f>
        <v>0</v>
      </c>
      <c r="N138" s="32">
        <f>ROUND($L$138*$M$138,2)</f>
        <v>0</v>
      </c>
      <c r="O138" s="25"/>
      <c r="P138" s="25" t="str">
        <f t="array" ref="P138">INDEX(М[Форма закупа],MATCH(1,IF(($B138=М[Наим.])*($C138=М[Артикул, марка, произв.])*($D138=М[Хар-ка])*($O138=М[Прим.]),{1},($B138=М[Наим.])*($C138=М[Артикул, марка, произв.])*($D138=М[Хар-ка])*($O138=М[Прим.])),0))</f>
        <v>Закупка подрядчик</v>
      </c>
    </row>
    <row r="139" spans="1:16" ht="23.1" customHeight="1" outlineLevel="4" x14ac:dyDescent="0.2">
      <c r="A139" s="23" t="s">
        <v>248</v>
      </c>
      <c r="B139" s="24" t="s">
        <v>37</v>
      </c>
      <c r="C139" s="25"/>
      <c r="D139" s="25" t="s">
        <v>249</v>
      </c>
      <c r="E139" s="26" t="s">
        <v>36</v>
      </c>
      <c r="F139" s="27"/>
      <c r="G139" s="27"/>
      <c r="H139" s="27"/>
      <c r="I139" s="28">
        <v>2</v>
      </c>
      <c r="J139" s="27"/>
      <c r="K139" s="27"/>
      <c r="L139" s="28">
        <f>SUM($G$139:$K$139)</f>
        <v>2</v>
      </c>
      <c r="M139" s="32">
        <f t="array" ref="M139">INDEX(М[Цена за ед., руб],MATCH(1,IF(($B139=М[Наим.])*($C139=М[Артикул, марка, произв.])*($D139=М[Хар-ка])*($O139=М[Прим.]),{1},($B139=М[Наим.])*($C139=М[Артикул, марка, произв.])*($D139=М[Хар-ка])*($O139=М[Прим.])),0))</f>
        <v>0</v>
      </c>
      <c r="N139" s="32">
        <f>ROUND($L$139*$M$139,2)</f>
        <v>0</v>
      </c>
      <c r="O139" s="25"/>
      <c r="P139" s="25" t="str">
        <f t="array" ref="P139">INDEX(М[Форма закупа],MATCH(1,IF(($B139=М[Наим.])*($C139=М[Артикул, марка, произв.])*($D139=М[Хар-ка])*($O139=М[Прим.]),{1},($B139=М[Наим.])*($C139=М[Артикул, марка, произв.])*($D139=М[Хар-ка])*($O139=М[Прим.])),0))</f>
        <v>Закупка подрядчик</v>
      </c>
    </row>
    <row r="140" spans="1:16" ht="23.1" customHeight="1" outlineLevel="4" x14ac:dyDescent="0.2">
      <c r="A140" s="23" t="s">
        <v>250</v>
      </c>
      <c r="B140" s="24" t="s">
        <v>37</v>
      </c>
      <c r="C140" s="25"/>
      <c r="D140" s="25" t="s">
        <v>251</v>
      </c>
      <c r="E140" s="26" t="s">
        <v>36</v>
      </c>
      <c r="F140" s="27"/>
      <c r="G140" s="27"/>
      <c r="H140" s="28">
        <v>157</v>
      </c>
      <c r="I140" s="27"/>
      <c r="J140" s="27"/>
      <c r="K140" s="27"/>
      <c r="L140" s="28">
        <f>SUM($G$140:$K$140)</f>
        <v>157</v>
      </c>
      <c r="M140" s="32">
        <f t="array" ref="M140">INDEX(М[Цена за ед., руб],MATCH(1,IF(($B140=М[Наим.])*($C140=М[Артикул, марка, произв.])*($D140=М[Хар-ка])*($O140=М[Прим.]),{1},($B140=М[Наим.])*($C140=М[Артикул, марка, произв.])*($D140=М[Хар-ка])*($O140=М[Прим.])),0))</f>
        <v>0</v>
      </c>
      <c r="N140" s="32">
        <f>ROUND($L$140*$M$140,2)</f>
        <v>0</v>
      </c>
      <c r="O140" s="25"/>
      <c r="P140" s="25" t="str">
        <f t="array" ref="P140">INDEX(М[Форма закупа],MATCH(1,IF(($B140=М[Наим.])*($C140=М[Артикул, марка, произв.])*($D140=М[Хар-ка])*($O140=М[Прим.]),{1},($B140=М[Наим.])*($C140=М[Артикул, марка, произв.])*($D140=М[Хар-ка])*($O140=М[Прим.])),0))</f>
        <v>Закупка подрядчик</v>
      </c>
    </row>
    <row r="141" spans="1:16" ht="23.1" customHeight="1" outlineLevel="4" x14ac:dyDescent="0.2">
      <c r="A141" s="23" t="s">
        <v>252</v>
      </c>
      <c r="B141" s="24" t="s">
        <v>37</v>
      </c>
      <c r="C141" s="25"/>
      <c r="D141" s="25" t="s">
        <v>253</v>
      </c>
      <c r="E141" s="26" t="s">
        <v>36</v>
      </c>
      <c r="F141" s="27"/>
      <c r="G141" s="28">
        <v>8</v>
      </c>
      <c r="H141" s="27"/>
      <c r="I141" s="28">
        <v>45</v>
      </c>
      <c r="J141" s="27"/>
      <c r="K141" s="27"/>
      <c r="L141" s="28">
        <f>SUM($G$141:$K$141)</f>
        <v>53</v>
      </c>
      <c r="M141" s="32">
        <f t="array" ref="M141">INDEX(М[Цена за ед., руб],MATCH(1,IF(($B141=М[Наим.])*($C141=М[Артикул, марка, произв.])*($D141=М[Хар-ка])*($O141=М[Прим.]),{1},($B141=М[Наим.])*($C141=М[Артикул, марка, произв.])*($D141=М[Хар-ка])*($O141=М[Прим.])),0))</f>
        <v>0</v>
      </c>
      <c r="N141" s="32">
        <f>ROUND($L$141*$M$141,2)</f>
        <v>0</v>
      </c>
      <c r="O141" s="25"/>
      <c r="P141" s="25" t="str">
        <f t="array" ref="P141">INDEX(М[Форма закупа],MATCH(1,IF(($B141=М[Наим.])*($C141=М[Артикул, марка, произв.])*($D141=М[Хар-ка])*($O141=М[Прим.]),{1},($B141=М[Наим.])*($C141=М[Артикул, марка, произв.])*($D141=М[Хар-ка])*($O141=М[Прим.])),0))</f>
        <v>Закупка подрядчик</v>
      </c>
    </row>
    <row r="142" spans="1:16" ht="23.1" customHeight="1" outlineLevel="4" x14ac:dyDescent="0.2">
      <c r="A142" s="23" t="s">
        <v>254</v>
      </c>
      <c r="B142" s="24" t="s">
        <v>37</v>
      </c>
      <c r="C142" s="25"/>
      <c r="D142" s="25" t="s">
        <v>255</v>
      </c>
      <c r="E142" s="26" t="s">
        <v>36</v>
      </c>
      <c r="F142" s="27"/>
      <c r="G142" s="28">
        <v>32</v>
      </c>
      <c r="H142" s="27"/>
      <c r="I142" s="27"/>
      <c r="J142" s="27"/>
      <c r="K142" s="27"/>
      <c r="L142" s="28">
        <f>SUM($G$142:$K$142)</f>
        <v>32</v>
      </c>
      <c r="M142" s="32">
        <f t="array" ref="M142">INDEX(М[Цена за ед., руб],MATCH(1,IF(($B142=М[Наим.])*($C142=М[Артикул, марка, произв.])*($D142=М[Хар-ка])*($O142=М[Прим.]),{1},($B142=М[Наим.])*($C142=М[Артикул, марка, произв.])*($D142=М[Хар-ка])*($O142=М[Прим.])),0))</f>
        <v>0</v>
      </c>
      <c r="N142" s="32">
        <f>ROUND($L$142*$M$142,2)</f>
        <v>0</v>
      </c>
      <c r="O142" s="25"/>
      <c r="P142" s="25" t="str">
        <f t="array" ref="P142">INDEX(М[Форма закупа],MATCH(1,IF(($B142=М[Наим.])*($C142=М[Артикул, марка, произв.])*($D142=М[Хар-ка])*($O142=М[Прим.]),{1},($B142=М[Наим.])*($C142=М[Артикул, марка, произв.])*($D142=М[Хар-ка])*($O142=М[Прим.])),0))</f>
        <v>Закупка подрядчик</v>
      </c>
    </row>
    <row r="143" spans="1:16" ht="23.1" customHeight="1" outlineLevel="4" x14ac:dyDescent="0.2">
      <c r="A143" s="23" t="s">
        <v>256</v>
      </c>
      <c r="B143" s="24" t="s">
        <v>37</v>
      </c>
      <c r="C143" s="25"/>
      <c r="D143" s="25" t="s">
        <v>257</v>
      </c>
      <c r="E143" s="26" t="s">
        <v>36</v>
      </c>
      <c r="F143" s="27"/>
      <c r="G143" s="27"/>
      <c r="H143" s="27"/>
      <c r="I143" s="27"/>
      <c r="J143" s="27"/>
      <c r="K143" s="28">
        <v>22</v>
      </c>
      <c r="L143" s="28">
        <f>SUM($G$143:$K$143)</f>
        <v>22</v>
      </c>
      <c r="M143" s="32">
        <f t="array" ref="M143">INDEX(М[Цена за ед., руб],MATCH(1,IF(($B143=М[Наим.])*($C143=М[Артикул, марка, произв.])*($D143=М[Хар-ка])*($O143=М[Прим.]),{1},($B143=М[Наим.])*($C143=М[Артикул, марка, произв.])*($D143=М[Хар-ка])*($O143=М[Прим.])),0))</f>
        <v>0</v>
      </c>
      <c r="N143" s="32">
        <f>ROUND($L$143*$M$143,2)</f>
        <v>0</v>
      </c>
      <c r="O143" s="25"/>
      <c r="P143" s="25" t="str">
        <f t="array" ref="P143">INDEX(М[Форма закупа],MATCH(1,IF(($B143=М[Наим.])*($C143=М[Артикул, марка, произв.])*($D143=М[Хар-ка])*($O143=М[Прим.]),{1},($B143=М[Наим.])*($C143=М[Артикул, марка, произв.])*($D143=М[Хар-ка])*($O143=М[Прим.])),0))</f>
        <v>Закупка подрядчик</v>
      </c>
    </row>
    <row r="144" spans="1:16" ht="23.1" customHeight="1" outlineLevel="4" x14ac:dyDescent="0.2">
      <c r="A144" s="23" t="s">
        <v>258</v>
      </c>
      <c r="B144" s="24" t="s">
        <v>37</v>
      </c>
      <c r="C144" s="25"/>
      <c r="D144" s="25" t="s">
        <v>259</v>
      </c>
      <c r="E144" s="26" t="s">
        <v>36</v>
      </c>
      <c r="F144" s="27"/>
      <c r="G144" s="28">
        <v>5</v>
      </c>
      <c r="H144" s="27"/>
      <c r="I144" s="27"/>
      <c r="J144" s="27"/>
      <c r="K144" s="27"/>
      <c r="L144" s="28">
        <f>SUM($G$144:$K$144)</f>
        <v>5</v>
      </c>
      <c r="M144" s="32">
        <f t="array" ref="M144">INDEX(М[Цена за ед., руб],MATCH(1,IF(($B144=М[Наим.])*($C144=М[Артикул, марка, произв.])*($D144=М[Хар-ка])*($O144=М[Прим.]),{1},($B144=М[Наим.])*($C144=М[Артикул, марка, произв.])*($D144=М[Хар-ка])*($O144=М[Прим.])),0))</f>
        <v>0</v>
      </c>
      <c r="N144" s="32">
        <f>ROUND($L$144*$M$144,2)</f>
        <v>0</v>
      </c>
      <c r="O144" s="25"/>
      <c r="P144" s="25" t="str">
        <f t="array" ref="P144">INDEX(М[Форма закупа],MATCH(1,IF(($B144=М[Наим.])*($C144=М[Артикул, марка, произв.])*($D144=М[Хар-ка])*($O144=М[Прим.]),{1},($B144=М[Наим.])*($C144=М[Артикул, марка, произв.])*($D144=М[Хар-ка])*($O144=М[Прим.])),0))</f>
        <v>Закупка подрядчик</v>
      </c>
    </row>
    <row r="145" spans="1:16" ht="23.1" customHeight="1" outlineLevel="4" x14ac:dyDescent="0.2">
      <c r="A145" s="23" t="s">
        <v>260</v>
      </c>
      <c r="B145" s="24" t="s">
        <v>37</v>
      </c>
      <c r="C145" s="25"/>
      <c r="D145" s="25" t="s">
        <v>261</v>
      </c>
      <c r="E145" s="26" t="s">
        <v>36</v>
      </c>
      <c r="F145" s="27"/>
      <c r="G145" s="27"/>
      <c r="H145" s="27"/>
      <c r="I145" s="27"/>
      <c r="J145" s="28">
        <v>6</v>
      </c>
      <c r="K145" s="27"/>
      <c r="L145" s="28">
        <f>SUM($G$145:$K$145)</f>
        <v>6</v>
      </c>
      <c r="M145" s="32">
        <f t="array" ref="M145">INDEX(М[Цена за ед., руб],MATCH(1,IF(($B145=М[Наим.])*($C145=М[Артикул, марка, произв.])*($D145=М[Хар-ка])*($O145=М[Прим.]),{1},($B145=М[Наим.])*($C145=М[Артикул, марка, произв.])*($D145=М[Хар-ка])*($O145=М[Прим.])),0))</f>
        <v>0</v>
      </c>
      <c r="N145" s="32">
        <f>ROUND($L$145*$M$145,2)</f>
        <v>0</v>
      </c>
      <c r="O145" s="25"/>
      <c r="P145" s="25" t="str">
        <f t="array" ref="P145">INDEX(М[Форма закупа],MATCH(1,IF(($B145=М[Наим.])*($C145=М[Артикул, марка, произв.])*($D145=М[Хар-ка])*($O145=М[Прим.]),{1},($B145=М[Наим.])*($C145=М[Артикул, марка, произв.])*($D145=М[Хар-ка])*($O145=М[Прим.])),0))</f>
        <v>Закупка подрядчик</v>
      </c>
    </row>
    <row r="146" spans="1:16" ht="23.1" customHeight="1" outlineLevel="4" x14ac:dyDescent="0.2">
      <c r="A146" s="23" t="s">
        <v>262</v>
      </c>
      <c r="B146" s="24" t="s">
        <v>37</v>
      </c>
      <c r="C146" s="25"/>
      <c r="D146" s="25" t="s">
        <v>263</v>
      </c>
      <c r="E146" s="26" t="s">
        <v>36</v>
      </c>
      <c r="F146" s="27"/>
      <c r="G146" s="27"/>
      <c r="H146" s="27"/>
      <c r="I146" s="27"/>
      <c r="J146" s="28">
        <v>7</v>
      </c>
      <c r="K146" s="27"/>
      <c r="L146" s="28">
        <f>SUM($G$146:$K$146)</f>
        <v>7</v>
      </c>
      <c r="M146" s="32">
        <f t="array" ref="M146">INDEX(М[Цена за ед., руб],MATCH(1,IF(($B146=М[Наим.])*($C146=М[Артикул, марка, произв.])*($D146=М[Хар-ка])*($O146=М[Прим.]),{1},($B146=М[Наим.])*($C146=М[Артикул, марка, произв.])*($D146=М[Хар-ка])*($O146=М[Прим.])),0))</f>
        <v>0</v>
      </c>
      <c r="N146" s="32">
        <f>ROUND($L$146*$M$146,2)</f>
        <v>0</v>
      </c>
      <c r="O146" s="25"/>
      <c r="P146" s="25" t="str">
        <f t="array" ref="P146">INDEX(М[Форма закупа],MATCH(1,IF(($B146=М[Наим.])*($C146=М[Артикул, марка, произв.])*($D146=М[Хар-ка])*($O146=М[Прим.]),{1},($B146=М[Наим.])*($C146=М[Артикул, марка, произв.])*($D146=М[Хар-ка])*($O146=М[Прим.])),0))</f>
        <v>Закупка подрядчик</v>
      </c>
    </row>
    <row r="147" spans="1:16" ht="23.1" customHeight="1" outlineLevel="4" x14ac:dyDescent="0.2">
      <c r="A147" s="23" t="s">
        <v>264</v>
      </c>
      <c r="B147" s="24" t="s">
        <v>37</v>
      </c>
      <c r="C147" s="25"/>
      <c r="D147" s="25" t="s">
        <v>265</v>
      </c>
      <c r="E147" s="26" t="s">
        <v>36</v>
      </c>
      <c r="F147" s="27"/>
      <c r="G147" s="27"/>
      <c r="H147" s="27"/>
      <c r="I147" s="27"/>
      <c r="J147" s="28">
        <v>92</v>
      </c>
      <c r="K147" s="27"/>
      <c r="L147" s="28">
        <f>SUM($G$147:$K$147)</f>
        <v>92</v>
      </c>
      <c r="M147" s="32">
        <f t="array" ref="M147">INDEX(М[Цена за ед., руб],MATCH(1,IF(($B147=М[Наим.])*($C147=М[Артикул, марка, произв.])*($D147=М[Хар-ка])*($O147=М[Прим.]),{1},($B147=М[Наим.])*($C147=М[Артикул, марка, произв.])*($D147=М[Хар-ка])*($O147=М[Прим.])),0))</f>
        <v>0</v>
      </c>
      <c r="N147" s="32">
        <f>ROUND($L$147*$M$147,2)</f>
        <v>0</v>
      </c>
      <c r="O147" s="25"/>
      <c r="P147" s="25" t="str">
        <f t="array" ref="P147">INDEX(М[Форма закупа],MATCH(1,IF(($B147=М[Наим.])*($C147=М[Артикул, марка, произв.])*($D147=М[Хар-ка])*($O147=М[Прим.]),{1},($B147=М[Наим.])*($C147=М[Артикул, марка, произв.])*($D147=М[Хар-ка])*($O147=М[Прим.])),0))</f>
        <v>Закупка подрядчик</v>
      </c>
    </row>
    <row r="148" spans="1:16" ht="23.1" customHeight="1" outlineLevel="4" x14ac:dyDescent="0.2">
      <c r="A148" s="23" t="s">
        <v>266</v>
      </c>
      <c r="B148" s="24" t="s">
        <v>37</v>
      </c>
      <c r="C148" s="25"/>
      <c r="D148" s="25" t="s">
        <v>267</v>
      </c>
      <c r="E148" s="26" t="s">
        <v>36</v>
      </c>
      <c r="F148" s="27"/>
      <c r="G148" s="27"/>
      <c r="H148" s="27"/>
      <c r="I148" s="27"/>
      <c r="J148" s="28">
        <v>36</v>
      </c>
      <c r="K148" s="27"/>
      <c r="L148" s="28">
        <f>SUM($G$148:$K$148)</f>
        <v>36</v>
      </c>
      <c r="M148" s="32">
        <f t="array" ref="M148">INDEX(М[Цена за ед., руб],MATCH(1,IF(($B148=М[Наим.])*($C148=М[Артикул, марка, произв.])*($D148=М[Хар-ка])*($O148=М[Прим.]),{1},($B148=М[Наим.])*($C148=М[Артикул, марка, произв.])*($D148=М[Хар-ка])*($O148=М[Прим.])),0))</f>
        <v>0</v>
      </c>
      <c r="N148" s="32">
        <f>ROUND($L$148*$M$148,2)</f>
        <v>0</v>
      </c>
      <c r="O148" s="25"/>
      <c r="P148" s="25" t="str">
        <f t="array" ref="P148">INDEX(М[Форма закупа],MATCH(1,IF(($B148=М[Наим.])*($C148=М[Артикул, марка, произв.])*($D148=М[Хар-ка])*($O148=М[Прим.]),{1},($B148=М[Наим.])*($C148=М[Артикул, марка, произв.])*($D148=М[Хар-ка])*($O148=М[Прим.])),0))</f>
        <v>Закупка подрядчик</v>
      </c>
    </row>
    <row r="149" spans="1:16" ht="23.1" customHeight="1" outlineLevel="4" x14ac:dyDescent="0.2">
      <c r="A149" s="23" t="s">
        <v>268</v>
      </c>
      <c r="B149" s="24" t="s">
        <v>37</v>
      </c>
      <c r="C149" s="25"/>
      <c r="D149" s="25" t="s">
        <v>269</v>
      </c>
      <c r="E149" s="26" t="s">
        <v>36</v>
      </c>
      <c r="F149" s="27"/>
      <c r="G149" s="27"/>
      <c r="H149" s="27"/>
      <c r="I149" s="27"/>
      <c r="J149" s="28">
        <v>8</v>
      </c>
      <c r="K149" s="27"/>
      <c r="L149" s="28">
        <f>SUM($G$149:$K$149)</f>
        <v>8</v>
      </c>
      <c r="M149" s="32">
        <f t="array" ref="M149">INDEX(М[Цена за ед., руб],MATCH(1,IF(($B149=М[Наим.])*($C149=М[Артикул, марка, произв.])*($D149=М[Хар-ка])*($O149=М[Прим.]),{1},($B149=М[Наим.])*($C149=М[Артикул, марка, произв.])*($D149=М[Хар-ка])*($O149=М[Прим.])),0))</f>
        <v>0</v>
      </c>
      <c r="N149" s="32">
        <f>ROUND($L$149*$M$149,2)</f>
        <v>0</v>
      </c>
      <c r="O149" s="25"/>
      <c r="P149" s="25" t="str">
        <f t="array" ref="P149">INDEX(М[Форма закупа],MATCH(1,IF(($B149=М[Наим.])*($C149=М[Артикул, марка, произв.])*($D149=М[Хар-ка])*($O149=М[Прим.]),{1},($B149=М[Наим.])*($C149=М[Артикул, марка, произв.])*($D149=М[Хар-ка])*($O149=М[Прим.])),0))</f>
        <v>Закупка подрядчик</v>
      </c>
    </row>
    <row r="150" spans="1:16" ht="23.1" customHeight="1" outlineLevel="4" x14ac:dyDescent="0.2">
      <c r="A150" s="23" t="s">
        <v>270</v>
      </c>
      <c r="B150" s="24" t="s">
        <v>37</v>
      </c>
      <c r="C150" s="25"/>
      <c r="D150" s="25" t="s">
        <v>271</v>
      </c>
      <c r="E150" s="26" t="s">
        <v>36</v>
      </c>
      <c r="F150" s="27"/>
      <c r="G150" s="27"/>
      <c r="H150" s="27"/>
      <c r="I150" s="27"/>
      <c r="J150" s="28">
        <v>31</v>
      </c>
      <c r="K150" s="27"/>
      <c r="L150" s="28">
        <f>SUM($G$150:$K$150)</f>
        <v>31</v>
      </c>
      <c r="M150" s="32">
        <f t="array" ref="M150">INDEX(М[Цена за ед., руб],MATCH(1,IF(($B150=М[Наим.])*($C150=М[Артикул, марка, произв.])*($D150=М[Хар-ка])*($O150=М[Прим.]),{1},($B150=М[Наим.])*($C150=М[Артикул, марка, произв.])*($D150=М[Хар-ка])*($O150=М[Прим.])),0))</f>
        <v>0</v>
      </c>
      <c r="N150" s="32">
        <f>ROUND($L$150*$M$150,2)</f>
        <v>0</v>
      </c>
      <c r="O150" s="25"/>
      <c r="P150" s="25" t="str">
        <f t="array" ref="P150">INDEX(М[Форма закупа],MATCH(1,IF(($B150=М[Наим.])*($C150=М[Артикул, марка, произв.])*($D150=М[Хар-ка])*($O150=М[Прим.]),{1},($B150=М[Наим.])*($C150=М[Артикул, марка, произв.])*($D150=М[Хар-ка])*($O150=М[Прим.])),0))</f>
        <v>Закупка подрядчик</v>
      </c>
    </row>
    <row r="151" spans="1:16" ht="23.1" customHeight="1" outlineLevel="4" x14ac:dyDescent="0.2">
      <c r="A151" s="23" t="s">
        <v>272</v>
      </c>
      <c r="B151" s="24" t="s">
        <v>37</v>
      </c>
      <c r="C151" s="25"/>
      <c r="D151" s="25" t="s">
        <v>273</v>
      </c>
      <c r="E151" s="26" t="s">
        <v>36</v>
      </c>
      <c r="F151" s="27"/>
      <c r="G151" s="27"/>
      <c r="H151" s="27"/>
      <c r="I151" s="27"/>
      <c r="J151" s="28">
        <v>84</v>
      </c>
      <c r="K151" s="27"/>
      <c r="L151" s="28">
        <f>SUM($G$151:$K$151)</f>
        <v>84</v>
      </c>
      <c r="M151" s="32">
        <f t="array" ref="M151">INDEX(М[Цена за ед., руб],MATCH(1,IF(($B151=М[Наим.])*($C151=М[Артикул, марка, произв.])*($D151=М[Хар-ка])*($O151=М[Прим.]),{1},($B151=М[Наим.])*($C151=М[Артикул, марка, произв.])*($D151=М[Хар-ка])*($O151=М[Прим.])),0))</f>
        <v>0</v>
      </c>
      <c r="N151" s="32">
        <f>ROUND($L$151*$M$151,2)</f>
        <v>0</v>
      </c>
      <c r="O151" s="25"/>
      <c r="P151" s="25" t="str">
        <f t="array" ref="P151">INDEX(М[Форма закупа],MATCH(1,IF(($B151=М[Наим.])*($C151=М[Артикул, марка, произв.])*($D151=М[Хар-ка])*($O151=М[Прим.]),{1},($B151=М[Наим.])*($C151=М[Артикул, марка, произв.])*($D151=М[Хар-ка])*($O151=М[Прим.])),0))</f>
        <v>Закупка подрядчик</v>
      </c>
    </row>
    <row r="152" spans="1:16" ht="23.1" customHeight="1" outlineLevel="4" x14ac:dyDescent="0.2">
      <c r="A152" s="23" t="s">
        <v>274</v>
      </c>
      <c r="B152" s="24" t="s">
        <v>37</v>
      </c>
      <c r="C152" s="25"/>
      <c r="D152" s="25" t="s">
        <v>275</v>
      </c>
      <c r="E152" s="26" t="s">
        <v>36</v>
      </c>
      <c r="F152" s="27"/>
      <c r="G152" s="27"/>
      <c r="H152" s="27"/>
      <c r="I152" s="27"/>
      <c r="J152" s="28">
        <v>105</v>
      </c>
      <c r="K152" s="27"/>
      <c r="L152" s="28">
        <f>SUM($G$152:$K$152)</f>
        <v>105</v>
      </c>
      <c r="M152" s="32">
        <f t="array" ref="M152">INDEX(М[Цена за ед., руб],MATCH(1,IF(($B152=М[Наим.])*($C152=М[Артикул, марка, произв.])*($D152=М[Хар-ка])*($O152=М[Прим.]),{1},($B152=М[Наим.])*($C152=М[Артикул, марка, произв.])*($D152=М[Хар-ка])*($O152=М[Прим.])),0))</f>
        <v>0</v>
      </c>
      <c r="N152" s="32">
        <f>ROUND($L$152*$M$152,2)</f>
        <v>0</v>
      </c>
      <c r="O152" s="25"/>
      <c r="P152" s="25" t="str">
        <f t="array" ref="P152">INDEX(М[Форма закупа],MATCH(1,IF(($B152=М[Наим.])*($C152=М[Артикул, марка, произв.])*($D152=М[Хар-ка])*($O152=М[Прим.]),{1},($B152=М[Наим.])*($C152=М[Артикул, марка, произв.])*($D152=М[Хар-ка])*($O152=М[Прим.])),0))</f>
        <v>Закупка подрядчик</v>
      </c>
    </row>
    <row r="153" spans="1:16" ht="11.1" customHeight="1" outlineLevel="4" x14ac:dyDescent="0.2">
      <c r="A153" s="20"/>
      <c r="B153" s="14" t="s">
        <v>27</v>
      </c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65"/>
      <c r="N153" s="66">
        <f>SUM($N$154)</f>
        <v>0</v>
      </c>
      <c r="O153" s="18"/>
      <c r="P153" s="22"/>
    </row>
    <row r="154" spans="1:16" ht="248.1" customHeight="1" outlineLevel="4" x14ac:dyDescent="0.2">
      <c r="A154" s="23" t="s">
        <v>28</v>
      </c>
      <c r="B154" s="24" t="s">
        <v>422</v>
      </c>
      <c r="C154" s="25"/>
      <c r="D154" s="25"/>
      <c r="E154" s="26" t="s">
        <v>423</v>
      </c>
      <c r="F154" s="27"/>
      <c r="G154" s="27"/>
      <c r="H154" s="27"/>
      <c r="I154" s="27"/>
      <c r="J154" s="27"/>
      <c r="K154" s="27"/>
      <c r="L154" s="28" t="e">
        <f>ROUND($N154*100/(N24+N38),3)</f>
        <v>#DIV/0!</v>
      </c>
      <c r="M154" s="32"/>
      <c r="N154" s="32">
        <f>Материалы!G219</f>
        <v>0</v>
      </c>
      <c r="O154" s="103" t="s">
        <v>847</v>
      </c>
      <c r="P154" s="25" t="s">
        <v>424</v>
      </c>
    </row>
    <row r="155" spans="1:16" ht="11.1" customHeight="1" outlineLevel="4" x14ac:dyDescent="0.2">
      <c r="A155" s="20"/>
      <c r="B155" s="14" t="s">
        <v>23</v>
      </c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65"/>
      <c r="N155" s="66">
        <f>SUM($N$156)</f>
        <v>0</v>
      </c>
      <c r="O155" s="18"/>
      <c r="P155" s="22"/>
    </row>
    <row r="156" spans="1:16" ht="11.1" customHeight="1" outlineLevel="4" x14ac:dyDescent="0.2">
      <c r="A156" s="23"/>
      <c r="B156" s="24" t="s">
        <v>276</v>
      </c>
      <c r="C156" s="25"/>
      <c r="D156" s="25"/>
      <c r="E156" s="26" t="s">
        <v>25</v>
      </c>
      <c r="F156" s="27"/>
      <c r="G156" s="28">
        <v>11</v>
      </c>
      <c r="H156" s="28">
        <v>20</v>
      </c>
      <c r="I156" s="28">
        <v>20</v>
      </c>
      <c r="J156" s="27"/>
      <c r="K156" s="28">
        <v>22</v>
      </c>
      <c r="L156" s="28">
        <f>SUM($G$156:$K$156)</f>
        <v>73</v>
      </c>
      <c r="M156" s="32">
        <f t="array" ref="M156">INDEX(Р[Цена за ед., руб],MATCH(1,IF(($B156=Р[Наименование])*($O156=Р[Примечание]),{1},($B156=Р[Наименование])*($O156=Р[Примечание])),0))</f>
        <v>0</v>
      </c>
      <c r="N156" s="32">
        <f>ROUND($L$156*$M$156,2)</f>
        <v>0</v>
      </c>
      <c r="O156" s="25"/>
      <c r="P156" s="25"/>
    </row>
    <row r="157" spans="1:16" ht="11.1" customHeight="1" outlineLevel="4" x14ac:dyDescent="0.2">
      <c r="A157" s="20"/>
      <c r="B157" s="14" t="s">
        <v>27</v>
      </c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65"/>
      <c r="N157" s="66">
        <f>SUM($N$158:$N$166)</f>
        <v>0</v>
      </c>
      <c r="O157" s="18"/>
      <c r="P157" s="22"/>
    </row>
    <row r="158" spans="1:16" ht="11.1" customHeight="1" outlineLevel="4" x14ac:dyDescent="0.2">
      <c r="A158" s="23" t="s">
        <v>28</v>
      </c>
      <c r="B158" s="24" t="s">
        <v>277</v>
      </c>
      <c r="C158" s="25"/>
      <c r="D158" s="25" t="s">
        <v>278</v>
      </c>
      <c r="E158" s="26" t="s">
        <v>25</v>
      </c>
      <c r="F158" s="27"/>
      <c r="G158" s="27"/>
      <c r="H158" s="28">
        <v>9</v>
      </c>
      <c r="I158" s="28">
        <v>1</v>
      </c>
      <c r="J158" s="27"/>
      <c r="K158" s="28">
        <v>1</v>
      </c>
      <c r="L158" s="28">
        <f>SUM($G$158:$K$158)</f>
        <v>11</v>
      </c>
      <c r="M158" s="32">
        <f t="array" ref="M158">INDEX(М[Цена за ед., руб],MATCH(1,IF(($B158=М[Наим.])*($C158=М[Артикул, марка, произв.])*($D158=М[Хар-ка])*($O158=М[Прим.]),{1},($B158=М[Наим.])*($C158=М[Артикул, марка, произв.])*($D158=М[Хар-ка])*($O158=М[Прим.])),0))</f>
        <v>0</v>
      </c>
      <c r="N158" s="32">
        <f>ROUND($L$158*$M$158,2)</f>
        <v>0</v>
      </c>
      <c r="O158" s="25"/>
      <c r="P158" s="25" t="str">
        <f t="array" ref="P158">INDEX(М[Форма закупа],MATCH(1,IF(($B158=М[Наим.])*($C158=М[Артикул, марка, произв.])*($D158=М[Хар-ка])*($O158=М[Прим.]),{1},($B158=М[Наим.])*($C158=М[Артикул, марка, произв.])*($D158=М[Хар-ка])*($O158=М[Прим.])),0))</f>
        <v>Закупка подрядчик</v>
      </c>
    </row>
    <row r="159" spans="1:16" ht="11.1" customHeight="1" outlineLevel="4" x14ac:dyDescent="0.2">
      <c r="A159" s="23" t="s">
        <v>39</v>
      </c>
      <c r="B159" s="24" t="s">
        <v>277</v>
      </c>
      <c r="C159" s="25"/>
      <c r="D159" s="25" t="s">
        <v>279</v>
      </c>
      <c r="E159" s="26" t="s">
        <v>25</v>
      </c>
      <c r="F159" s="27"/>
      <c r="G159" s="28">
        <v>3</v>
      </c>
      <c r="H159" s="27"/>
      <c r="I159" s="27"/>
      <c r="J159" s="27"/>
      <c r="K159" s="27"/>
      <c r="L159" s="28">
        <f>SUM($G$159:$K$159)</f>
        <v>3</v>
      </c>
      <c r="M159" s="32">
        <f t="array" ref="M159">INDEX(М[Цена за ед., руб],MATCH(1,IF(($B159=М[Наим.])*($C159=М[Артикул, марка, произв.])*($D159=М[Хар-ка])*($O159=М[Прим.]),{1},($B159=М[Наим.])*($C159=М[Артикул, марка, произв.])*($D159=М[Хар-ка])*($O159=М[Прим.])),0))</f>
        <v>0</v>
      </c>
      <c r="N159" s="32">
        <f>ROUND($L$159*$M$159,2)</f>
        <v>0</v>
      </c>
      <c r="O159" s="25"/>
      <c r="P159" s="25" t="str">
        <f t="array" ref="P159">INDEX(М[Форма закупа],MATCH(1,IF(($B159=М[Наим.])*($C159=М[Артикул, марка, произв.])*($D159=М[Хар-ка])*($O159=М[Прим.]),{1},($B159=М[Наим.])*($C159=М[Артикул, марка, произв.])*($D159=М[Хар-ка])*($O159=М[Прим.])),0))</f>
        <v>Закупка подрядчик</v>
      </c>
    </row>
    <row r="160" spans="1:16" ht="11.1" customHeight="1" outlineLevel="4" x14ac:dyDescent="0.2">
      <c r="A160" s="23" t="s">
        <v>41</v>
      </c>
      <c r="B160" s="24" t="s">
        <v>277</v>
      </c>
      <c r="C160" s="25"/>
      <c r="D160" s="25" t="s">
        <v>280</v>
      </c>
      <c r="E160" s="26" t="s">
        <v>25</v>
      </c>
      <c r="F160" s="27"/>
      <c r="G160" s="27"/>
      <c r="H160" s="27"/>
      <c r="I160" s="28">
        <v>7</v>
      </c>
      <c r="J160" s="27"/>
      <c r="K160" s="27"/>
      <c r="L160" s="28">
        <f>SUM($G$160:$K$160)</f>
        <v>7</v>
      </c>
      <c r="M160" s="32">
        <f t="array" ref="M160">INDEX(М[Цена за ед., руб],MATCH(1,IF(($B160=М[Наим.])*($C160=М[Артикул, марка, произв.])*($D160=М[Хар-ка])*($O160=М[Прим.]),{1},($B160=М[Наим.])*($C160=М[Артикул, марка, произв.])*($D160=М[Хар-ка])*($O160=М[Прим.])),0))</f>
        <v>0</v>
      </c>
      <c r="N160" s="32">
        <f>ROUND($L$160*$M$160,2)</f>
        <v>0</v>
      </c>
      <c r="O160" s="25"/>
      <c r="P160" s="25" t="str">
        <f t="array" ref="P160">INDEX(М[Форма закупа],MATCH(1,IF(($B160=М[Наим.])*($C160=М[Артикул, марка, произв.])*($D160=М[Хар-ка])*($O160=М[Прим.]),{1},($B160=М[Наим.])*($C160=М[Артикул, марка, произв.])*($D160=М[Хар-ка])*($O160=М[Прим.])),0))</f>
        <v>Закупка подрядчик</v>
      </c>
    </row>
    <row r="161" spans="1:16" ht="11.1" customHeight="1" outlineLevel="4" x14ac:dyDescent="0.2">
      <c r="A161" s="23" t="s">
        <v>43</v>
      </c>
      <c r="B161" s="24" t="s">
        <v>277</v>
      </c>
      <c r="C161" s="25"/>
      <c r="D161" s="25" t="s">
        <v>281</v>
      </c>
      <c r="E161" s="26" t="s">
        <v>25</v>
      </c>
      <c r="F161" s="27"/>
      <c r="G161" s="28">
        <v>1</v>
      </c>
      <c r="H161" s="27"/>
      <c r="I161" s="28">
        <v>2</v>
      </c>
      <c r="J161" s="27"/>
      <c r="K161" s="27"/>
      <c r="L161" s="28">
        <f>SUM($G$161:$K$161)</f>
        <v>3</v>
      </c>
      <c r="M161" s="32">
        <f t="array" ref="M161">INDEX(М[Цена за ед., руб],MATCH(1,IF(($B161=М[Наим.])*($C161=М[Артикул, марка, произв.])*($D161=М[Хар-ка])*($O161=М[Прим.]),{1},($B161=М[Наим.])*($C161=М[Артикул, марка, произв.])*($D161=М[Хар-ка])*($O161=М[Прим.])),0))</f>
        <v>0</v>
      </c>
      <c r="N161" s="32">
        <f>ROUND($L$161*$M$161,2)</f>
        <v>0</v>
      </c>
      <c r="O161" s="25"/>
      <c r="P161" s="25" t="str">
        <f t="array" ref="P161">INDEX(М[Форма закупа],MATCH(1,IF(($B161=М[Наим.])*($C161=М[Артикул, марка, произв.])*($D161=М[Хар-ка])*($O161=М[Прим.]),{1},($B161=М[Наим.])*($C161=М[Артикул, марка, произв.])*($D161=М[Хар-ка])*($O161=М[Прим.])),0))</f>
        <v>Закупка подрядчик</v>
      </c>
    </row>
    <row r="162" spans="1:16" ht="11.1" customHeight="1" outlineLevel="4" x14ac:dyDescent="0.2">
      <c r="A162" s="23" t="s">
        <v>45</v>
      </c>
      <c r="B162" s="24" t="s">
        <v>277</v>
      </c>
      <c r="C162" s="25"/>
      <c r="D162" s="25" t="s">
        <v>282</v>
      </c>
      <c r="E162" s="26" t="s">
        <v>25</v>
      </c>
      <c r="F162" s="27"/>
      <c r="G162" s="27"/>
      <c r="H162" s="28">
        <v>8</v>
      </c>
      <c r="I162" s="27"/>
      <c r="J162" s="27"/>
      <c r="K162" s="28">
        <v>20</v>
      </c>
      <c r="L162" s="28">
        <f>SUM($G$162:$K$162)</f>
        <v>28</v>
      </c>
      <c r="M162" s="32">
        <f t="array" ref="M162">INDEX(М[Цена за ед., руб],MATCH(1,IF(($B162=М[Наим.])*($C162=М[Артикул, марка, произв.])*($D162=М[Хар-ка])*($O162=М[Прим.]),{1},($B162=М[Наим.])*($C162=М[Артикул, марка, произв.])*($D162=М[Хар-ка])*($O162=М[Прим.])),0))</f>
        <v>0</v>
      </c>
      <c r="N162" s="32">
        <f>ROUND($L$162*$M$162,2)</f>
        <v>0</v>
      </c>
      <c r="O162" s="25"/>
      <c r="P162" s="25" t="str">
        <f t="array" ref="P162">INDEX(М[Форма закупа],MATCH(1,IF(($B162=М[Наим.])*($C162=М[Артикул, марка, произв.])*($D162=М[Хар-ка])*($O162=М[Прим.]),{1},($B162=М[Наим.])*($C162=М[Артикул, марка, произв.])*($D162=М[Хар-ка])*($O162=М[Прим.])),0))</f>
        <v>Закупка подрядчик</v>
      </c>
    </row>
    <row r="163" spans="1:16" ht="11.1" customHeight="1" outlineLevel="4" x14ac:dyDescent="0.2">
      <c r="A163" s="23" t="s">
        <v>47</v>
      </c>
      <c r="B163" s="24" t="s">
        <v>277</v>
      </c>
      <c r="C163" s="25"/>
      <c r="D163" s="25" t="s">
        <v>283</v>
      </c>
      <c r="E163" s="26" t="s">
        <v>25</v>
      </c>
      <c r="F163" s="27"/>
      <c r="G163" s="28">
        <v>6</v>
      </c>
      <c r="H163" s="27"/>
      <c r="I163" s="27"/>
      <c r="J163" s="27"/>
      <c r="K163" s="27"/>
      <c r="L163" s="28">
        <f>SUM($G$163:$K$163)</f>
        <v>6</v>
      </c>
      <c r="M163" s="32">
        <f t="array" ref="M163">INDEX(М[Цена за ед., руб],MATCH(1,IF(($B163=М[Наим.])*($C163=М[Артикул, марка, произв.])*($D163=М[Хар-ка])*($O163=М[Прим.]),{1},($B163=М[Наим.])*($C163=М[Артикул, марка, произв.])*($D163=М[Хар-ка])*($O163=М[Прим.])),0))</f>
        <v>0</v>
      </c>
      <c r="N163" s="32">
        <f>ROUND($L$163*$M$163,2)</f>
        <v>0</v>
      </c>
      <c r="O163" s="25"/>
      <c r="P163" s="25" t="str">
        <f t="array" ref="P163">INDEX(М[Форма закупа],MATCH(1,IF(($B163=М[Наим.])*($C163=М[Артикул, марка, произв.])*($D163=М[Хар-ка])*($O163=М[Прим.]),{1},($B163=М[Наим.])*($C163=М[Артикул, марка, произв.])*($D163=М[Хар-ка])*($O163=М[Прим.])),0))</f>
        <v>Закупка подрядчик</v>
      </c>
    </row>
    <row r="164" spans="1:16" ht="11.1" customHeight="1" outlineLevel="4" x14ac:dyDescent="0.2">
      <c r="A164" s="23" t="s">
        <v>49</v>
      </c>
      <c r="B164" s="24" t="s">
        <v>277</v>
      </c>
      <c r="C164" s="25"/>
      <c r="D164" s="25" t="s">
        <v>284</v>
      </c>
      <c r="E164" s="26" t="s">
        <v>25</v>
      </c>
      <c r="F164" s="27"/>
      <c r="G164" s="28">
        <v>1</v>
      </c>
      <c r="H164" s="28">
        <v>2</v>
      </c>
      <c r="I164" s="27"/>
      <c r="J164" s="27"/>
      <c r="K164" s="28">
        <v>1</v>
      </c>
      <c r="L164" s="28">
        <f>SUM($G$164:$K$164)</f>
        <v>4</v>
      </c>
      <c r="M164" s="32">
        <f t="array" ref="M164">INDEX(М[Цена за ед., руб],MATCH(1,IF(($B164=М[Наим.])*($C164=М[Артикул, марка, произв.])*($D164=М[Хар-ка])*($O164=М[Прим.]),{1},($B164=М[Наим.])*($C164=М[Артикул, марка, произв.])*($D164=М[Хар-ка])*($O164=М[Прим.])),0))</f>
        <v>0</v>
      </c>
      <c r="N164" s="32">
        <f>ROUND($L$164*$M$164,2)</f>
        <v>0</v>
      </c>
      <c r="O164" s="25"/>
      <c r="P164" s="25" t="str">
        <f t="array" ref="P164">INDEX(М[Форма закупа],MATCH(1,IF(($B164=М[Наим.])*($C164=М[Артикул, марка, произв.])*($D164=М[Хар-ка])*($O164=М[Прим.]),{1},($B164=М[Наим.])*($C164=М[Артикул, марка, произв.])*($D164=М[Хар-ка])*($O164=М[Прим.])),0))</f>
        <v>Закупка подрядчик</v>
      </c>
    </row>
    <row r="165" spans="1:16" ht="11.1" customHeight="1" outlineLevel="4" x14ac:dyDescent="0.2">
      <c r="A165" s="23" t="s">
        <v>51</v>
      </c>
      <c r="B165" s="24" t="s">
        <v>277</v>
      </c>
      <c r="C165" s="25"/>
      <c r="D165" s="25" t="s">
        <v>285</v>
      </c>
      <c r="E165" s="26" t="s">
        <v>25</v>
      </c>
      <c r="F165" s="27"/>
      <c r="G165" s="27"/>
      <c r="H165" s="28">
        <v>1</v>
      </c>
      <c r="I165" s="28">
        <v>1</v>
      </c>
      <c r="J165" s="27"/>
      <c r="K165" s="27"/>
      <c r="L165" s="28">
        <f>SUM($G$165:$K$165)</f>
        <v>2</v>
      </c>
      <c r="M165" s="32">
        <f t="array" ref="M165">INDEX(М[Цена за ед., руб],MATCH(1,IF(($B165=М[Наим.])*($C165=М[Артикул, марка, произв.])*($D165=М[Хар-ка])*($O165=М[Прим.]),{1},($B165=М[Наим.])*($C165=М[Артикул, марка, произв.])*($D165=М[Хар-ка])*($O165=М[Прим.])),0))</f>
        <v>0</v>
      </c>
      <c r="N165" s="32">
        <f>ROUND($L$165*$M$165,2)</f>
        <v>0</v>
      </c>
      <c r="O165" s="25"/>
      <c r="P165" s="25" t="str">
        <f t="array" ref="P165">INDEX(М[Форма закупа],MATCH(1,IF(($B165=М[Наим.])*($C165=М[Артикул, марка, произв.])*($D165=М[Хар-ка])*($O165=М[Прим.]),{1},($B165=М[Наим.])*($C165=М[Артикул, марка, произв.])*($D165=М[Хар-ка])*($O165=М[Прим.])),0))</f>
        <v>Закупка подрядчик</v>
      </c>
    </row>
    <row r="166" spans="1:16" ht="11.1" customHeight="1" outlineLevel="4" x14ac:dyDescent="0.2">
      <c r="A166" s="23" t="s">
        <v>53</v>
      </c>
      <c r="B166" s="24" t="s">
        <v>277</v>
      </c>
      <c r="C166" s="25"/>
      <c r="D166" s="25" t="s">
        <v>286</v>
      </c>
      <c r="E166" s="26" t="s">
        <v>25</v>
      </c>
      <c r="F166" s="27"/>
      <c r="G166" s="27"/>
      <c r="H166" s="27"/>
      <c r="I166" s="28">
        <v>9</v>
      </c>
      <c r="J166" s="27"/>
      <c r="K166" s="27"/>
      <c r="L166" s="28">
        <f>SUM($G$166:$K$166)</f>
        <v>9</v>
      </c>
      <c r="M166" s="32">
        <f t="array" ref="M166">INDEX(М[Цена за ед., руб],MATCH(1,IF(($B166=М[Наим.])*($C166=М[Артикул, марка, произв.])*($D166=М[Хар-ка])*($O166=М[Прим.]),{1},($B166=М[Наим.])*($C166=М[Артикул, марка, произв.])*($D166=М[Хар-ка])*($O166=М[Прим.])),0))</f>
        <v>0</v>
      </c>
      <c r="N166" s="32">
        <f>ROUND($L$166*$M$166,2)</f>
        <v>0</v>
      </c>
      <c r="O166" s="25"/>
      <c r="P166" s="25" t="str">
        <f t="array" ref="P166">INDEX(М[Форма закупа],MATCH(1,IF(($B166=М[Наим.])*($C166=М[Артикул, марка, произв.])*($D166=М[Хар-ка])*($O166=М[Прим.]),{1},($B166=М[Наим.])*($C166=М[Артикул, марка, произв.])*($D166=М[Хар-ка])*($O166=М[Прим.])),0))</f>
        <v>Закупка подрядчик</v>
      </c>
    </row>
    <row r="167" spans="1:16" ht="11.1" customHeight="1" outlineLevel="4" x14ac:dyDescent="0.2">
      <c r="A167" s="20"/>
      <c r="B167" s="14" t="s">
        <v>23</v>
      </c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65"/>
      <c r="N167" s="66">
        <f>SUM($N$168)</f>
        <v>0</v>
      </c>
      <c r="O167" s="18"/>
      <c r="P167" s="22"/>
    </row>
    <row r="168" spans="1:16" ht="11.1" customHeight="1" outlineLevel="4" x14ac:dyDescent="0.2">
      <c r="A168" s="23"/>
      <c r="B168" s="24" t="s">
        <v>287</v>
      </c>
      <c r="C168" s="25"/>
      <c r="D168" s="25"/>
      <c r="E168" s="26" t="s">
        <v>288</v>
      </c>
      <c r="F168" s="27"/>
      <c r="G168" s="28">
        <v>12</v>
      </c>
      <c r="H168" s="28">
        <v>45</v>
      </c>
      <c r="I168" s="30">
        <v>7.5</v>
      </c>
      <c r="J168" s="28">
        <v>987</v>
      </c>
      <c r="K168" s="28">
        <v>50</v>
      </c>
      <c r="L168" s="31">
        <f>SUM($G$168:$K$168)</f>
        <v>1101.5</v>
      </c>
      <c r="M168" s="32">
        <f t="array" ref="M168">INDEX(Р[Цена за ед., руб],MATCH(1,IF(($B168=Р[Наименование])*($O168=Р[Примечание]),{1},($B168=Р[Наименование])*($O168=Р[Примечание])),0))</f>
        <v>0</v>
      </c>
      <c r="N168" s="32">
        <f>ROUND($L$168*$M$168,2)</f>
        <v>0</v>
      </c>
      <c r="O168" s="25"/>
      <c r="P168" s="25"/>
    </row>
    <row r="169" spans="1:16" ht="11.1" customHeight="1" outlineLevel="4" x14ac:dyDescent="0.2">
      <c r="A169" s="20"/>
      <c r="B169" s="14" t="s">
        <v>27</v>
      </c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65"/>
      <c r="N169" s="66">
        <f>SUM($N$170)</f>
        <v>0</v>
      </c>
      <c r="O169" s="18"/>
      <c r="P169" s="22"/>
    </row>
    <row r="170" spans="1:16" ht="23.1" customHeight="1" outlineLevel="4" x14ac:dyDescent="0.2">
      <c r="A170" s="23" t="s">
        <v>28</v>
      </c>
      <c r="B170" s="24" t="s">
        <v>289</v>
      </c>
      <c r="C170" s="25"/>
      <c r="D170" s="25" t="s">
        <v>290</v>
      </c>
      <c r="E170" s="26" t="s">
        <v>288</v>
      </c>
      <c r="F170" s="27"/>
      <c r="G170" s="28">
        <v>12</v>
      </c>
      <c r="H170" s="28">
        <v>45</v>
      </c>
      <c r="I170" s="30">
        <v>7.5</v>
      </c>
      <c r="J170" s="28">
        <v>987</v>
      </c>
      <c r="K170" s="28">
        <v>50</v>
      </c>
      <c r="L170" s="31">
        <f>SUM($G$170:$K$170)</f>
        <v>1101.5</v>
      </c>
      <c r="M170" s="32">
        <f t="array" ref="M170">INDEX(М[Цена за ед., руб],MATCH(1,IF(($B170=М[Наим.])*($C170=М[Артикул, марка, произв.])*($D170=М[Хар-ка])*($O170=М[Прим.]),{1},($B170=М[Наим.])*($C170=М[Артикул, марка, произв.])*($D170=М[Хар-ка])*($O170=М[Прим.])),0))</f>
        <v>0</v>
      </c>
      <c r="N170" s="32">
        <f>ROUND($L$170*$M$170,2)</f>
        <v>0</v>
      </c>
      <c r="O170" s="25"/>
      <c r="P170" s="25" t="str">
        <f t="array" ref="P170">INDEX(М[Форма закупа],MATCH(1,IF(($B170=М[Наим.])*($C170=М[Артикул, марка, произв.])*($D170=М[Хар-ка])*($O170=М[Прим.]),{1},($B170=М[Наим.])*($C170=М[Артикул, марка, произв.])*($D170=М[Хар-ка])*($O170=М[Прим.])),0))</f>
        <v>Закупка подрядчик</v>
      </c>
    </row>
    <row r="171" spans="1:16" ht="11.1" customHeight="1" outlineLevel="4" x14ac:dyDescent="0.2">
      <c r="A171" s="20"/>
      <c r="B171" s="14" t="s">
        <v>23</v>
      </c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65"/>
      <c r="N171" s="66">
        <f>SUM($N$172)</f>
        <v>0</v>
      </c>
      <c r="O171" s="18"/>
      <c r="P171" s="22"/>
    </row>
    <row r="172" spans="1:16" ht="11.1" customHeight="1" outlineLevel="4" x14ac:dyDescent="0.2">
      <c r="A172" s="23"/>
      <c r="B172" s="24" t="s">
        <v>291</v>
      </c>
      <c r="C172" s="25"/>
      <c r="D172" s="25"/>
      <c r="E172" s="26" t="s">
        <v>25</v>
      </c>
      <c r="F172" s="27"/>
      <c r="G172" s="27"/>
      <c r="H172" s="27"/>
      <c r="I172" s="28">
        <v>3</v>
      </c>
      <c r="J172" s="27"/>
      <c r="K172" s="27"/>
      <c r="L172" s="28">
        <f>SUM($G$172:$K$172)</f>
        <v>3</v>
      </c>
      <c r="M172" s="32">
        <f t="array" ref="M172">INDEX(Р[Цена за ед., руб],MATCH(1,IF(($B172=Р[Наименование])*($O172=Р[Примечание]),{1},($B172=Р[Наименование])*($O172=Р[Примечание])),0))</f>
        <v>0</v>
      </c>
      <c r="N172" s="32">
        <f>ROUND($L$172*$M$172,2)</f>
        <v>0</v>
      </c>
      <c r="O172" s="25"/>
      <c r="P172" s="25"/>
    </row>
    <row r="173" spans="1:16" ht="11.1" customHeight="1" outlineLevel="4" x14ac:dyDescent="0.2">
      <c r="A173" s="20"/>
      <c r="B173" s="14" t="s">
        <v>27</v>
      </c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65"/>
      <c r="N173" s="66">
        <f>SUM($N$174:$N$176)</f>
        <v>0</v>
      </c>
      <c r="O173" s="18"/>
      <c r="P173" s="22"/>
    </row>
    <row r="174" spans="1:16" ht="35.1" customHeight="1" outlineLevel="4" x14ac:dyDescent="0.2">
      <c r="A174" s="23" t="s">
        <v>28</v>
      </c>
      <c r="B174" s="24" t="s">
        <v>292</v>
      </c>
      <c r="C174" s="25"/>
      <c r="D174" s="25" t="s">
        <v>293</v>
      </c>
      <c r="E174" s="26" t="s">
        <v>25</v>
      </c>
      <c r="F174" s="27"/>
      <c r="G174" s="27"/>
      <c r="H174" s="27"/>
      <c r="I174" s="28">
        <v>1</v>
      </c>
      <c r="J174" s="27"/>
      <c r="K174" s="27"/>
      <c r="L174" s="28">
        <f>SUM($G$174:$K$174)</f>
        <v>1</v>
      </c>
      <c r="M174" s="32">
        <f t="array" ref="M174">INDEX(М[Цена за ед., руб],MATCH(1,IF(($B174=М[Наим.])*($C174=М[Артикул, марка, произв.])*($D174=М[Хар-ка])*($O174=М[Прим.]),{1},($B174=М[Наим.])*($C174=М[Артикул, марка, произв.])*($D174=М[Хар-ка])*($O174=М[Прим.])),0))</f>
        <v>0</v>
      </c>
      <c r="N174" s="32">
        <f>ROUND($L$174*$M$174,2)</f>
        <v>0</v>
      </c>
      <c r="O174" s="25" t="s">
        <v>31</v>
      </c>
      <c r="P174" s="25" t="str">
        <f t="array" ref="P174">INDEX(М[Форма закупа],MATCH(1,IF(($B174=М[Наим.])*($C174=М[Артикул, марка, произв.])*($D174=М[Хар-ка])*($O174=М[Прим.]),{1},($B174=М[Наим.])*($C174=М[Артикул, марка, произв.])*($D174=М[Хар-ка])*($O174=М[Прим.])),0))</f>
        <v>Закупка подрядчик</v>
      </c>
    </row>
    <row r="175" spans="1:16" ht="23.1" customHeight="1" outlineLevel="4" x14ac:dyDescent="0.2">
      <c r="A175" s="23" t="s">
        <v>39</v>
      </c>
      <c r="B175" s="24" t="s">
        <v>294</v>
      </c>
      <c r="C175" s="25"/>
      <c r="D175" s="25" t="s">
        <v>295</v>
      </c>
      <c r="E175" s="26" t="s">
        <v>25</v>
      </c>
      <c r="F175" s="27"/>
      <c r="G175" s="27"/>
      <c r="H175" s="27"/>
      <c r="I175" s="28">
        <v>1</v>
      </c>
      <c r="J175" s="27"/>
      <c r="K175" s="27"/>
      <c r="L175" s="28">
        <f>SUM($G$175:$K$175)</f>
        <v>1</v>
      </c>
      <c r="M175" s="32">
        <f t="array" ref="M175">INDEX(М[Цена за ед., руб],MATCH(1,IF(($B175=М[Наим.])*($C175=М[Артикул, марка, произв.])*($D175=М[Хар-ка])*($O175=М[Прим.]),{1},($B175=М[Наим.])*($C175=М[Артикул, марка, произв.])*($D175=М[Хар-ка])*($O175=М[Прим.])),0))</f>
        <v>0</v>
      </c>
      <c r="N175" s="32">
        <f>ROUND($L$175*$M$175,2)</f>
        <v>0</v>
      </c>
      <c r="O175" s="25" t="s">
        <v>31</v>
      </c>
      <c r="P175" s="25" t="str">
        <f t="array" ref="P175">INDEX(М[Форма закупа],MATCH(1,IF(($B175=М[Наим.])*($C175=М[Артикул, марка, произв.])*($D175=М[Хар-ка])*($O175=М[Прим.]),{1},($B175=М[Наим.])*($C175=М[Артикул, марка, произв.])*($D175=М[Хар-ка])*($O175=М[Прим.])),0))</f>
        <v>Закупка подрядчик</v>
      </c>
    </row>
    <row r="176" spans="1:16" ht="23.1" customHeight="1" outlineLevel="4" x14ac:dyDescent="0.2">
      <c r="A176" s="23" t="s">
        <v>41</v>
      </c>
      <c r="B176" s="24" t="s">
        <v>294</v>
      </c>
      <c r="C176" s="25"/>
      <c r="D176" s="25" t="s">
        <v>296</v>
      </c>
      <c r="E176" s="26" t="s">
        <v>25</v>
      </c>
      <c r="F176" s="27"/>
      <c r="G176" s="27"/>
      <c r="H176" s="27"/>
      <c r="I176" s="28">
        <v>1</v>
      </c>
      <c r="J176" s="27"/>
      <c r="K176" s="27"/>
      <c r="L176" s="28">
        <f>SUM($G$176:$K$176)</f>
        <v>1</v>
      </c>
      <c r="M176" s="32">
        <f t="array" ref="M176">INDEX(М[Цена за ед., руб],MATCH(1,IF(($B176=М[Наим.])*($C176=М[Артикул, марка, произв.])*($D176=М[Хар-ка])*($O176=М[Прим.]),{1},($B176=М[Наим.])*($C176=М[Артикул, марка, произв.])*($D176=М[Хар-ка])*($O176=М[Прим.])),0))</f>
        <v>0</v>
      </c>
      <c r="N176" s="32">
        <f>ROUND($L$176*$M$176,2)</f>
        <v>0</v>
      </c>
      <c r="O176" s="25" t="s">
        <v>31</v>
      </c>
      <c r="P176" s="25" t="str">
        <f t="array" ref="P176">INDEX(М[Форма закупа],MATCH(1,IF(($B176=М[Наим.])*($C176=М[Артикул, марка, произв.])*($D176=М[Хар-ка])*($O176=М[Прим.]),{1},($B176=М[Наим.])*($C176=М[Артикул, марка, произв.])*($D176=М[Хар-ка])*($O176=М[Прим.])),0))</f>
        <v>Закупка подрядчик</v>
      </c>
    </row>
    <row r="177" spans="1:16" ht="11.1" customHeight="1" outlineLevel="4" x14ac:dyDescent="0.2">
      <c r="A177" s="20"/>
      <c r="B177" s="14" t="s">
        <v>23</v>
      </c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65"/>
      <c r="N177" s="66">
        <f>SUM($N$178)</f>
        <v>0</v>
      </c>
      <c r="O177" s="18"/>
      <c r="P177" s="22"/>
    </row>
    <row r="178" spans="1:16" ht="11.1" customHeight="1" outlineLevel="4" x14ac:dyDescent="0.2">
      <c r="A178" s="23"/>
      <c r="B178" s="24" t="s">
        <v>297</v>
      </c>
      <c r="C178" s="25"/>
      <c r="D178" s="25"/>
      <c r="E178" s="26" t="s">
        <v>25</v>
      </c>
      <c r="F178" s="27"/>
      <c r="G178" s="28">
        <v>7</v>
      </c>
      <c r="H178" s="28">
        <v>8</v>
      </c>
      <c r="I178" s="28">
        <v>7</v>
      </c>
      <c r="J178" s="28">
        <v>18</v>
      </c>
      <c r="K178" s="28">
        <v>9</v>
      </c>
      <c r="L178" s="28">
        <f>SUM($G$178:$K$178)</f>
        <v>49</v>
      </c>
      <c r="M178" s="32">
        <f t="array" ref="M178">INDEX(Р[Цена за ед., руб],MATCH(1,IF(($B178=Р[Наименование])*($O178=Р[Примечание]),{1},($B178=Р[Наименование])*($O178=Р[Примечание])),0))</f>
        <v>0</v>
      </c>
      <c r="N178" s="32">
        <f>ROUND($L$178*$M$178,2)</f>
        <v>0</v>
      </c>
      <c r="O178" s="25"/>
      <c r="P178" s="25"/>
    </row>
    <row r="179" spans="1:16" ht="11.1" customHeight="1" outlineLevel="4" x14ac:dyDescent="0.2">
      <c r="A179" s="20"/>
      <c r="B179" s="14" t="s">
        <v>27</v>
      </c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65"/>
      <c r="N179" s="66">
        <f>SUM($N$180:$N$199)</f>
        <v>0</v>
      </c>
      <c r="O179" s="18"/>
      <c r="P179" s="22"/>
    </row>
    <row r="180" spans="1:16" ht="23.1" customHeight="1" outlineLevel="4" x14ac:dyDescent="0.2">
      <c r="A180" s="23" t="s">
        <v>28</v>
      </c>
      <c r="B180" s="24" t="s">
        <v>298</v>
      </c>
      <c r="C180" s="25"/>
      <c r="D180" s="25" t="s">
        <v>299</v>
      </c>
      <c r="E180" s="26" t="s">
        <v>25</v>
      </c>
      <c r="F180" s="27"/>
      <c r="G180" s="27"/>
      <c r="H180" s="28">
        <v>2</v>
      </c>
      <c r="I180" s="27"/>
      <c r="J180" s="27"/>
      <c r="K180" s="27"/>
      <c r="L180" s="28">
        <f>SUM($G$180:$K$180)</f>
        <v>2</v>
      </c>
      <c r="M180" s="32">
        <f t="array" ref="M180">INDEX(М[Цена за ед., руб],MATCH(1,IF(($B180=М[Наим.])*($C180=М[Артикул, марка, произв.])*($D180=М[Хар-ка])*($O180=М[Прим.]),{1},($B180=М[Наим.])*($C180=М[Артикул, марка, произв.])*($D180=М[Хар-ка])*($O180=М[Прим.])),0))</f>
        <v>0</v>
      </c>
      <c r="N180" s="32">
        <f>ROUND($L$180*$M$180,2)</f>
        <v>0</v>
      </c>
      <c r="O180" s="25" t="s">
        <v>31</v>
      </c>
      <c r="P180" s="25" t="str">
        <f t="array" ref="P180">INDEX(М[Форма закупа],MATCH(1,IF(($B180=М[Наим.])*($C180=М[Артикул, марка, произв.])*($D180=М[Хар-ка])*($O180=М[Прим.]),{1},($B180=М[Наим.])*($C180=М[Артикул, марка, произв.])*($D180=М[Хар-ка])*($O180=М[Прим.])),0))</f>
        <v>Закупка подрядчик</v>
      </c>
    </row>
    <row r="181" spans="1:16" ht="23.1" customHeight="1" outlineLevel="4" x14ac:dyDescent="0.2">
      <c r="A181" s="23" t="s">
        <v>39</v>
      </c>
      <c r="B181" s="24" t="s">
        <v>298</v>
      </c>
      <c r="C181" s="25"/>
      <c r="D181" s="25" t="s">
        <v>300</v>
      </c>
      <c r="E181" s="26" t="s">
        <v>25</v>
      </c>
      <c r="F181" s="27"/>
      <c r="G181" s="27"/>
      <c r="H181" s="27"/>
      <c r="I181" s="27"/>
      <c r="J181" s="28">
        <v>1</v>
      </c>
      <c r="K181" s="27"/>
      <c r="L181" s="28">
        <f>SUM($G$181:$K$181)</f>
        <v>1</v>
      </c>
      <c r="M181" s="32">
        <f t="array" ref="M181">INDEX(М[Цена за ед., руб],MATCH(1,IF(($B181=М[Наим.])*($C181=М[Артикул, марка, произв.])*($D181=М[Хар-ка])*($O181=М[Прим.]),{1},($B181=М[Наим.])*($C181=М[Артикул, марка, произв.])*($D181=М[Хар-ка])*($O181=М[Прим.])),0))</f>
        <v>0</v>
      </c>
      <c r="N181" s="32">
        <f>ROUND($L$181*$M$181,2)</f>
        <v>0</v>
      </c>
      <c r="O181" s="25" t="s">
        <v>31</v>
      </c>
      <c r="P181" s="25" t="str">
        <f t="array" ref="P181">INDEX(М[Форма закупа],MATCH(1,IF(($B181=М[Наим.])*($C181=М[Артикул, марка, произв.])*($D181=М[Хар-ка])*($O181=М[Прим.]),{1},($B181=М[Наим.])*($C181=М[Артикул, марка, произв.])*($D181=М[Хар-ка])*($O181=М[Прим.])),0))</f>
        <v>Закупка подрядчик</v>
      </c>
    </row>
    <row r="182" spans="1:16" ht="23.1" customHeight="1" outlineLevel="4" x14ac:dyDescent="0.2">
      <c r="A182" s="23" t="s">
        <v>41</v>
      </c>
      <c r="B182" s="24" t="s">
        <v>298</v>
      </c>
      <c r="C182" s="25"/>
      <c r="D182" s="25" t="s">
        <v>301</v>
      </c>
      <c r="E182" s="26" t="s">
        <v>25</v>
      </c>
      <c r="F182" s="27"/>
      <c r="G182" s="27"/>
      <c r="H182" s="27"/>
      <c r="I182" s="28">
        <v>1</v>
      </c>
      <c r="J182" s="27"/>
      <c r="K182" s="27"/>
      <c r="L182" s="28">
        <f>SUM($G$182:$K$182)</f>
        <v>1</v>
      </c>
      <c r="M182" s="32">
        <f t="array" ref="M182">INDEX(М[Цена за ед., руб],MATCH(1,IF(($B182=М[Наим.])*($C182=М[Артикул, марка, произв.])*($D182=М[Хар-ка])*($O182=М[Прим.]),{1},($B182=М[Наим.])*($C182=М[Артикул, марка, произв.])*($D182=М[Хар-ка])*($O182=М[Прим.])),0))</f>
        <v>0</v>
      </c>
      <c r="N182" s="32">
        <f>ROUND($L$182*$M$182,2)</f>
        <v>0</v>
      </c>
      <c r="O182" s="25" t="s">
        <v>31</v>
      </c>
      <c r="P182" s="25" t="str">
        <f t="array" ref="P182">INDEX(М[Форма закупа],MATCH(1,IF(($B182=М[Наим.])*($C182=М[Артикул, марка, произв.])*($D182=М[Хар-ка])*($O182=М[Прим.]),{1},($B182=М[Наим.])*($C182=М[Артикул, марка, произв.])*($D182=М[Хар-ка])*($O182=М[Прим.])),0))</f>
        <v>Закупка подрядчик</v>
      </c>
    </row>
    <row r="183" spans="1:16" ht="23.1" customHeight="1" outlineLevel="4" x14ac:dyDescent="0.2">
      <c r="A183" s="23" t="s">
        <v>43</v>
      </c>
      <c r="B183" s="24" t="s">
        <v>298</v>
      </c>
      <c r="C183" s="25"/>
      <c r="D183" s="25" t="s">
        <v>302</v>
      </c>
      <c r="E183" s="26" t="s">
        <v>25</v>
      </c>
      <c r="F183" s="27"/>
      <c r="G183" s="28">
        <v>1</v>
      </c>
      <c r="H183" s="27"/>
      <c r="I183" s="27"/>
      <c r="J183" s="27"/>
      <c r="K183" s="27"/>
      <c r="L183" s="28">
        <f>SUM($G$183:$K$183)</f>
        <v>1</v>
      </c>
      <c r="M183" s="32">
        <f t="array" ref="M183">INDEX(М[Цена за ед., руб],MATCH(1,IF(($B183=М[Наим.])*($C183=М[Артикул, марка, произв.])*($D183=М[Хар-ка])*($O183=М[Прим.]),{1},($B183=М[Наим.])*($C183=М[Артикул, марка, произв.])*($D183=М[Хар-ка])*($O183=М[Прим.])),0))</f>
        <v>0</v>
      </c>
      <c r="N183" s="32">
        <f>ROUND($L$183*$M$183,2)</f>
        <v>0</v>
      </c>
      <c r="O183" s="25" t="s">
        <v>31</v>
      </c>
      <c r="P183" s="25" t="str">
        <f t="array" ref="P183">INDEX(М[Форма закупа],MATCH(1,IF(($B183=М[Наим.])*($C183=М[Артикул, марка, произв.])*($D183=М[Хар-ка])*($O183=М[Прим.]),{1},($B183=М[Наим.])*($C183=М[Артикул, марка, произв.])*($D183=М[Хар-ка])*($O183=М[Прим.])),0))</f>
        <v>Закупка подрядчик</v>
      </c>
    </row>
    <row r="184" spans="1:16" ht="23.1" customHeight="1" outlineLevel="4" x14ac:dyDescent="0.2">
      <c r="A184" s="23" t="s">
        <v>45</v>
      </c>
      <c r="B184" s="24" t="s">
        <v>298</v>
      </c>
      <c r="C184" s="25"/>
      <c r="D184" s="25" t="s">
        <v>303</v>
      </c>
      <c r="E184" s="26" t="s">
        <v>25</v>
      </c>
      <c r="F184" s="27"/>
      <c r="G184" s="27"/>
      <c r="H184" s="27"/>
      <c r="I184" s="27"/>
      <c r="J184" s="28">
        <v>1</v>
      </c>
      <c r="K184" s="27"/>
      <c r="L184" s="28">
        <f>SUM($G$184:$K$184)</f>
        <v>1</v>
      </c>
      <c r="M184" s="32">
        <f t="array" ref="M184">INDEX(М[Цена за ед., руб],MATCH(1,IF(($B184=М[Наим.])*($C184=М[Артикул, марка, произв.])*($D184=М[Хар-ка])*($O184=М[Прим.]),{1},($B184=М[Наим.])*($C184=М[Артикул, марка, произв.])*($D184=М[Хар-ка])*($O184=М[Прим.])),0))</f>
        <v>0</v>
      </c>
      <c r="N184" s="32">
        <f>ROUND($L$184*$M$184,2)</f>
        <v>0</v>
      </c>
      <c r="O184" s="25" t="s">
        <v>31</v>
      </c>
      <c r="P184" s="25" t="str">
        <f t="array" ref="P184">INDEX(М[Форма закупа],MATCH(1,IF(($B184=М[Наим.])*($C184=М[Артикул, марка, произв.])*($D184=М[Хар-ка])*($O184=М[Прим.]),{1},($B184=М[Наим.])*($C184=М[Артикул, марка, произв.])*($D184=М[Хар-ка])*($O184=М[Прим.])),0))</f>
        <v>Закупка подрядчик</v>
      </c>
    </row>
    <row r="185" spans="1:16" ht="23.1" customHeight="1" outlineLevel="4" x14ac:dyDescent="0.2">
      <c r="A185" s="23" t="s">
        <v>47</v>
      </c>
      <c r="B185" s="24" t="s">
        <v>298</v>
      </c>
      <c r="C185" s="25"/>
      <c r="D185" s="25" t="s">
        <v>304</v>
      </c>
      <c r="E185" s="26" t="s">
        <v>25</v>
      </c>
      <c r="F185" s="27"/>
      <c r="G185" s="27"/>
      <c r="H185" s="27"/>
      <c r="I185" s="27"/>
      <c r="J185" s="27"/>
      <c r="K185" s="28">
        <v>2</v>
      </c>
      <c r="L185" s="28">
        <f>SUM($G$185:$K$185)</f>
        <v>2</v>
      </c>
      <c r="M185" s="32">
        <f t="array" ref="M185">INDEX(М[Цена за ед., руб],MATCH(1,IF(($B185=М[Наим.])*($C185=М[Артикул, марка, произв.])*($D185=М[Хар-ка])*($O185=М[Прим.]),{1},($B185=М[Наим.])*($C185=М[Артикул, марка, произв.])*($D185=М[Хар-ка])*($O185=М[Прим.])),0))</f>
        <v>0</v>
      </c>
      <c r="N185" s="32">
        <f>ROUND($L$185*$M$185,2)</f>
        <v>0</v>
      </c>
      <c r="O185" s="25" t="s">
        <v>31</v>
      </c>
      <c r="P185" s="25" t="str">
        <f t="array" ref="P185">INDEX(М[Форма закупа],MATCH(1,IF(($B185=М[Наим.])*($C185=М[Артикул, марка, произв.])*($D185=М[Хар-ка])*($O185=М[Прим.]),{1},($B185=М[Наим.])*($C185=М[Артикул, марка, произв.])*($D185=М[Хар-ка])*($O185=М[Прим.])),0))</f>
        <v>Закупка подрядчик</v>
      </c>
    </row>
    <row r="186" spans="1:16" ht="23.1" customHeight="1" outlineLevel="4" x14ac:dyDescent="0.2">
      <c r="A186" s="23" t="s">
        <v>49</v>
      </c>
      <c r="B186" s="24" t="s">
        <v>305</v>
      </c>
      <c r="C186" s="25"/>
      <c r="D186" s="25" t="s">
        <v>306</v>
      </c>
      <c r="E186" s="26" t="s">
        <v>25</v>
      </c>
      <c r="F186" s="27"/>
      <c r="G186" s="27"/>
      <c r="H186" s="28">
        <v>4</v>
      </c>
      <c r="I186" s="27"/>
      <c r="J186" s="27"/>
      <c r="K186" s="27"/>
      <c r="L186" s="28">
        <f>SUM($G$186:$K$186)</f>
        <v>4</v>
      </c>
      <c r="M186" s="32">
        <f t="array" ref="M186">INDEX(М[Цена за ед., руб],MATCH(1,IF(($B186=М[Наим.])*($C186=М[Артикул, марка, произв.])*($D186=М[Хар-ка])*($O186=М[Прим.]),{1},($B186=М[Наим.])*($C186=М[Артикул, марка, произв.])*($D186=М[Хар-ка])*($O186=М[Прим.])),0))</f>
        <v>0</v>
      </c>
      <c r="N186" s="32">
        <f>ROUND($L$186*$M$186,2)</f>
        <v>0</v>
      </c>
      <c r="O186" s="25" t="s">
        <v>31</v>
      </c>
      <c r="P186" s="25" t="str">
        <f t="array" ref="P186">INDEX(М[Форма закупа],MATCH(1,IF(($B186=М[Наим.])*($C186=М[Артикул, марка, произв.])*($D186=М[Хар-ка])*($O186=М[Прим.]),{1},($B186=М[Наим.])*($C186=М[Артикул, марка, произв.])*($D186=М[Хар-ка])*($O186=М[Прим.])),0))</f>
        <v>Закупка подрядчик</v>
      </c>
    </row>
    <row r="187" spans="1:16" ht="23.1" customHeight="1" outlineLevel="4" x14ac:dyDescent="0.2">
      <c r="A187" s="23" t="s">
        <v>51</v>
      </c>
      <c r="B187" s="24" t="s">
        <v>305</v>
      </c>
      <c r="C187" s="25"/>
      <c r="D187" s="25" t="s">
        <v>307</v>
      </c>
      <c r="E187" s="26" t="s">
        <v>25</v>
      </c>
      <c r="F187" s="27"/>
      <c r="G187" s="27"/>
      <c r="H187" s="27"/>
      <c r="I187" s="28">
        <v>1</v>
      </c>
      <c r="J187" s="28">
        <v>4</v>
      </c>
      <c r="K187" s="27"/>
      <c r="L187" s="28">
        <f>SUM($G$187:$K$187)</f>
        <v>5</v>
      </c>
      <c r="M187" s="32">
        <f t="array" ref="M187">INDEX(М[Цена за ед., руб],MATCH(1,IF(($B187=М[Наим.])*($C187=М[Артикул, марка, произв.])*($D187=М[Хар-ка])*($O187=М[Прим.]),{1},($B187=М[Наим.])*($C187=М[Артикул, марка, произв.])*($D187=М[Хар-ка])*($O187=М[Прим.])),0))</f>
        <v>0</v>
      </c>
      <c r="N187" s="32">
        <f>ROUND($L$187*$M$187,2)</f>
        <v>0</v>
      </c>
      <c r="O187" s="25" t="s">
        <v>31</v>
      </c>
      <c r="P187" s="25" t="str">
        <f t="array" ref="P187">INDEX(М[Форма закупа],MATCH(1,IF(($B187=М[Наим.])*($C187=М[Артикул, марка, произв.])*($D187=М[Хар-ка])*($O187=М[Прим.]),{1},($B187=М[Наим.])*($C187=М[Артикул, марка, произв.])*($D187=М[Хар-ка])*($O187=М[Прим.])),0))</f>
        <v>Закупка подрядчик</v>
      </c>
    </row>
    <row r="188" spans="1:16" ht="23.1" customHeight="1" outlineLevel="4" x14ac:dyDescent="0.2">
      <c r="A188" s="23" t="s">
        <v>53</v>
      </c>
      <c r="B188" s="24" t="s">
        <v>305</v>
      </c>
      <c r="C188" s="25"/>
      <c r="D188" s="25" t="s">
        <v>308</v>
      </c>
      <c r="E188" s="26" t="s">
        <v>25</v>
      </c>
      <c r="F188" s="27"/>
      <c r="G188" s="27"/>
      <c r="H188" s="27"/>
      <c r="I188" s="27"/>
      <c r="J188" s="27"/>
      <c r="K188" s="28">
        <v>4</v>
      </c>
      <c r="L188" s="28">
        <f>SUM($G$188:$K$188)</f>
        <v>4</v>
      </c>
      <c r="M188" s="32">
        <f t="array" ref="M188">INDEX(М[Цена за ед., руб],MATCH(1,IF(($B188=М[Наим.])*($C188=М[Артикул, марка, произв.])*($D188=М[Хар-ка])*($O188=М[Прим.]),{1},($B188=М[Наим.])*($C188=М[Артикул, марка, произв.])*($D188=М[Хар-ка])*($O188=М[Прим.])),0))</f>
        <v>0</v>
      </c>
      <c r="N188" s="32">
        <f>ROUND($L$188*$M$188,2)</f>
        <v>0</v>
      </c>
      <c r="O188" s="25" t="s">
        <v>31</v>
      </c>
      <c r="P188" s="25" t="str">
        <f t="array" ref="P188">INDEX(М[Форма закупа],MATCH(1,IF(($B188=М[Наим.])*($C188=М[Артикул, марка, произв.])*($D188=М[Хар-ка])*($O188=М[Прим.]),{1},($B188=М[Наим.])*($C188=М[Артикул, марка, произв.])*($D188=М[Хар-ка])*($O188=М[Прим.])),0))</f>
        <v>Закупка подрядчик</v>
      </c>
    </row>
    <row r="189" spans="1:16" ht="23.1" customHeight="1" outlineLevel="4" x14ac:dyDescent="0.2">
      <c r="A189" s="23" t="s">
        <v>55</v>
      </c>
      <c r="B189" s="24" t="s">
        <v>305</v>
      </c>
      <c r="C189" s="25"/>
      <c r="D189" s="25" t="s">
        <v>309</v>
      </c>
      <c r="E189" s="26" t="s">
        <v>25</v>
      </c>
      <c r="F189" s="27"/>
      <c r="G189" s="27"/>
      <c r="H189" s="27"/>
      <c r="I189" s="27"/>
      <c r="J189" s="28">
        <v>2</v>
      </c>
      <c r="K189" s="27"/>
      <c r="L189" s="28">
        <f>SUM($G$189:$K$189)</f>
        <v>2</v>
      </c>
      <c r="M189" s="32">
        <f t="array" ref="M189">INDEX(М[Цена за ед., руб],MATCH(1,IF(($B189=М[Наим.])*($C189=М[Артикул, марка, произв.])*($D189=М[Хар-ка])*($O189=М[Прим.]),{1},($B189=М[Наим.])*($C189=М[Артикул, марка, произв.])*($D189=М[Хар-ка])*($O189=М[Прим.])),0))</f>
        <v>0</v>
      </c>
      <c r="N189" s="32">
        <f>ROUND($L$189*$M$189,2)</f>
        <v>0</v>
      </c>
      <c r="O189" s="25" t="s">
        <v>31</v>
      </c>
      <c r="P189" s="25" t="str">
        <f t="array" ref="P189">INDEX(М[Форма закупа],MATCH(1,IF(($B189=М[Наим.])*($C189=М[Артикул, марка, произв.])*($D189=М[Хар-ка])*($O189=М[Прим.]),{1},($B189=М[Наим.])*($C189=М[Артикул, марка, произв.])*($D189=М[Хар-ка])*($O189=М[Прим.])),0))</f>
        <v>Закупка подрядчик</v>
      </c>
    </row>
    <row r="190" spans="1:16" ht="23.1" customHeight="1" outlineLevel="4" x14ac:dyDescent="0.2">
      <c r="A190" s="23" t="s">
        <v>16</v>
      </c>
      <c r="B190" s="24" t="s">
        <v>305</v>
      </c>
      <c r="C190" s="25"/>
      <c r="D190" s="25" t="s">
        <v>310</v>
      </c>
      <c r="E190" s="26" t="s">
        <v>25</v>
      </c>
      <c r="F190" s="27"/>
      <c r="G190" s="27"/>
      <c r="H190" s="27"/>
      <c r="I190" s="28">
        <v>1</v>
      </c>
      <c r="J190" s="27"/>
      <c r="K190" s="27"/>
      <c r="L190" s="28">
        <f>SUM($G$190:$K$190)</f>
        <v>1</v>
      </c>
      <c r="M190" s="32">
        <f t="array" ref="M190">INDEX(М[Цена за ед., руб],MATCH(1,IF(($B190=М[Наим.])*($C190=М[Артикул, марка, произв.])*($D190=М[Хар-ка])*($O190=М[Прим.]),{1},($B190=М[Наим.])*($C190=М[Артикул, марка, произв.])*($D190=М[Хар-ка])*($O190=М[Прим.])),0))</f>
        <v>0</v>
      </c>
      <c r="N190" s="32">
        <f>ROUND($L$190*$M$190,2)</f>
        <v>0</v>
      </c>
      <c r="O190" s="25" t="s">
        <v>31</v>
      </c>
      <c r="P190" s="25" t="str">
        <f t="array" ref="P190">INDEX(М[Форма закупа],MATCH(1,IF(($B190=М[Наим.])*($C190=М[Артикул, марка, произв.])*($D190=М[Хар-ка])*($O190=М[Прим.]),{1},($B190=М[Наим.])*($C190=М[Артикул, марка, произв.])*($D190=М[Хар-ка])*($O190=М[Прим.])),0))</f>
        <v>Закупка подрядчик</v>
      </c>
    </row>
    <row r="191" spans="1:16" ht="23.1" customHeight="1" outlineLevel="4" x14ac:dyDescent="0.2">
      <c r="A191" s="23" t="s">
        <v>70</v>
      </c>
      <c r="B191" s="24" t="s">
        <v>305</v>
      </c>
      <c r="C191" s="25"/>
      <c r="D191" s="25" t="s">
        <v>311</v>
      </c>
      <c r="E191" s="26" t="s">
        <v>25</v>
      </c>
      <c r="F191" s="27"/>
      <c r="G191" s="28">
        <v>1</v>
      </c>
      <c r="H191" s="27"/>
      <c r="I191" s="28">
        <v>2</v>
      </c>
      <c r="J191" s="27"/>
      <c r="K191" s="27"/>
      <c r="L191" s="28">
        <f>SUM($G$191:$K$191)</f>
        <v>3</v>
      </c>
      <c r="M191" s="32">
        <f t="array" ref="M191">INDEX(М[Цена за ед., руб],MATCH(1,IF(($B191=М[Наим.])*($C191=М[Артикул, марка, произв.])*($D191=М[Хар-ка])*($O191=М[Прим.]),{1},($B191=М[Наим.])*($C191=М[Артикул, марка, произв.])*($D191=М[Хар-ка])*($O191=М[Прим.])),0))</f>
        <v>0</v>
      </c>
      <c r="N191" s="32">
        <f>ROUND($L$191*$M$191,2)</f>
        <v>0</v>
      </c>
      <c r="O191" s="25" t="s">
        <v>31</v>
      </c>
      <c r="P191" s="25" t="str">
        <f t="array" ref="P191">INDEX(М[Форма закупа],MATCH(1,IF(($B191=М[Наим.])*($C191=М[Артикул, марка, произв.])*($D191=М[Хар-ка])*($O191=М[Прим.]),{1},($B191=М[Наим.])*($C191=М[Артикул, марка, произв.])*($D191=М[Хар-ка])*($O191=М[Прим.])),0))</f>
        <v>Закупка подрядчик</v>
      </c>
    </row>
    <row r="192" spans="1:16" ht="23.1" customHeight="1" outlineLevel="4" x14ac:dyDescent="0.2">
      <c r="A192" s="23" t="s">
        <v>72</v>
      </c>
      <c r="B192" s="24" t="s">
        <v>305</v>
      </c>
      <c r="C192" s="25"/>
      <c r="D192" s="25" t="s">
        <v>312</v>
      </c>
      <c r="E192" s="26" t="s">
        <v>25</v>
      </c>
      <c r="F192" s="27"/>
      <c r="G192" s="28">
        <v>2</v>
      </c>
      <c r="H192" s="27"/>
      <c r="I192" s="27"/>
      <c r="J192" s="27"/>
      <c r="K192" s="27"/>
      <c r="L192" s="28">
        <f>SUM($G$192:$K$192)</f>
        <v>2</v>
      </c>
      <c r="M192" s="32">
        <f t="array" ref="M192">INDEX(М[Цена за ед., руб],MATCH(1,IF(($B192=М[Наим.])*($C192=М[Артикул, марка, произв.])*($D192=М[Хар-ка])*($O192=М[Прим.]),{1},($B192=М[Наим.])*($C192=М[Артикул, марка, произв.])*($D192=М[Хар-ка])*($O192=М[Прим.])),0))</f>
        <v>0</v>
      </c>
      <c r="N192" s="32">
        <f>ROUND($L$192*$M$192,2)</f>
        <v>0</v>
      </c>
      <c r="O192" s="25" t="s">
        <v>31</v>
      </c>
      <c r="P192" s="25" t="str">
        <f t="array" ref="P192">INDEX(М[Форма закупа],MATCH(1,IF(($B192=М[Наим.])*($C192=М[Артикул, марка, произв.])*($D192=М[Хар-ка])*($O192=М[Прим.]),{1},($B192=М[Наим.])*($C192=М[Артикул, марка, произв.])*($D192=М[Хар-ка])*($O192=М[Прим.])),0))</f>
        <v>Закупка подрядчик</v>
      </c>
    </row>
    <row r="193" spans="1:16" ht="23.1" customHeight="1" outlineLevel="4" x14ac:dyDescent="0.2">
      <c r="A193" s="23" t="s">
        <v>74</v>
      </c>
      <c r="B193" s="24" t="s">
        <v>305</v>
      </c>
      <c r="C193" s="25"/>
      <c r="D193" s="25" t="s">
        <v>313</v>
      </c>
      <c r="E193" s="26" t="s">
        <v>25</v>
      </c>
      <c r="F193" s="27"/>
      <c r="G193" s="28">
        <v>1</v>
      </c>
      <c r="H193" s="27"/>
      <c r="I193" s="27"/>
      <c r="J193" s="27"/>
      <c r="K193" s="27"/>
      <c r="L193" s="28">
        <f>SUM($G$193:$K$193)</f>
        <v>1</v>
      </c>
      <c r="M193" s="32">
        <f t="array" ref="M193">INDEX(М[Цена за ед., руб],MATCH(1,IF(($B193=М[Наим.])*($C193=М[Артикул, марка, произв.])*($D193=М[Хар-ка])*($O193=М[Прим.]),{1},($B193=М[Наим.])*($C193=М[Артикул, марка, произв.])*($D193=М[Хар-ка])*($O193=М[Прим.])),0))</f>
        <v>0</v>
      </c>
      <c r="N193" s="32">
        <f>ROUND($L$193*$M$193,2)</f>
        <v>0</v>
      </c>
      <c r="O193" s="25" t="s">
        <v>31</v>
      </c>
      <c r="P193" s="25" t="str">
        <f t="array" ref="P193">INDEX(М[Форма закупа],MATCH(1,IF(($B193=М[Наим.])*($C193=М[Артикул, марка, произв.])*($D193=М[Хар-ка])*($O193=М[Прим.]),{1},($B193=М[Наим.])*($C193=М[Артикул, марка, произв.])*($D193=М[Хар-ка])*($O193=М[Прим.])),0))</f>
        <v>Закупка подрядчик</v>
      </c>
    </row>
    <row r="194" spans="1:16" ht="23.1" customHeight="1" outlineLevel="4" x14ac:dyDescent="0.2">
      <c r="A194" s="23" t="s">
        <v>76</v>
      </c>
      <c r="B194" s="24" t="s">
        <v>314</v>
      </c>
      <c r="C194" s="25"/>
      <c r="D194" s="25" t="s">
        <v>315</v>
      </c>
      <c r="E194" s="26" t="s">
        <v>25</v>
      </c>
      <c r="F194" s="27"/>
      <c r="G194" s="28">
        <v>1</v>
      </c>
      <c r="H194" s="27"/>
      <c r="I194" s="27"/>
      <c r="J194" s="27"/>
      <c r="K194" s="27"/>
      <c r="L194" s="28">
        <f>SUM($G$194:$K$194)</f>
        <v>1</v>
      </c>
      <c r="M194" s="32">
        <f t="array" ref="M194">INDEX(М[Цена за ед., руб],MATCH(1,IF(($B194=М[Наим.])*($C194=М[Артикул, марка, произв.])*($D194=М[Хар-ка])*($O194=М[Прим.]),{1},($B194=М[Наим.])*($C194=М[Артикул, марка, произв.])*($D194=М[Хар-ка])*($O194=М[Прим.])),0))</f>
        <v>0</v>
      </c>
      <c r="N194" s="32">
        <f>ROUND($L$194*$M$194,2)</f>
        <v>0</v>
      </c>
      <c r="O194" s="25" t="s">
        <v>31</v>
      </c>
      <c r="P194" s="25" t="str">
        <f t="array" ref="P194">INDEX(М[Форма закупа],MATCH(1,IF(($B194=М[Наим.])*($C194=М[Артикул, марка, произв.])*($D194=М[Хар-ка])*($O194=М[Прим.]),{1},($B194=М[Наим.])*($C194=М[Артикул, марка, произв.])*($D194=М[Хар-ка])*($O194=М[Прим.])),0))</f>
        <v>Закупка подрядчик</v>
      </c>
    </row>
    <row r="195" spans="1:16" ht="23.1" customHeight="1" outlineLevel="4" x14ac:dyDescent="0.2">
      <c r="A195" s="23" t="s">
        <v>78</v>
      </c>
      <c r="B195" s="24" t="s">
        <v>314</v>
      </c>
      <c r="C195" s="25"/>
      <c r="D195" s="25" t="s">
        <v>316</v>
      </c>
      <c r="E195" s="26" t="s">
        <v>25</v>
      </c>
      <c r="F195" s="27"/>
      <c r="G195" s="28">
        <v>1</v>
      </c>
      <c r="H195" s="28">
        <v>1</v>
      </c>
      <c r="I195" s="28">
        <v>2</v>
      </c>
      <c r="J195" s="27"/>
      <c r="K195" s="28">
        <v>2</v>
      </c>
      <c r="L195" s="28">
        <f>SUM($G$195:$K$195)</f>
        <v>6</v>
      </c>
      <c r="M195" s="32">
        <f t="array" ref="M195">INDEX(М[Цена за ед., руб],MATCH(1,IF(($B195=М[Наим.])*($C195=М[Артикул, марка, произв.])*($D195=М[Хар-ка])*($O195=М[Прим.]),{1},($B195=М[Наим.])*($C195=М[Артикул, марка, произв.])*($D195=М[Хар-ка])*($O195=М[Прим.])),0))</f>
        <v>0</v>
      </c>
      <c r="N195" s="32">
        <f>ROUND($L$195*$M$195,2)</f>
        <v>0</v>
      </c>
      <c r="O195" s="25" t="s">
        <v>31</v>
      </c>
      <c r="P195" s="25" t="str">
        <f t="array" ref="P195">INDEX(М[Форма закупа],MATCH(1,IF(($B195=М[Наим.])*($C195=М[Артикул, марка, произв.])*($D195=М[Хар-ка])*($O195=М[Прим.]),{1},($B195=М[Наим.])*($C195=М[Артикул, марка, произв.])*($D195=М[Хар-ка])*($O195=М[Прим.])),0))</f>
        <v>Закупка подрядчик</v>
      </c>
    </row>
    <row r="196" spans="1:16" ht="23.1" customHeight="1" outlineLevel="4" x14ac:dyDescent="0.2">
      <c r="A196" s="23" t="s">
        <v>80</v>
      </c>
      <c r="B196" s="24" t="s">
        <v>314</v>
      </c>
      <c r="C196" s="25"/>
      <c r="D196" s="25" t="s">
        <v>317</v>
      </c>
      <c r="E196" s="26" t="s">
        <v>25</v>
      </c>
      <c r="F196" s="27"/>
      <c r="G196" s="27"/>
      <c r="H196" s="27"/>
      <c r="I196" s="27"/>
      <c r="J196" s="28">
        <v>2</v>
      </c>
      <c r="K196" s="27"/>
      <c r="L196" s="28">
        <f>SUM($G$196:$K$196)</f>
        <v>2</v>
      </c>
      <c r="M196" s="32">
        <f t="array" ref="M196">INDEX(М[Цена за ед., руб],MATCH(1,IF(($B196=М[Наим.])*($C196=М[Артикул, марка, произв.])*($D196=М[Хар-ка])*($O196=М[Прим.]),{1},($B196=М[Наим.])*($C196=М[Артикул, марка, произв.])*($D196=М[Хар-ка])*($O196=М[Прим.])),0))</f>
        <v>0</v>
      </c>
      <c r="N196" s="32">
        <f>ROUND($L$196*$M$196,2)</f>
        <v>0</v>
      </c>
      <c r="O196" s="25" t="s">
        <v>31</v>
      </c>
      <c r="P196" s="25" t="str">
        <f t="array" ref="P196">INDEX(М[Форма закупа],MATCH(1,IF(($B196=М[Наим.])*($C196=М[Артикул, марка, произв.])*($D196=М[Хар-ка])*($O196=М[Прим.]),{1},($B196=М[Наим.])*($C196=М[Артикул, марка, произв.])*($D196=М[Хар-ка])*($O196=М[Прим.])),0))</f>
        <v>Закупка подрядчик</v>
      </c>
    </row>
    <row r="197" spans="1:16" ht="23.1" customHeight="1" outlineLevel="4" x14ac:dyDescent="0.2">
      <c r="A197" s="23" t="s">
        <v>82</v>
      </c>
      <c r="B197" s="24" t="s">
        <v>314</v>
      </c>
      <c r="C197" s="25"/>
      <c r="D197" s="25" t="s">
        <v>318</v>
      </c>
      <c r="E197" s="26" t="s">
        <v>25</v>
      </c>
      <c r="F197" s="27"/>
      <c r="G197" s="27"/>
      <c r="H197" s="27"/>
      <c r="I197" s="27"/>
      <c r="J197" s="28">
        <v>2</v>
      </c>
      <c r="K197" s="27"/>
      <c r="L197" s="28">
        <f>SUM($G$197:$K$197)</f>
        <v>2</v>
      </c>
      <c r="M197" s="32">
        <f t="array" ref="M197">INDEX(М[Цена за ед., руб],MATCH(1,IF(($B197=М[Наим.])*($C197=М[Артикул, марка, произв.])*($D197=М[Хар-ка])*($O197=М[Прим.]),{1},($B197=М[Наим.])*($C197=М[Артикул, марка, произв.])*($D197=М[Хар-ка])*($O197=М[Прим.])),0))</f>
        <v>0</v>
      </c>
      <c r="N197" s="32">
        <f>ROUND($L$197*$M$197,2)</f>
        <v>0</v>
      </c>
      <c r="O197" s="25" t="s">
        <v>31</v>
      </c>
      <c r="P197" s="25" t="str">
        <f t="array" ref="P197">INDEX(М[Форма закупа],MATCH(1,IF(($B197=М[Наим.])*($C197=М[Артикул, марка, произв.])*($D197=М[Хар-ка])*($O197=М[Прим.]),{1},($B197=М[Наим.])*($C197=М[Артикул, марка, произв.])*($D197=М[Хар-ка])*($O197=М[Прим.])),0))</f>
        <v>Закупка подрядчик</v>
      </c>
    </row>
    <row r="198" spans="1:16" ht="23.1" customHeight="1" outlineLevel="4" x14ac:dyDescent="0.2">
      <c r="A198" s="23" t="s">
        <v>84</v>
      </c>
      <c r="B198" s="24" t="s">
        <v>314</v>
      </c>
      <c r="C198" s="25"/>
      <c r="D198" s="25" t="s">
        <v>319</v>
      </c>
      <c r="E198" s="26" t="s">
        <v>25</v>
      </c>
      <c r="F198" s="27"/>
      <c r="G198" s="27"/>
      <c r="H198" s="28">
        <v>1</v>
      </c>
      <c r="I198" s="27"/>
      <c r="J198" s="27"/>
      <c r="K198" s="28">
        <v>1</v>
      </c>
      <c r="L198" s="28">
        <f>SUM($G$198:$K$198)</f>
        <v>2</v>
      </c>
      <c r="M198" s="32">
        <f t="array" ref="M198">INDEX(М[Цена за ед., руб],MATCH(1,IF(($B198=М[Наим.])*($C198=М[Артикул, марка, произв.])*($D198=М[Хар-ка])*($O198=М[Прим.]),{1},($B198=М[Наим.])*($C198=М[Артикул, марка, произв.])*($D198=М[Хар-ка])*($O198=М[Прим.])),0))</f>
        <v>0</v>
      </c>
      <c r="N198" s="32">
        <f>ROUND($L$198*$M$198,2)</f>
        <v>0</v>
      </c>
      <c r="O198" s="25" t="s">
        <v>31</v>
      </c>
      <c r="P198" s="25" t="str">
        <f t="array" ref="P198">INDEX(М[Форма закупа],MATCH(1,IF(($B198=М[Наим.])*($C198=М[Артикул, марка, произв.])*($D198=М[Хар-ка])*($O198=М[Прим.]),{1},($B198=М[Наим.])*($C198=М[Артикул, марка, произв.])*($D198=М[Хар-ка])*($O198=М[Прим.])),0))</f>
        <v>Закупка подрядчик</v>
      </c>
    </row>
    <row r="199" spans="1:16" ht="23.1" customHeight="1" outlineLevel="4" x14ac:dyDescent="0.2">
      <c r="A199" s="23" t="s">
        <v>86</v>
      </c>
      <c r="B199" s="24" t="s">
        <v>314</v>
      </c>
      <c r="C199" s="25"/>
      <c r="D199" s="25" t="s">
        <v>320</v>
      </c>
      <c r="E199" s="26" t="s">
        <v>25</v>
      </c>
      <c r="F199" s="27"/>
      <c r="G199" s="27"/>
      <c r="H199" s="27"/>
      <c r="I199" s="27"/>
      <c r="J199" s="28">
        <v>6</v>
      </c>
      <c r="K199" s="27"/>
      <c r="L199" s="28">
        <f>SUM($G$199:$K$199)</f>
        <v>6</v>
      </c>
      <c r="M199" s="32">
        <f t="array" ref="M199">INDEX(М[Цена за ед., руб],MATCH(1,IF(($B199=М[Наим.])*($C199=М[Артикул, марка, произв.])*($D199=М[Хар-ка])*($O199=М[Прим.]),{1},($B199=М[Наим.])*($C199=М[Артикул, марка, произв.])*($D199=М[Хар-ка])*($O199=М[Прим.])),0))</f>
        <v>0</v>
      </c>
      <c r="N199" s="32">
        <f>ROUND($L$199*$M$199,2)</f>
        <v>0</v>
      </c>
      <c r="O199" s="25" t="s">
        <v>31</v>
      </c>
      <c r="P199" s="25" t="str">
        <f t="array" ref="P199">INDEX(М[Форма закупа],MATCH(1,IF(($B199=М[Наим.])*($C199=М[Артикул, марка, произв.])*($D199=М[Хар-ка])*($O199=М[Прим.]),{1},($B199=М[Наим.])*($C199=М[Артикул, марка, произв.])*($D199=М[Хар-ка])*($O199=М[Прим.])),0))</f>
        <v>Закупка подрядчик</v>
      </c>
    </row>
    <row r="200" spans="1:16" ht="11.1" customHeight="1" outlineLevel="4" x14ac:dyDescent="0.2">
      <c r="A200" s="20"/>
      <c r="B200" s="14" t="s">
        <v>23</v>
      </c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65"/>
      <c r="N200" s="66">
        <f>SUM($N$201)</f>
        <v>0</v>
      </c>
      <c r="O200" s="18"/>
      <c r="P200" s="22"/>
    </row>
    <row r="201" spans="1:16" ht="11.1" customHeight="1" outlineLevel="4" x14ac:dyDescent="0.2">
      <c r="A201" s="23"/>
      <c r="B201" s="24" t="s">
        <v>321</v>
      </c>
      <c r="C201" s="25"/>
      <c r="D201" s="25"/>
      <c r="E201" s="26" t="s">
        <v>25</v>
      </c>
      <c r="F201" s="27"/>
      <c r="G201" s="28">
        <v>3</v>
      </c>
      <c r="H201" s="28">
        <v>6</v>
      </c>
      <c r="I201" s="28">
        <v>5</v>
      </c>
      <c r="J201" s="28">
        <v>8</v>
      </c>
      <c r="K201" s="28">
        <v>9</v>
      </c>
      <c r="L201" s="28">
        <f>SUM($G$201:$K$201)</f>
        <v>31</v>
      </c>
      <c r="M201" s="32">
        <f t="array" ref="M201">INDEX(Р[Цена за ед., руб],MATCH(1,IF(($B201=Р[Наименование])*($O201=Р[Примечание]),{1},($B201=Р[Наименование])*($O201=Р[Примечание])),0))</f>
        <v>0</v>
      </c>
      <c r="N201" s="32">
        <f>ROUND($L$201*$M$201,2)</f>
        <v>0</v>
      </c>
      <c r="O201" s="25"/>
      <c r="P201" s="25"/>
    </row>
    <row r="202" spans="1:16" ht="11.1" customHeight="1" outlineLevel="4" x14ac:dyDescent="0.2">
      <c r="A202" s="20"/>
      <c r="B202" s="14" t="s">
        <v>27</v>
      </c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65"/>
      <c r="N202" s="66">
        <f>SUM($N$203:$N$219)</f>
        <v>0</v>
      </c>
      <c r="O202" s="18"/>
      <c r="P202" s="22"/>
    </row>
    <row r="203" spans="1:16" ht="23.1" customHeight="1" outlineLevel="4" x14ac:dyDescent="0.2">
      <c r="A203" s="23" t="s">
        <v>28</v>
      </c>
      <c r="B203" s="24" t="s">
        <v>322</v>
      </c>
      <c r="C203" s="25"/>
      <c r="D203" s="25" t="s">
        <v>323</v>
      </c>
      <c r="E203" s="26" t="s">
        <v>25</v>
      </c>
      <c r="F203" s="27"/>
      <c r="G203" s="27"/>
      <c r="H203" s="27"/>
      <c r="I203" s="28">
        <v>1</v>
      </c>
      <c r="J203" s="27"/>
      <c r="K203" s="27"/>
      <c r="L203" s="28">
        <f>SUM($G$203:$K$203)</f>
        <v>1</v>
      </c>
      <c r="M203" s="32">
        <f t="array" ref="M203">INDEX(М[Цена за ед., руб],MATCH(1,IF(($B203=М[Наим.])*($C203=М[Артикул, марка, произв.])*($D203=М[Хар-ка])*($O203=М[Прим.]),{1},($B203=М[Наим.])*($C203=М[Артикул, марка, произв.])*($D203=М[Хар-ка])*($O203=М[Прим.])),0))</f>
        <v>0</v>
      </c>
      <c r="N203" s="32">
        <f>ROUND($L$203*$M$203,2)</f>
        <v>0</v>
      </c>
      <c r="O203" s="25" t="s">
        <v>31</v>
      </c>
      <c r="P203" s="25" t="str">
        <f t="array" ref="P203">INDEX(М[Форма закупа],MATCH(1,IF(($B203=М[Наим.])*($C203=М[Артикул, марка, произв.])*($D203=М[Хар-ка])*($O203=М[Прим.]),{1},($B203=М[Наим.])*($C203=М[Артикул, марка, произв.])*($D203=М[Хар-ка])*($O203=М[Прим.])),0))</f>
        <v>Закупка подрядчик</v>
      </c>
    </row>
    <row r="204" spans="1:16" ht="23.1" customHeight="1" outlineLevel="4" x14ac:dyDescent="0.2">
      <c r="A204" s="23" t="s">
        <v>39</v>
      </c>
      <c r="B204" s="24" t="s">
        <v>322</v>
      </c>
      <c r="C204" s="25"/>
      <c r="D204" s="25" t="s">
        <v>324</v>
      </c>
      <c r="E204" s="26" t="s">
        <v>25</v>
      </c>
      <c r="F204" s="27"/>
      <c r="G204" s="27"/>
      <c r="H204" s="27"/>
      <c r="I204" s="27"/>
      <c r="J204" s="27"/>
      <c r="K204" s="28">
        <v>1</v>
      </c>
      <c r="L204" s="28">
        <f>SUM($G$204:$K$204)</f>
        <v>1</v>
      </c>
      <c r="M204" s="32">
        <f t="array" ref="M204">INDEX(М[Цена за ед., руб],MATCH(1,IF(($B204=М[Наим.])*($C204=М[Артикул, марка, произв.])*($D204=М[Хар-ка])*($O204=М[Прим.]),{1},($B204=М[Наим.])*($C204=М[Артикул, марка, произв.])*($D204=М[Хар-ка])*($O204=М[Прим.])),0))</f>
        <v>0</v>
      </c>
      <c r="N204" s="32">
        <f>ROUND($L$204*$M$204,2)</f>
        <v>0</v>
      </c>
      <c r="O204" s="25" t="s">
        <v>31</v>
      </c>
      <c r="P204" s="25" t="str">
        <f t="array" ref="P204">INDEX(М[Форма закупа],MATCH(1,IF(($B204=М[Наим.])*($C204=М[Артикул, марка, произв.])*($D204=М[Хар-ка])*($O204=М[Прим.]),{1},($B204=М[Наим.])*($C204=М[Артикул, марка, произв.])*($D204=М[Хар-ка])*($O204=М[Прим.])),0))</f>
        <v>Закупка подрядчик</v>
      </c>
    </row>
    <row r="205" spans="1:16" ht="23.1" customHeight="1" outlineLevel="4" x14ac:dyDescent="0.2">
      <c r="A205" s="23" t="s">
        <v>41</v>
      </c>
      <c r="B205" s="24" t="s">
        <v>322</v>
      </c>
      <c r="C205" s="25"/>
      <c r="D205" s="25" t="s">
        <v>325</v>
      </c>
      <c r="E205" s="26" t="s">
        <v>25</v>
      </c>
      <c r="F205" s="27"/>
      <c r="G205" s="27"/>
      <c r="H205" s="27"/>
      <c r="I205" s="27"/>
      <c r="J205" s="28">
        <v>2</v>
      </c>
      <c r="K205" s="28">
        <v>1</v>
      </c>
      <c r="L205" s="28">
        <f>SUM($G$205:$K$205)</f>
        <v>3</v>
      </c>
      <c r="M205" s="32">
        <f t="array" ref="M205">INDEX(М[Цена за ед., руб],MATCH(1,IF(($B205=М[Наим.])*($C205=М[Артикул, марка, произв.])*($D205=М[Хар-ка])*($O205=М[Прим.]),{1},($B205=М[Наим.])*($C205=М[Артикул, марка, произв.])*($D205=М[Хар-ка])*($O205=М[Прим.])),0))</f>
        <v>0</v>
      </c>
      <c r="N205" s="32">
        <f>ROUND($L$205*$M$205,2)</f>
        <v>0</v>
      </c>
      <c r="O205" s="25" t="s">
        <v>31</v>
      </c>
      <c r="P205" s="25" t="str">
        <f t="array" ref="P205">INDEX(М[Форма закупа],MATCH(1,IF(($B205=М[Наим.])*($C205=М[Артикул, марка, произв.])*($D205=М[Хар-ка])*($O205=М[Прим.]),{1},($B205=М[Наим.])*($C205=М[Артикул, марка, произв.])*($D205=М[Хар-ка])*($O205=М[Прим.])),0))</f>
        <v>Закупка подрядчик</v>
      </c>
    </row>
    <row r="206" spans="1:16" ht="23.1" customHeight="1" outlineLevel="4" x14ac:dyDescent="0.2">
      <c r="A206" s="23" t="s">
        <v>43</v>
      </c>
      <c r="B206" s="24" t="s">
        <v>322</v>
      </c>
      <c r="C206" s="25"/>
      <c r="D206" s="25" t="s">
        <v>326</v>
      </c>
      <c r="E206" s="26" t="s">
        <v>25</v>
      </c>
      <c r="F206" s="27"/>
      <c r="G206" s="27"/>
      <c r="H206" s="27"/>
      <c r="I206" s="27"/>
      <c r="J206" s="28">
        <v>1</v>
      </c>
      <c r="K206" s="28">
        <v>1</v>
      </c>
      <c r="L206" s="28">
        <f>SUM($G$206:$K$206)</f>
        <v>2</v>
      </c>
      <c r="M206" s="32">
        <f t="array" ref="M206">INDEX(М[Цена за ед., руб],MATCH(1,IF(($B206=М[Наим.])*($C206=М[Артикул, марка, произв.])*($D206=М[Хар-ка])*($O206=М[Прим.]),{1},($B206=М[Наим.])*($C206=М[Артикул, марка, произв.])*($D206=М[Хар-ка])*($O206=М[Прим.])),0))</f>
        <v>0</v>
      </c>
      <c r="N206" s="32">
        <f>ROUND($L$206*$M$206,2)</f>
        <v>0</v>
      </c>
      <c r="O206" s="25" t="s">
        <v>31</v>
      </c>
      <c r="P206" s="25" t="str">
        <f t="array" ref="P206">INDEX(М[Форма закупа],MATCH(1,IF(($B206=М[Наим.])*($C206=М[Артикул, марка, произв.])*($D206=М[Хар-ка])*($O206=М[Прим.]),{1},($B206=М[Наим.])*($C206=М[Артикул, марка, произв.])*($D206=М[Хар-ка])*($O206=М[Прим.])),0))</f>
        <v>Закупка подрядчик</v>
      </c>
    </row>
    <row r="207" spans="1:16" ht="23.1" customHeight="1" outlineLevel="4" x14ac:dyDescent="0.2">
      <c r="A207" s="23" t="s">
        <v>45</v>
      </c>
      <c r="B207" s="24" t="s">
        <v>322</v>
      </c>
      <c r="C207" s="25"/>
      <c r="D207" s="25" t="s">
        <v>327</v>
      </c>
      <c r="E207" s="26" t="s">
        <v>25</v>
      </c>
      <c r="F207" s="27"/>
      <c r="G207" s="27"/>
      <c r="H207" s="27"/>
      <c r="I207" s="27"/>
      <c r="J207" s="27"/>
      <c r="K207" s="28">
        <v>1</v>
      </c>
      <c r="L207" s="28">
        <f>SUM($G$207:$K$207)</f>
        <v>1</v>
      </c>
      <c r="M207" s="32">
        <f t="array" ref="M207">INDEX(М[Цена за ед., руб],MATCH(1,IF(($B207=М[Наим.])*($C207=М[Артикул, марка, произв.])*($D207=М[Хар-ка])*($O207=М[Прим.]),{1},($B207=М[Наим.])*($C207=М[Артикул, марка, произв.])*($D207=М[Хар-ка])*($O207=М[Прим.])),0))</f>
        <v>0</v>
      </c>
      <c r="N207" s="32">
        <f>ROUND($L$207*$M$207,2)</f>
        <v>0</v>
      </c>
      <c r="O207" s="25" t="s">
        <v>31</v>
      </c>
      <c r="P207" s="25" t="str">
        <f t="array" ref="P207">INDEX(М[Форма закупа],MATCH(1,IF(($B207=М[Наим.])*($C207=М[Артикул, марка, произв.])*($D207=М[Хар-ка])*($O207=М[Прим.]),{1},($B207=М[Наим.])*($C207=М[Артикул, марка, произв.])*($D207=М[Хар-ка])*($O207=М[Прим.])),0))</f>
        <v>Закупка подрядчик</v>
      </c>
    </row>
    <row r="208" spans="1:16" ht="23.1" customHeight="1" outlineLevel="4" x14ac:dyDescent="0.2">
      <c r="A208" s="23" t="s">
        <v>47</v>
      </c>
      <c r="B208" s="24" t="s">
        <v>322</v>
      </c>
      <c r="C208" s="25"/>
      <c r="D208" s="25" t="s">
        <v>328</v>
      </c>
      <c r="E208" s="26" t="s">
        <v>25</v>
      </c>
      <c r="F208" s="27"/>
      <c r="G208" s="27"/>
      <c r="H208" s="28">
        <v>1</v>
      </c>
      <c r="I208" s="27"/>
      <c r="J208" s="27"/>
      <c r="K208" s="27"/>
      <c r="L208" s="28">
        <f>SUM($G$208:$K$208)</f>
        <v>1</v>
      </c>
      <c r="M208" s="32">
        <f t="array" ref="M208">INDEX(М[Цена за ед., руб],MATCH(1,IF(($B208=М[Наим.])*($C208=М[Артикул, марка, произв.])*($D208=М[Хар-ка])*($O208=М[Прим.]),{1},($B208=М[Наим.])*($C208=М[Артикул, марка, произв.])*($D208=М[Хар-ка])*($O208=М[Прим.])),0))</f>
        <v>0</v>
      </c>
      <c r="N208" s="32">
        <f>ROUND($L$208*$M$208,2)</f>
        <v>0</v>
      </c>
      <c r="O208" s="25" t="s">
        <v>31</v>
      </c>
      <c r="P208" s="25" t="str">
        <f t="array" ref="P208">INDEX(М[Форма закупа],MATCH(1,IF(($B208=М[Наим.])*($C208=М[Артикул, марка, произв.])*($D208=М[Хар-ка])*($O208=М[Прим.]),{1},($B208=М[Наим.])*($C208=М[Артикул, марка, произв.])*($D208=М[Хар-ка])*($O208=М[Прим.])),0))</f>
        <v>Закупка подрядчик</v>
      </c>
    </row>
    <row r="209" spans="1:16" ht="23.1" customHeight="1" outlineLevel="4" x14ac:dyDescent="0.2">
      <c r="A209" s="23" t="s">
        <v>49</v>
      </c>
      <c r="B209" s="24" t="s">
        <v>322</v>
      </c>
      <c r="C209" s="25"/>
      <c r="D209" s="25" t="s">
        <v>329</v>
      </c>
      <c r="E209" s="26" t="s">
        <v>25</v>
      </c>
      <c r="F209" s="27"/>
      <c r="G209" s="27"/>
      <c r="H209" s="28">
        <v>1</v>
      </c>
      <c r="I209" s="27"/>
      <c r="J209" s="28">
        <v>1</v>
      </c>
      <c r="K209" s="27"/>
      <c r="L209" s="28">
        <f>SUM($G$209:$K$209)</f>
        <v>2</v>
      </c>
      <c r="M209" s="32">
        <f t="array" ref="M209">INDEX(М[Цена за ед., руб],MATCH(1,IF(($B209=М[Наим.])*($C209=М[Артикул, марка, произв.])*($D209=М[Хар-ка])*($O209=М[Прим.]),{1},($B209=М[Наим.])*($C209=М[Артикул, марка, произв.])*($D209=М[Хар-ка])*($O209=М[Прим.])),0))</f>
        <v>0</v>
      </c>
      <c r="N209" s="32">
        <f>ROUND($L$209*$M$209,2)</f>
        <v>0</v>
      </c>
      <c r="O209" s="25" t="s">
        <v>31</v>
      </c>
      <c r="P209" s="25" t="str">
        <f t="array" ref="P209">INDEX(М[Форма закупа],MATCH(1,IF(($B209=М[Наим.])*($C209=М[Артикул, марка, произв.])*($D209=М[Хар-ка])*($O209=М[Прим.]),{1},($B209=М[Наим.])*($C209=М[Артикул, марка, произв.])*($D209=М[Хар-ка])*($O209=М[Прим.])),0))</f>
        <v>Закупка подрядчик</v>
      </c>
    </row>
    <row r="210" spans="1:16" ht="23.1" customHeight="1" outlineLevel="4" x14ac:dyDescent="0.2">
      <c r="A210" s="23" t="s">
        <v>51</v>
      </c>
      <c r="B210" s="24" t="s">
        <v>322</v>
      </c>
      <c r="C210" s="25"/>
      <c r="D210" s="25" t="s">
        <v>330</v>
      </c>
      <c r="E210" s="26" t="s">
        <v>25</v>
      </c>
      <c r="F210" s="27"/>
      <c r="G210" s="27"/>
      <c r="H210" s="27"/>
      <c r="I210" s="27"/>
      <c r="J210" s="27"/>
      <c r="K210" s="28">
        <v>1</v>
      </c>
      <c r="L210" s="28">
        <f>SUM($G$210:$K$210)</f>
        <v>1</v>
      </c>
      <c r="M210" s="32">
        <f t="array" ref="M210">INDEX(М[Цена за ед., руб],MATCH(1,IF(($B210=М[Наим.])*($C210=М[Артикул, марка, произв.])*($D210=М[Хар-ка])*($O210=М[Прим.]),{1},($B210=М[Наим.])*($C210=М[Артикул, марка, произв.])*($D210=М[Хар-ка])*($O210=М[Прим.])),0))</f>
        <v>0</v>
      </c>
      <c r="N210" s="32">
        <f>ROUND($L$210*$M$210,2)</f>
        <v>0</v>
      </c>
      <c r="O210" s="25" t="s">
        <v>31</v>
      </c>
      <c r="P210" s="25" t="str">
        <f t="array" ref="P210">INDEX(М[Форма закупа],MATCH(1,IF(($B210=М[Наим.])*($C210=М[Артикул, марка, произв.])*($D210=М[Хар-ка])*($O210=М[Прим.]),{1},($B210=М[Наим.])*($C210=М[Артикул, марка, произв.])*($D210=М[Хар-ка])*($O210=М[Прим.])),0))</f>
        <v>Закупка подрядчик</v>
      </c>
    </row>
    <row r="211" spans="1:16" ht="23.1" customHeight="1" outlineLevel="4" x14ac:dyDescent="0.2">
      <c r="A211" s="23" t="s">
        <v>53</v>
      </c>
      <c r="B211" s="24" t="s">
        <v>322</v>
      </c>
      <c r="C211" s="25"/>
      <c r="D211" s="25" t="s">
        <v>331</v>
      </c>
      <c r="E211" s="26" t="s">
        <v>25</v>
      </c>
      <c r="F211" s="27"/>
      <c r="G211" s="27"/>
      <c r="H211" s="27"/>
      <c r="I211" s="27"/>
      <c r="J211" s="27"/>
      <c r="K211" s="28">
        <v>1</v>
      </c>
      <c r="L211" s="28">
        <f>SUM($G$211:$K$211)</f>
        <v>1</v>
      </c>
      <c r="M211" s="32">
        <f t="array" ref="M211">INDEX(М[Цена за ед., руб],MATCH(1,IF(($B211=М[Наим.])*($C211=М[Артикул, марка, произв.])*($D211=М[Хар-ка])*($O211=М[Прим.]),{1},($B211=М[Наим.])*($C211=М[Артикул, марка, произв.])*($D211=М[Хар-ка])*($O211=М[Прим.])),0))</f>
        <v>0</v>
      </c>
      <c r="N211" s="32">
        <f>ROUND($L$211*$M$211,2)</f>
        <v>0</v>
      </c>
      <c r="O211" s="25" t="s">
        <v>31</v>
      </c>
      <c r="P211" s="25" t="str">
        <f t="array" ref="P211">INDEX(М[Форма закупа],MATCH(1,IF(($B211=М[Наим.])*($C211=М[Артикул, марка, произв.])*($D211=М[Хар-ка])*($O211=М[Прим.]),{1},($B211=М[Наим.])*($C211=М[Артикул, марка, произв.])*($D211=М[Хар-ка])*($O211=М[Прим.])),0))</f>
        <v>Закупка подрядчик</v>
      </c>
    </row>
    <row r="212" spans="1:16" ht="35.1" customHeight="1" outlineLevel="4" x14ac:dyDescent="0.2">
      <c r="A212" s="23" t="s">
        <v>55</v>
      </c>
      <c r="B212" s="24" t="s">
        <v>322</v>
      </c>
      <c r="C212" s="25"/>
      <c r="D212" s="25" t="s">
        <v>332</v>
      </c>
      <c r="E212" s="26" t="s">
        <v>25</v>
      </c>
      <c r="F212" s="27"/>
      <c r="G212" s="27"/>
      <c r="H212" s="27"/>
      <c r="I212" s="27"/>
      <c r="J212" s="28">
        <v>1</v>
      </c>
      <c r="K212" s="27"/>
      <c r="L212" s="28">
        <f>SUM($G$212:$K$212)</f>
        <v>1</v>
      </c>
      <c r="M212" s="32">
        <f t="array" ref="M212">INDEX(М[Цена за ед., руб],MATCH(1,IF(($B212=М[Наим.])*($C212=М[Артикул, марка, произв.])*($D212=М[Хар-ка])*($O212=М[Прим.]),{1},($B212=М[Наим.])*($C212=М[Артикул, марка, произв.])*($D212=М[Хар-ка])*($O212=М[Прим.])),0))</f>
        <v>0</v>
      </c>
      <c r="N212" s="32">
        <f>ROUND($L$212*$M$212,2)</f>
        <v>0</v>
      </c>
      <c r="O212" s="25" t="s">
        <v>31</v>
      </c>
      <c r="P212" s="25" t="str">
        <f t="array" ref="P212">INDEX(М[Форма закупа],MATCH(1,IF(($B212=М[Наим.])*($C212=М[Артикул, марка, произв.])*($D212=М[Хар-ка])*($O212=М[Прим.]),{1},($B212=М[Наим.])*($C212=М[Артикул, марка, произв.])*($D212=М[Хар-ка])*($O212=М[Прим.])),0))</f>
        <v>Закупка подрядчик</v>
      </c>
    </row>
    <row r="213" spans="1:16" ht="23.1" customHeight="1" outlineLevel="4" x14ac:dyDescent="0.2">
      <c r="A213" s="23" t="s">
        <v>16</v>
      </c>
      <c r="B213" s="24" t="s">
        <v>322</v>
      </c>
      <c r="C213" s="25"/>
      <c r="D213" s="25" t="s">
        <v>333</v>
      </c>
      <c r="E213" s="26" t="s">
        <v>25</v>
      </c>
      <c r="F213" s="27"/>
      <c r="G213" s="28">
        <v>1</v>
      </c>
      <c r="H213" s="27"/>
      <c r="I213" s="28">
        <v>1</v>
      </c>
      <c r="J213" s="27"/>
      <c r="K213" s="27"/>
      <c r="L213" s="28">
        <f>SUM($G$213:$K$213)</f>
        <v>2</v>
      </c>
      <c r="M213" s="32">
        <f t="array" ref="M213">INDEX(М[Цена за ед., руб],MATCH(1,IF(($B213=М[Наим.])*($C213=М[Артикул, марка, произв.])*($D213=М[Хар-ка])*($O213=М[Прим.]),{1},($B213=М[Наим.])*($C213=М[Артикул, марка, произв.])*($D213=М[Хар-ка])*($O213=М[Прим.])),0))</f>
        <v>0</v>
      </c>
      <c r="N213" s="32">
        <f>ROUND($L$213*$M$213,2)</f>
        <v>0</v>
      </c>
      <c r="O213" s="25" t="s">
        <v>31</v>
      </c>
      <c r="P213" s="25" t="str">
        <f t="array" ref="P213">INDEX(М[Форма закупа],MATCH(1,IF(($B213=М[Наим.])*($C213=М[Артикул, марка, произв.])*($D213=М[Хар-ка])*($O213=М[Прим.]),{1},($B213=М[Наим.])*($C213=М[Артикул, марка, произв.])*($D213=М[Хар-ка])*($O213=М[Прим.])),0))</f>
        <v>Закупка подрядчик</v>
      </c>
    </row>
    <row r="214" spans="1:16" ht="23.1" customHeight="1" outlineLevel="4" x14ac:dyDescent="0.2">
      <c r="A214" s="23" t="s">
        <v>70</v>
      </c>
      <c r="B214" s="24" t="s">
        <v>322</v>
      </c>
      <c r="C214" s="25"/>
      <c r="D214" s="25" t="s">
        <v>334</v>
      </c>
      <c r="E214" s="26" t="s">
        <v>25</v>
      </c>
      <c r="F214" s="27"/>
      <c r="G214" s="28">
        <v>1</v>
      </c>
      <c r="H214" s="27"/>
      <c r="I214" s="27"/>
      <c r="J214" s="27"/>
      <c r="K214" s="27"/>
      <c r="L214" s="28">
        <f>SUM($G$214:$K$214)</f>
        <v>1</v>
      </c>
      <c r="M214" s="32">
        <f t="array" ref="M214">INDEX(М[Цена за ед., руб],MATCH(1,IF(($B214=М[Наим.])*($C214=М[Артикул, марка, произв.])*($D214=М[Хар-ка])*($O214=М[Прим.]),{1},($B214=М[Наим.])*($C214=М[Артикул, марка, произв.])*($D214=М[Хар-ка])*($O214=М[Прим.])),0))</f>
        <v>0</v>
      </c>
      <c r="N214" s="32">
        <f>ROUND($L$214*$M$214,2)</f>
        <v>0</v>
      </c>
      <c r="O214" s="25" t="s">
        <v>31</v>
      </c>
      <c r="P214" s="25" t="str">
        <f t="array" ref="P214">INDEX(М[Форма закупа],MATCH(1,IF(($B214=М[Наим.])*($C214=М[Артикул, марка, произв.])*($D214=М[Хар-ка])*($O214=М[Прим.]),{1},($B214=М[Наим.])*($C214=М[Артикул, марка, произв.])*($D214=М[Хар-ка])*($O214=М[Прим.])),0))</f>
        <v>Закупка подрядчик</v>
      </c>
    </row>
    <row r="215" spans="1:16" ht="35.1" customHeight="1" outlineLevel="4" x14ac:dyDescent="0.2">
      <c r="A215" s="23" t="s">
        <v>72</v>
      </c>
      <c r="B215" s="24" t="s">
        <v>322</v>
      </c>
      <c r="C215" s="25"/>
      <c r="D215" s="25" t="s">
        <v>335</v>
      </c>
      <c r="E215" s="26" t="s">
        <v>25</v>
      </c>
      <c r="F215" s="27"/>
      <c r="G215" s="28">
        <v>1</v>
      </c>
      <c r="H215" s="27"/>
      <c r="I215" s="28">
        <v>1</v>
      </c>
      <c r="J215" s="28">
        <v>3</v>
      </c>
      <c r="K215" s="27"/>
      <c r="L215" s="28">
        <f>SUM($G$215:$K$215)</f>
        <v>5</v>
      </c>
      <c r="M215" s="32">
        <f t="array" ref="M215">INDEX(М[Цена за ед., руб],MATCH(1,IF(($B215=М[Наим.])*($C215=М[Артикул, марка, произв.])*($D215=М[Хар-ка])*($O215=М[Прим.]),{1},($B215=М[Наим.])*($C215=М[Артикул, марка, произв.])*($D215=М[Хар-ка])*($O215=М[Прим.])),0))</f>
        <v>0</v>
      </c>
      <c r="N215" s="32">
        <f>ROUND($L$215*$M$215,2)</f>
        <v>0</v>
      </c>
      <c r="O215" s="25" t="s">
        <v>31</v>
      </c>
      <c r="P215" s="25" t="str">
        <f t="array" ref="P215">INDEX(М[Форма закупа],MATCH(1,IF(($B215=М[Наим.])*($C215=М[Артикул, марка, произв.])*($D215=М[Хар-ка])*($O215=М[Прим.]),{1},($B215=М[Наим.])*($C215=М[Артикул, марка, произв.])*($D215=М[Хар-ка])*($O215=М[Прим.])),0))</f>
        <v>Закупка подрядчик</v>
      </c>
    </row>
    <row r="216" spans="1:16" ht="23.1" customHeight="1" outlineLevel="4" x14ac:dyDescent="0.2">
      <c r="A216" s="23" t="s">
        <v>74</v>
      </c>
      <c r="B216" s="24" t="s">
        <v>322</v>
      </c>
      <c r="C216" s="25"/>
      <c r="D216" s="25" t="s">
        <v>336</v>
      </c>
      <c r="E216" s="26" t="s">
        <v>25</v>
      </c>
      <c r="F216" s="27"/>
      <c r="G216" s="27"/>
      <c r="H216" s="28">
        <v>1</v>
      </c>
      <c r="I216" s="27"/>
      <c r="J216" s="27"/>
      <c r="K216" s="27"/>
      <c r="L216" s="28">
        <f>SUM($G$216:$K$216)</f>
        <v>1</v>
      </c>
      <c r="M216" s="32">
        <f t="array" ref="M216">INDEX(М[Цена за ед., руб],MATCH(1,IF(($B216=М[Наим.])*($C216=М[Артикул, марка, произв.])*($D216=М[Хар-ка])*($O216=М[Прим.]),{1},($B216=М[Наим.])*($C216=М[Артикул, марка, произв.])*($D216=М[Хар-ка])*($O216=М[Прим.])),0))</f>
        <v>0</v>
      </c>
      <c r="N216" s="32">
        <f>ROUND($L$216*$M$216,2)</f>
        <v>0</v>
      </c>
      <c r="O216" s="25" t="s">
        <v>31</v>
      </c>
      <c r="P216" s="25" t="str">
        <f t="array" ref="P216">INDEX(М[Форма закупа],MATCH(1,IF(($B216=М[Наим.])*($C216=М[Артикул, марка, произв.])*($D216=М[Хар-ка])*($O216=М[Прим.]),{1},($B216=М[Наим.])*($C216=М[Артикул, марка, произв.])*($D216=М[Хар-ка])*($O216=М[Прим.])),0))</f>
        <v>Закупка подрядчик</v>
      </c>
    </row>
    <row r="217" spans="1:16" ht="23.1" customHeight="1" outlineLevel="4" x14ac:dyDescent="0.2">
      <c r="A217" s="23" t="s">
        <v>76</v>
      </c>
      <c r="B217" s="24" t="s">
        <v>322</v>
      </c>
      <c r="C217" s="25"/>
      <c r="D217" s="25" t="s">
        <v>337</v>
      </c>
      <c r="E217" s="26" t="s">
        <v>25</v>
      </c>
      <c r="F217" s="27"/>
      <c r="G217" s="27"/>
      <c r="H217" s="28">
        <v>1</v>
      </c>
      <c r="I217" s="27"/>
      <c r="J217" s="27"/>
      <c r="K217" s="28">
        <v>2</v>
      </c>
      <c r="L217" s="28">
        <f>SUM($G$217:$K$217)</f>
        <v>3</v>
      </c>
      <c r="M217" s="32">
        <f t="array" ref="M217">INDEX(М[Цена за ед., руб],MATCH(1,IF(($B217=М[Наим.])*($C217=М[Артикул, марка, произв.])*($D217=М[Хар-ка])*($O217=М[Прим.]),{1},($B217=М[Наим.])*($C217=М[Артикул, марка, произв.])*($D217=М[Хар-ка])*($O217=М[Прим.])),0))</f>
        <v>0</v>
      </c>
      <c r="N217" s="32">
        <f>ROUND($L$217*$M$217,2)</f>
        <v>0</v>
      </c>
      <c r="O217" s="25" t="s">
        <v>31</v>
      </c>
      <c r="P217" s="25" t="str">
        <f t="array" ref="P217">INDEX(М[Форма закупа],MATCH(1,IF(($B217=М[Наим.])*($C217=М[Артикул, марка, произв.])*($D217=М[Хар-ка])*($O217=М[Прим.]),{1},($B217=М[Наим.])*($C217=М[Артикул, марка, произв.])*($D217=М[Хар-ка])*($O217=М[Прим.])),0))</f>
        <v>Закупка подрядчик</v>
      </c>
    </row>
    <row r="218" spans="1:16" ht="23.1" customHeight="1" outlineLevel="4" x14ac:dyDescent="0.2">
      <c r="A218" s="23" t="s">
        <v>78</v>
      </c>
      <c r="B218" s="24" t="s">
        <v>322</v>
      </c>
      <c r="C218" s="25"/>
      <c r="D218" s="25" t="s">
        <v>338</v>
      </c>
      <c r="E218" s="26" t="s">
        <v>25</v>
      </c>
      <c r="F218" s="27"/>
      <c r="G218" s="27"/>
      <c r="H218" s="28">
        <v>1</v>
      </c>
      <c r="I218" s="28">
        <v>2</v>
      </c>
      <c r="J218" s="27"/>
      <c r="K218" s="28">
        <v>1</v>
      </c>
      <c r="L218" s="28">
        <f>SUM($G$218:$K$218)</f>
        <v>4</v>
      </c>
      <c r="M218" s="32">
        <f t="array" ref="M218">INDEX(М[Цена за ед., руб],MATCH(1,IF(($B218=М[Наим.])*($C218=М[Артикул, марка, произв.])*($D218=М[Хар-ка])*($O218=М[Прим.]),{1},($B218=М[Наим.])*($C218=М[Артикул, марка, произв.])*($D218=М[Хар-ка])*($O218=М[Прим.])),0))</f>
        <v>0</v>
      </c>
      <c r="N218" s="32">
        <f>ROUND($L$218*$M$218,2)</f>
        <v>0</v>
      </c>
      <c r="O218" s="25" t="s">
        <v>31</v>
      </c>
      <c r="P218" s="25" t="str">
        <f t="array" ref="P218">INDEX(М[Форма закупа],MATCH(1,IF(($B218=М[Наим.])*($C218=М[Артикул, марка, произв.])*($D218=М[Хар-ка])*($O218=М[Прим.]),{1},($B218=М[Наим.])*($C218=М[Артикул, марка, произв.])*($D218=М[Хар-ка])*($O218=М[Прим.])),0))</f>
        <v>Закупка подрядчик</v>
      </c>
    </row>
    <row r="219" spans="1:16" ht="23.1" customHeight="1" outlineLevel="4" x14ac:dyDescent="0.2">
      <c r="A219" s="23" t="s">
        <v>80</v>
      </c>
      <c r="B219" s="24" t="s">
        <v>322</v>
      </c>
      <c r="C219" s="25"/>
      <c r="D219" s="25" t="s">
        <v>339</v>
      </c>
      <c r="E219" s="26" t="s">
        <v>25</v>
      </c>
      <c r="F219" s="27"/>
      <c r="G219" s="27"/>
      <c r="H219" s="28">
        <v>1</v>
      </c>
      <c r="I219" s="27"/>
      <c r="J219" s="27"/>
      <c r="K219" s="27"/>
      <c r="L219" s="28">
        <f>SUM($G$219:$K$219)</f>
        <v>1</v>
      </c>
      <c r="M219" s="32">
        <f t="array" ref="M219">INDEX(М[Цена за ед., руб],MATCH(1,IF(($B219=М[Наим.])*($C219=М[Артикул, марка, произв.])*($D219=М[Хар-ка])*($O219=М[Прим.]),{1},($B219=М[Наим.])*($C219=М[Артикул, марка, произв.])*($D219=М[Хар-ка])*($O219=М[Прим.])),0))</f>
        <v>0</v>
      </c>
      <c r="N219" s="32">
        <f>ROUND($L$219*$M$219,2)</f>
        <v>0</v>
      </c>
      <c r="O219" s="25" t="s">
        <v>31</v>
      </c>
      <c r="P219" s="25" t="str">
        <f t="array" ref="P219">INDEX(М[Форма закупа],MATCH(1,IF(($B219=М[Наим.])*($C219=М[Артикул, марка, произв.])*($D219=М[Хар-ка])*($O219=М[Прим.]),{1},($B219=М[Наим.])*($C219=М[Артикул, марка, произв.])*($D219=М[Хар-ка])*($O219=М[Прим.])),0))</f>
        <v>Закупка подрядчик</v>
      </c>
    </row>
    <row r="220" spans="1:16" ht="11.1" customHeight="1" outlineLevel="4" x14ac:dyDescent="0.2">
      <c r="A220" s="20"/>
      <c r="B220" s="14" t="s">
        <v>23</v>
      </c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65"/>
      <c r="N220" s="66">
        <f>SUM($N$221)</f>
        <v>0</v>
      </c>
      <c r="O220" s="18"/>
      <c r="P220" s="22"/>
    </row>
    <row r="221" spans="1:16" ht="23.1" customHeight="1" outlineLevel="4" x14ac:dyDescent="0.2">
      <c r="A221" s="23"/>
      <c r="B221" s="24" t="s">
        <v>340</v>
      </c>
      <c r="C221" s="25"/>
      <c r="D221" s="25"/>
      <c r="E221" s="26" t="s">
        <v>25</v>
      </c>
      <c r="F221" s="27"/>
      <c r="G221" s="28">
        <v>4</v>
      </c>
      <c r="H221" s="28">
        <v>4</v>
      </c>
      <c r="I221" s="28">
        <v>5</v>
      </c>
      <c r="J221" s="28">
        <v>6</v>
      </c>
      <c r="K221" s="28">
        <v>4</v>
      </c>
      <c r="L221" s="28">
        <f>SUM($G$221:$K$221)</f>
        <v>23</v>
      </c>
      <c r="M221" s="32">
        <f t="array" ref="M221">INDEX(Р[Цена за ед., руб],MATCH(1,IF(($B221=Р[Наименование])*($O221=Р[Примечание]),{1},($B221=Р[Наименование])*($O221=Р[Примечание])),0))</f>
        <v>0</v>
      </c>
      <c r="N221" s="32">
        <f>ROUND($L$221*$M$221,2)</f>
        <v>0</v>
      </c>
      <c r="O221" s="25"/>
      <c r="P221" s="25"/>
    </row>
    <row r="222" spans="1:16" ht="11.1" customHeight="1" outlineLevel="4" x14ac:dyDescent="0.2">
      <c r="A222" s="20"/>
      <c r="B222" s="14" t="s">
        <v>27</v>
      </c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65"/>
      <c r="N222" s="66">
        <f>SUM($N$223:$N$228)</f>
        <v>0</v>
      </c>
      <c r="O222" s="18"/>
      <c r="P222" s="22"/>
    </row>
    <row r="223" spans="1:16" ht="11.1" customHeight="1" outlineLevel="4" x14ac:dyDescent="0.2">
      <c r="A223" s="23" t="s">
        <v>28</v>
      </c>
      <c r="B223" s="24" t="s">
        <v>341</v>
      </c>
      <c r="C223" s="25"/>
      <c r="D223" s="25" t="s">
        <v>342</v>
      </c>
      <c r="E223" s="26" t="s">
        <v>25</v>
      </c>
      <c r="F223" s="27"/>
      <c r="G223" s="28">
        <v>2</v>
      </c>
      <c r="H223" s="27"/>
      <c r="I223" s="28">
        <v>1</v>
      </c>
      <c r="J223" s="27"/>
      <c r="K223" s="27"/>
      <c r="L223" s="28">
        <f>SUM($G$223:$K$223)</f>
        <v>3</v>
      </c>
      <c r="M223" s="32">
        <f t="array" ref="M223">INDEX(М[Цена за ед., руб],MATCH(1,IF(($B223=М[Наим.])*($C223=М[Артикул, марка, произв.])*($D223=М[Хар-ка])*($O223=М[Прим.]),{1},($B223=М[Наим.])*($C223=М[Артикул, марка, произв.])*($D223=М[Хар-ка])*($O223=М[Прим.])),0))</f>
        <v>0</v>
      </c>
      <c r="N223" s="32">
        <f>ROUND($L$223*$M$223,2)</f>
        <v>0</v>
      </c>
      <c r="O223" s="25"/>
      <c r="P223" s="25" t="str">
        <f t="array" ref="P223">INDEX(М[Форма закупа],MATCH(1,IF(($B223=М[Наим.])*($C223=М[Артикул, марка, произв.])*($D223=М[Хар-ка])*($O223=М[Прим.]),{1},($B223=М[Наим.])*($C223=М[Артикул, марка, произв.])*($D223=М[Хар-ка])*($O223=М[Прим.])),0))</f>
        <v>Закупка подрядчик</v>
      </c>
    </row>
    <row r="224" spans="1:16" ht="11.1" customHeight="1" outlineLevel="4" x14ac:dyDescent="0.2">
      <c r="A224" s="23" t="s">
        <v>39</v>
      </c>
      <c r="B224" s="24" t="s">
        <v>341</v>
      </c>
      <c r="C224" s="25"/>
      <c r="D224" s="25" t="s">
        <v>343</v>
      </c>
      <c r="E224" s="26" t="s">
        <v>25</v>
      </c>
      <c r="F224" s="27"/>
      <c r="G224" s="28">
        <v>1</v>
      </c>
      <c r="H224" s="27"/>
      <c r="I224" s="28">
        <v>2</v>
      </c>
      <c r="J224" s="27"/>
      <c r="K224" s="27"/>
      <c r="L224" s="28">
        <f>SUM($G$224:$K$224)</f>
        <v>3</v>
      </c>
      <c r="M224" s="32">
        <f t="array" ref="M224">INDEX(М[Цена за ед., руб],MATCH(1,IF(($B224=М[Наим.])*($C224=М[Артикул, марка, произв.])*($D224=М[Хар-ка])*($O224=М[Прим.]),{1},($B224=М[Наим.])*($C224=М[Артикул, марка, произв.])*($D224=М[Хар-ка])*($O224=М[Прим.])),0))</f>
        <v>0</v>
      </c>
      <c r="N224" s="32">
        <f>ROUND($L$224*$M$224,2)</f>
        <v>0</v>
      </c>
      <c r="O224" s="25"/>
      <c r="P224" s="25" t="str">
        <f t="array" ref="P224">INDEX(М[Форма закупа],MATCH(1,IF(($B224=М[Наим.])*($C224=М[Артикул, марка, произв.])*($D224=М[Хар-ка])*($O224=М[Прим.]),{1},($B224=М[Наим.])*($C224=М[Артикул, марка, произв.])*($D224=М[Хар-ка])*($O224=М[Прим.])),0))</f>
        <v>Закупка подрядчик</v>
      </c>
    </row>
    <row r="225" spans="1:16" ht="11.1" customHeight="1" outlineLevel="4" x14ac:dyDescent="0.2">
      <c r="A225" s="23" t="s">
        <v>41</v>
      </c>
      <c r="B225" s="24" t="s">
        <v>341</v>
      </c>
      <c r="C225" s="25"/>
      <c r="D225" s="25" t="s">
        <v>344</v>
      </c>
      <c r="E225" s="26" t="s">
        <v>25</v>
      </c>
      <c r="F225" s="27"/>
      <c r="G225" s="27"/>
      <c r="H225" s="27"/>
      <c r="I225" s="28">
        <v>1</v>
      </c>
      <c r="J225" s="27"/>
      <c r="K225" s="27"/>
      <c r="L225" s="28">
        <f>SUM($G$225:$K$225)</f>
        <v>1</v>
      </c>
      <c r="M225" s="32">
        <f t="array" ref="M225">INDEX(М[Цена за ед., руб],MATCH(1,IF(($B225=М[Наим.])*($C225=М[Артикул, марка, произв.])*($D225=М[Хар-ка])*($O225=М[Прим.]),{1},($B225=М[Наим.])*($C225=М[Артикул, марка, произв.])*($D225=М[Хар-ка])*($O225=М[Прим.])),0))</f>
        <v>0</v>
      </c>
      <c r="N225" s="32">
        <f>ROUND($L$225*$M$225,2)</f>
        <v>0</v>
      </c>
      <c r="O225" s="25"/>
      <c r="P225" s="25" t="str">
        <f t="array" ref="P225">INDEX(М[Форма закупа],MATCH(1,IF(($B225=М[Наим.])*($C225=М[Артикул, марка, произв.])*($D225=М[Хар-ка])*($O225=М[Прим.]),{1},($B225=М[Наим.])*($C225=М[Артикул, марка, произв.])*($D225=М[Хар-ка])*($O225=М[Прим.])),0))</f>
        <v>Закупка подрядчик</v>
      </c>
    </row>
    <row r="226" spans="1:16" ht="11.1" customHeight="1" outlineLevel="4" x14ac:dyDescent="0.2">
      <c r="A226" s="23" t="s">
        <v>43</v>
      </c>
      <c r="B226" s="24" t="s">
        <v>341</v>
      </c>
      <c r="C226" s="25"/>
      <c r="D226" s="25" t="s">
        <v>345</v>
      </c>
      <c r="E226" s="26" t="s">
        <v>25</v>
      </c>
      <c r="F226" s="27"/>
      <c r="G226" s="27"/>
      <c r="H226" s="27"/>
      <c r="I226" s="28">
        <v>1</v>
      </c>
      <c r="J226" s="28">
        <v>6</v>
      </c>
      <c r="K226" s="28">
        <v>4</v>
      </c>
      <c r="L226" s="28">
        <f>SUM($G$226:$K$226)</f>
        <v>11</v>
      </c>
      <c r="M226" s="32">
        <f t="array" ref="M226">INDEX(М[Цена за ед., руб],MATCH(1,IF(($B226=М[Наим.])*($C226=М[Артикул, марка, произв.])*($D226=М[Хар-ка])*($O226=М[Прим.]),{1},($B226=М[Наим.])*($C226=М[Артикул, марка, произв.])*($D226=М[Хар-ка])*($O226=М[Прим.])),0))</f>
        <v>0</v>
      </c>
      <c r="N226" s="32">
        <f>ROUND($L$226*$M$226,2)</f>
        <v>0</v>
      </c>
      <c r="O226" s="25"/>
      <c r="P226" s="25" t="str">
        <f t="array" ref="P226">INDEX(М[Форма закупа],MATCH(1,IF(($B226=М[Наим.])*($C226=М[Артикул, марка, произв.])*($D226=М[Хар-ка])*($O226=М[Прим.]),{1},($B226=М[Наим.])*($C226=М[Артикул, марка, произв.])*($D226=М[Хар-ка])*($O226=М[Прим.])),0))</f>
        <v>Закупка подрядчик</v>
      </c>
    </row>
    <row r="227" spans="1:16" ht="11.1" customHeight="1" outlineLevel="4" x14ac:dyDescent="0.2">
      <c r="A227" s="23" t="s">
        <v>45</v>
      </c>
      <c r="B227" s="24" t="s">
        <v>341</v>
      </c>
      <c r="C227" s="25"/>
      <c r="D227" s="25" t="s">
        <v>346</v>
      </c>
      <c r="E227" s="26" t="s">
        <v>25</v>
      </c>
      <c r="F227" s="27"/>
      <c r="G227" s="28">
        <v>1</v>
      </c>
      <c r="H227" s="27"/>
      <c r="I227" s="27"/>
      <c r="J227" s="27"/>
      <c r="K227" s="27"/>
      <c r="L227" s="28">
        <f>SUM($G$227:$K$227)</f>
        <v>1</v>
      </c>
      <c r="M227" s="32">
        <f t="array" ref="M227">INDEX(М[Цена за ед., руб],MATCH(1,IF(($B227=М[Наим.])*($C227=М[Артикул, марка, произв.])*($D227=М[Хар-ка])*($O227=М[Прим.]),{1},($B227=М[Наим.])*($C227=М[Артикул, марка, произв.])*($D227=М[Хар-ка])*($O227=М[Прим.])),0))</f>
        <v>0</v>
      </c>
      <c r="N227" s="32">
        <f>ROUND($L$227*$M$227,2)</f>
        <v>0</v>
      </c>
      <c r="O227" s="25"/>
      <c r="P227" s="25" t="str">
        <f t="array" ref="P227">INDEX(М[Форма закупа],MATCH(1,IF(($B227=М[Наим.])*($C227=М[Артикул, марка, произв.])*($D227=М[Хар-ка])*($O227=М[Прим.]),{1},($B227=М[Наим.])*($C227=М[Артикул, марка, произв.])*($D227=М[Хар-ка])*($O227=М[Прим.])),0))</f>
        <v>Закупка подрядчик</v>
      </c>
    </row>
    <row r="228" spans="1:16" ht="11.1" customHeight="1" outlineLevel="4" x14ac:dyDescent="0.2">
      <c r="A228" s="23" t="s">
        <v>47</v>
      </c>
      <c r="B228" s="24" t="s">
        <v>341</v>
      </c>
      <c r="C228" s="25"/>
      <c r="D228" s="25" t="s">
        <v>347</v>
      </c>
      <c r="E228" s="26" t="s">
        <v>25</v>
      </c>
      <c r="F228" s="27"/>
      <c r="G228" s="27"/>
      <c r="H228" s="28">
        <v>4</v>
      </c>
      <c r="I228" s="27"/>
      <c r="J228" s="27"/>
      <c r="K228" s="27"/>
      <c r="L228" s="28">
        <f>SUM($G$228:$K$228)</f>
        <v>4</v>
      </c>
      <c r="M228" s="32">
        <f t="array" ref="M228">INDEX(М[Цена за ед., руб],MATCH(1,IF(($B228=М[Наим.])*($C228=М[Артикул, марка, произв.])*($D228=М[Хар-ка])*($O228=М[Прим.]),{1},($B228=М[Наим.])*($C228=М[Артикул, марка, произв.])*($D228=М[Хар-ка])*($O228=М[Прим.])),0))</f>
        <v>0</v>
      </c>
      <c r="N228" s="32">
        <f>ROUND($L$228*$M$228,2)</f>
        <v>0</v>
      </c>
      <c r="O228" s="25"/>
      <c r="P228" s="25" t="str">
        <f t="array" ref="P228">INDEX(М[Форма закупа],MATCH(1,IF(($B228=М[Наим.])*($C228=М[Артикул, марка, произв.])*($D228=М[Хар-ка])*($O228=М[Прим.]),{1},($B228=М[Наим.])*($C228=М[Артикул, марка, произв.])*($D228=М[Хар-ка])*($O228=М[Прим.])),0))</f>
        <v>Закупка подрядчик</v>
      </c>
    </row>
    <row r="229" spans="1:16" ht="11.1" customHeight="1" outlineLevel="4" x14ac:dyDescent="0.2">
      <c r="A229" s="20"/>
      <c r="B229" s="14" t="s">
        <v>23</v>
      </c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65"/>
      <c r="N229" s="66">
        <f>SUM($N$230)</f>
        <v>0</v>
      </c>
      <c r="O229" s="18"/>
      <c r="P229" s="22"/>
    </row>
    <row r="230" spans="1:16" ht="11.1" customHeight="1" outlineLevel="4" x14ac:dyDescent="0.2">
      <c r="A230" s="23"/>
      <c r="B230" s="24" t="s">
        <v>348</v>
      </c>
      <c r="C230" s="25"/>
      <c r="D230" s="25"/>
      <c r="E230" s="26" t="s">
        <v>25</v>
      </c>
      <c r="F230" s="27"/>
      <c r="G230" s="28">
        <v>3</v>
      </c>
      <c r="H230" s="28">
        <v>4</v>
      </c>
      <c r="I230" s="28">
        <v>6</v>
      </c>
      <c r="J230" s="28">
        <v>9</v>
      </c>
      <c r="K230" s="28">
        <v>4</v>
      </c>
      <c r="L230" s="28">
        <f>SUM($G$230:$K$230)</f>
        <v>26</v>
      </c>
      <c r="M230" s="32">
        <f t="array" ref="M230">INDEX(Р[Цена за ед., руб],MATCH(1,IF(($B230=Р[Наименование])*($O230=Р[Примечание]),{1},($B230=Р[Наименование])*($O230=Р[Примечание])),0))</f>
        <v>0</v>
      </c>
      <c r="N230" s="32">
        <f>ROUND($L$230*$M$230,2)</f>
        <v>0</v>
      </c>
      <c r="O230" s="25"/>
      <c r="P230" s="25"/>
    </row>
    <row r="231" spans="1:16" ht="11.1" customHeight="1" outlineLevel="4" x14ac:dyDescent="0.2">
      <c r="A231" s="20"/>
      <c r="B231" s="14" t="s">
        <v>27</v>
      </c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65"/>
      <c r="N231" s="66">
        <f>SUM($N$232:$N$242)</f>
        <v>0</v>
      </c>
      <c r="O231" s="18"/>
      <c r="P231" s="22"/>
    </row>
    <row r="232" spans="1:16" ht="23.1" customHeight="1" outlineLevel="4" x14ac:dyDescent="0.2">
      <c r="A232" s="23" t="s">
        <v>28</v>
      </c>
      <c r="B232" s="24" t="s">
        <v>349</v>
      </c>
      <c r="C232" s="25"/>
      <c r="D232" s="25" t="s">
        <v>350</v>
      </c>
      <c r="E232" s="26" t="s">
        <v>25</v>
      </c>
      <c r="F232" s="27"/>
      <c r="G232" s="28">
        <v>2</v>
      </c>
      <c r="H232" s="28">
        <v>2</v>
      </c>
      <c r="I232" s="28">
        <v>1</v>
      </c>
      <c r="J232" s="27"/>
      <c r="K232" s="27"/>
      <c r="L232" s="28">
        <f>SUM($G$232:$K$232)</f>
        <v>5</v>
      </c>
      <c r="M232" s="32">
        <f t="array" ref="M232">INDEX(М[Цена за ед., руб],MATCH(1,IF(($B232=М[Наим.])*($C232=М[Артикул, марка, произв.])*($D232=М[Хар-ка])*($O232=М[Прим.]),{1},($B232=М[Наим.])*($C232=М[Артикул, марка, произв.])*($D232=М[Хар-ка])*($O232=М[Прим.])),0))</f>
        <v>0</v>
      </c>
      <c r="N232" s="32">
        <f>ROUND($L$232*$M$232,2)</f>
        <v>0</v>
      </c>
      <c r="O232" s="25" t="s">
        <v>31</v>
      </c>
      <c r="P232" s="25" t="str">
        <f t="array" ref="P232">INDEX(М[Форма закупа],MATCH(1,IF(($B232=М[Наим.])*($C232=М[Артикул, марка, произв.])*($D232=М[Хар-ка])*($O232=М[Прим.]),{1},($B232=М[Наим.])*($C232=М[Артикул, марка, произв.])*($D232=М[Хар-ка])*($O232=М[Прим.])),0))</f>
        <v>Закупка подрядчик</v>
      </c>
    </row>
    <row r="233" spans="1:16" ht="23.1" customHeight="1" outlineLevel="4" x14ac:dyDescent="0.2">
      <c r="A233" s="23" t="s">
        <v>39</v>
      </c>
      <c r="B233" s="24" t="s">
        <v>349</v>
      </c>
      <c r="C233" s="25"/>
      <c r="D233" s="25" t="s">
        <v>351</v>
      </c>
      <c r="E233" s="26" t="s">
        <v>25</v>
      </c>
      <c r="F233" s="27"/>
      <c r="G233" s="28">
        <v>1</v>
      </c>
      <c r="H233" s="27"/>
      <c r="I233" s="28">
        <v>1</v>
      </c>
      <c r="J233" s="27"/>
      <c r="K233" s="27"/>
      <c r="L233" s="28">
        <f>SUM($G$233:$K$233)</f>
        <v>2</v>
      </c>
      <c r="M233" s="32">
        <f t="array" ref="M233">INDEX(М[Цена за ед., руб],MATCH(1,IF(($B233=М[Наим.])*($C233=М[Артикул, марка, произв.])*($D233=М[Хар-ка])*($O233=М[Прим.]),{1},($B233=М[Наим.])*($C233=М[Артикул, марка, произв.])*($D233=М[Хар-ка])*($O233=М[Прим.])),0))</f>
        <v>0</v>
      </c>
      <c r="N233" s="32">
        <f>ROUND($L$233*$M$233,2)</f>
        <v>0</v>
      </c>
      <c r="O233" s="25" t="s">
        <v>31</v>
      </c>
      <c r="P233" s="25" t="str">
        <f t="array" ref="P233">INDEX(М[Форма закупа],MATCH(1,IF(($B233=М[Наим.])*($C233=М[Артикул, марка, произв.])*($D233=М[Хар-ка])*($O233=М[Прим.]),{1},($B233=М[Наим.])*($C233=М[Артикул, марка, произв.])*($D233=М[Хар-ка])*($O233=М[Прим.])),0))</f>
        <v>Закупка подрядчик</v>
      </c>
    </row>
    <row r="234" spans="1:16" ht="23.1" customHeight="1" outlineLevel="4" x14ac:dyDescent="0.2">
      <c r="A234" s="23" t="s">
        <v>41</v>
      </c>
      <c r="B234" s="24" t="s">
        <v>349</v>
      </c>
      <c r="C234" s="25"/>
      <c r="D234" s="25" t="s">
        <v>352</v>
      </c>
      <c r="E234" s="26" t="s">
        <v>25</v>
      </c>
      <c r="F234" s="27"/>
      <c r="G234" s="27"/>
      <c r="H234" s="27"/>
      <c r="I234" s="28">
        <v>1</v>
      </c>
      <c r="J234" s="28">
        <v>2</v>
      </c>
      <c r="K234" s="28">
        <v>1</v>
      </c>
      <c r="L234" s="28">
        <f>SUM($G$234:$K$234)</f>
        <v>4</v>
      </c>
      <c r="M234" s="32">
        <f t="array" ref="M234">INDEX(М[Цена за ед., руб],MATCH(1,IF(($B234=М[Наим.])*($C234=М[Артикул, марка, произв.])*($D234=М[Хар-ка])*($O234=М[Прим.]),{1},($B234=М[Наим.])*($C234=М[Артикул, марка, произв.])*($D234=М[Хар-ка])*($O234=М[Прим.])),0))</f>
        <v>0</v>
      </c>
      <c r="N234" s="32">
        <f>ROUND($L$234*$M$234,2)</f>
        <v>0</v>
      </c>
      <c r="O234" s="25" t="s">
        <v>31</v>
      </c>
      <c r="P234" s="25" t="str">
        <f t="array" ref="P234">INDEX(М[Форма закупа],MATCH(1,IF(($B234=М[Наим.])*($C234=М[Артикул, марка, произв.])*($D234=М[Хар-ка])*($O234=М[Прим.]),{1},($B234=М[Наим.])*($C234=М[Артикул, марка, произв.])*($D234=М[Хар-ка])*($O234=М[Прим.])),0))</f>
        <v>Закупка подрядчик</v>
      </c>
    </row>
    <row r="235" spans="1:16" ht="23.1" customHeight="1" outlineLevel="4" x14ac:dyDescent="0.2">
      <c r="A235" s="23" t="s">
        <v>43</v>
      </c>
      <c r="B235" s="24" t="s">
        <v>349</v>
      </c>
      <c r="C235" s="25"/>
      <c r="D235" s="25" t="s">
        <v>353</v>
      </c>
      <c r="E235" s="26" t="s">
        <v>25</v>
      </c>
      <c r="F235" s="27"/>
      <c r="G235" s="27"/>
      <c r="H235" s="27"/>
      <c r="I235" s="27"/>
      <c r="J235" s="28">
        <v>2</v>
      </c>
      <c r="K235" s="28">
        <v>2</v>
      </c>
      <c r="L235" s="28">
        <f>SUM($G$235:$K$235)</f>
        <v>4</v>
      </c>
      <c r="M235" s="32">
        <f t="array" ref="M235">INDEX(М[Цена за ед., руб],MATCH(1,IF(($B235=М[Наим.])*($C235=М[Артикул, марка, произв.])*($D235=М[Хар-ка])*($O235=М[Прим.]),{1},($B235=М[Наим.])*($C235=М[Артикул, марка, произв.])*($D235=М[Хар-ка])*($O235=М[Прим.])),0))</f>
        <v>0</v>
      </c>
      <c r="N235" s="32">
        <f>ROUND($L$235*$M$235,2)</f>
        <v>0</v>
      </c>
      <c r="O235" s="25" t="s">
        <v>31</v>
      </c>
      <c r="P235" s="25" t="str">
        <f t="array" ref="P235">INDEX(М[Форма закупа],MATCH(1,IF(($B235=М[Наим.])*($C235=М[Артикул, марка, произв.])*($D235=М[Хар-ка])*($O235=М[Прим.]),{1},($B235=М[Наим.])*($C235=М[Артикул, марка, произв.])*($D235=М[Хар-ка])*($O235=М[Прим.])),0))</f>
        <v>Закупка подрядчик</v>
      </c>
    </row>
    <row r="236" spans="1:16" ht="11.1" customHeight="1" outlineLevel="4" x14ac:dyDescent="0.2">
      <c r="A236" s="23" t="s">
        <v>45</v>
      </c>
      <c r="B236" s="24" t="s">
        <v>349</v>
      </c>
      <c r="C236" s="25"/>
      <c r="D236" s="25" t="s">
        <v>354</v>
      </c>
      <c r="E236" s="26" t="s">
        <v>25</v>
      </c>
      <c r="F236" s="27"/>
      <c r="G236" s="27"/>
      <c r="H236" s="27"/>
      <c r="I236" s="27"/>
      <c r="J236" s="28">
        <v>3</v>
      </c>
      <c r="K236" s="27"/>
      <c r="L236" s="28">
        <f>SUM($G$236:$K$236)</f>
        <v>3</v>
      </c>
      <c r="M236" s="32">
        <f t="array" ref="M236">INDEX(М[Цена за ед., руб],MATCH(1,IF(($B236=М[Наим.])*($C236=М[Артикул, марка, произв.])*($D236=М[Хар-ка])*($O236=М[Прим.]),{1},($B236=М[Наим.])*($C236=М[Артикул, марка, произв.])*($D236=М[Хар-ка])*($O236=М[Прим.])),0))</f>
        <v>0</v>
      </c>
      <c r="N236" s="32">
        <f>ROUND($L$236*$M$236,2)</f>
        <v>0</v>
      </c>
      <c r="O236" s="25" t="s">
        <v>31</v>
      </c>
      <c r="P236" s="25" t="str">
        <f t="array" ref="P236">INDEX(М[Форма закупа],MATCH(1,IF(($B236=М[Наим.])*($C236=М[Артикул, марка, произв.])*($D236=М[Хар-ка])*($O236=М[Прим.]),{1},($B236=М[Наим.])*($C236=М[Артикул, марка, произв.])*($D236=М[Хар-ка])*($O236=М[Прим.])),0))</f>
        <v>Закупка подрядчик</v>
      </c>
    </row>
    <row r="237" spans="1:16" ht="11.1" customHeight="1" outlineLevel="4" x14ac:dyDescent="0.2">
      <c r="A237" s="23" t="s">
        <v>47</v>
      </c>
      <c r="B237" s="24" t="s">
        <v>349</v>
      </c>
      <c r="C237" s="25"/>
      <c r="D237" s="25" t="s">
        <v>355</v>
      </c>
      <c r="E237" s="26" t="s">
        <v>25</v>
      </c>
      <c r="F237" s="27"/>
      <c r="G237" s="27"/>
      <c r="H237" s="27"/>
      <c r="I237" s="28">
        <v>1</v>
      </c>
      <c r="J237" s="28">
        <v>1</v>
      </c>
      <c r="K237" s="27"/>
      <c r="L237" s="28">
        <f>SUM($G$237:$K$237)</f>
        <v>2</v>
      </c>
      <c r="M237" s="32">
        <f t="array" ref="M237">INDEX(М[Цена за ед., руб],MATCH(1,IF(($B237=М[Наим.])*($C237=М[Артикул, марка, произв.])*($D237=М[Хар-ка])*($O237=М[Прим.]),{1},($B237=М[Наим.])*($C237=М[Артикул, марка, произв.])*($D237=М[Хар-ка])*($O237=М[Прим.])),0))</f>
        <v>0</v>
      </c>
      <c r="N237" s="32">
        <f>ROUND($L$237*$M$237,2)</f>
        <v>0</v>
      </c>
      <c r="O237" s="25" t="s">
        <v>31</v>
      </c>
      <c r="P237" s="25" t="str">
        <f t="array" ref="P237">INDEX(М[Форма закупа],MATCH(1,IF(($B237=М[Наим.])*($C237=М[Артикул, марка, произв.])*($D237=М[Хар-ка])*($O237=М[Прим.]),{1},($B237=М[Наим.])*($C237=М[Артикул, марка, произв.])*($D237=М[Хар-ка])*($O237=М[Прим.])),0))</f>
        <v>Закупка подрядчик</v>
      </c>
    </row>
    <row r="238" spans="1:16" ht="11.1" customHeight="1" outlineLevel="4" x14ac:dyDescent="0.2">
      <c r="A238" s="23" t="s">
        <v>49</v>
      </c>
      <c r="B238" s="24" t="s">
        <v>349</v>
      </c>
      <c r="C238" s="25"/>
      <c r="D238" s="25" t="s">
        <v>356</v>
      </c>
      <c r="E238" s="26" t="s">
        <v>25</v>
      </c>
      <c r="F238" s="27"/>
      <c r="G238" s="27"/>
      <c r="H238" s="27"/>
      <c r="I238" s="27"/>
      <c r="J238" s="28">
        <v>1</v>
      </c>
      <c r="K238" s="27"/>
      <c r="L238" s="28">
        <f>SUM($G$238:$K$238)</f>
        <v>1</v>
      </c>
      <c r="M238" s="32">
        <f t="array" ref="M238">INDEX(М[Цена за ед., руб],MATCH(1,IF(($B238=М[Наим.])*($C238=М[Артикул, марка, произв.])*($D238=М[Хар-ка])*($O238=М[Прим.]),{1},($B238=М[Наим.])*($C238=М[Артикул, марка, произв.])*($D238=М[Хар-ка])*($O238=М[Прим.])),0))</f>
        <v>0</v>
      </c>
      <c r="N238" s="32">
        <f>ROUND($L$238*$M$238,2)</f>
        <v>0</v>
      </c>
      <c r="O238" s="25" t="s">
        <v>31</v>
      </c>
      <c r="P238" s="25" t="str">
        <f t="array" ref="P238">INDEX(М[Форма закупа],MATCH(1,IF(($B238=М[Наим.])*($C238=М[Артикул, марка, произв.])*($D238=М[Хар-ка])*($O238=М[Прим.]),{1},($B238=М[Наим.])*($C238=М[Артикул, марка, произв.])*($D238=М[Хар-ка])*($O238=М[Прим.])),0))</f>
        <v>Закупка подрядчик</v>
      </c>
    </row>
    <row r="239" spans="1:16" ht="23.1" customHeight="1" outlineLevel="4" x14ac:dyDescent="0.2">
      <c r="A239" s="23" t="s">
        <v>51</v>
      </c>
      <c r="B239" s="24" t="s">
        <v>349</v>
      </c>
      <c r="C239" s="25"/>
      <c r="D239" s="25" t="s">
        <v>357</v>
      </c>
      <c r="E239" s="26" t="s">
        <v>25</v>
      </c>
      <c r="F239" s="27"/>
      <c r="G239" s="27"/>
      <c r="H239" s="27"/>
      <c r="I239" s="28">
        <v>1</v>
      </c>
      <c r="J239" s="27"/>
      <c r="K239" s="27"/>
      <c r="L239" s="28">
        <f>SUM($G$239:$K$239)</f>
        <v>1</v>
      </c>
      <c r="M239" s="32">
        <f t="array" ref="M239">INDEX(М[Цена за ед., руб],MATCH(1,IF(($B239=М[Наим.])*($C239=М[Артикул, марка, произв.])*($D239=М[Хар-ка])*($O239=М[Прим.]),{1},($B239=М[Наим.])*($C239=М[Артикул, марка, произв.])*($D239=М[Хар-ка])*($O239=М[Прим.])),0))</f>
        <v>0</v>
      </c>
      <c r="N239" s="32">
        <f>ROUND($L$239*$M$239,2)</f>
        <v>0</v>
      </c>
      <c r="O239" s="25" t="s">
        <v>31</v>
      </c>
      <c r="P239" s="25" t="str">
        <f t="array" ref="P239">INDEX(М[Форма закупа],MATCH(1,IF(($B239=М[Наим.])*($C239=М[Артикул, марка, произв.])*($D239=М[Хар-ка])*($O239=М[Прим.]),{1},($B239=М[Наим.])*($C239=М[Артикул, марка, произв.])*($D239=М[Хар-ка])*($O239=М[Прим.])),0))</f>
        <v>Закупка подрядчик</v>
      </c>
    </row>
    <row r="240" spans="1:16" ht="23.1" customHeight="1" outlineLevel="4" x14ac:dyDescent="0.2">
      <c r="A240" s="23" t="s">
        <v>53</v>
      </c>
      <c r="B240" s="24" t="s">
        <v>349</v>
      </c>
      <c r="C240" s="25"/>
      <c r="D240" s="25" t="s">
        <v>296</v>
      </c>
      <c r="E240" s="26" t="s">
        <v>25</v>
      </c>
      <c r="F240" s="27"/>
      <c r="G240" s="27"/>
      <c r="H240" s="27"/>
      <c r="I240" s="28">
        <v>1</v>
      </c>
      <c r="J240" s="27"/>
      <c r="K240" s="27"/>
      <c r="L240" s="28">
        <f>SUM($G$240:$K$240)</f>
        <v>1</v>
      </c>
      <c r="M240" s="32">
        <f t="array" ref="M240">INDEX(М[Цена за ед., руб],MATCH(1,IF(($B240=М[Наим.])*($C240=М[Артикул, марка, произв.])*($D240=М[Хар-ка])*($O240=М[Прим.]),{1},($B240=М[Наим.])*($C240=М[Артикул, марка, произв.])*($D240=М[Хар-ка])*($O240=М[Прим.])),0))</f>
        <v>0</v>
      </c>
      <c r="N240" s="32">
        <f>ROUND($L$240*$M$240,2)</f>
        <v>0</v>
      </c>
      <c r="O240" s="25" t="s">
        <v>31</v>
      </c>
      <c r="P240" s="25" t="str">
        <f t="array" ref="P240">INDEX(М[Форма закупа],MATCH(1,IF(($B240=М[Наим.])*($C240=М[Артикул, марка, произв.])*($D240=М[Хар-ка])*($O240=М[Прим.]),{1},($B240=М[Наим.])*($C240=М[Артикул, марка, произв.])*($D240=М[Хар-ка])*($O240=М[Прим.])),0))</f>
        <v>Закупка подрядчик</v>
      </c>
    </row>
    <row r="241" spans="1:16" ht="23.1" customHeight="1" outlineLevel="4" x14ac:dyDescent="0.2">
      <c r="A241" s="23" t="s">
        <v>55</v>
      </c>
      <c r="B241" s="24" t="s">
        <v>349</v>
      </c>
      <c r="C241" s="25"/>
      <c r="D241" s="25" t="s">
        <v>358</v>
      </c>
      <c r="E241" s="26" t="s">
        <v>25</v>
      </c>
      <c r="F241" s="27"/>
      <c r="G241" s="27"/>
      <c r="H241" s="28">
        <v>1</v>
      </c>
      <c r="I241" s="27"/>
      <c r="J241" s="27"/>
      <c r="K241" s="27"/>
      <c r="L241" s="28">
        <f>SUM($G$241:$K$241)</f>
        <v>1</v>
      </c>
      <c r="M241" s="32">
        <f t="array" ref="M241">INDEX(М[Цена за ед., руб],MATCH(1,IF(($B241=М[Наим.])*($C241=М[Артикул, марка, произв.])*($D241=М[Хар-ка])*($O241=М[Прим.]),{1},($B241=М[Наим.])*($C241=М[Артикул, марка, произв.])*($D241=М[Хар-ка])*($O241=М[Прим.])),0))</f>
        <v>0</v>
      </c>
      <c r="N241" s="32">
        <f>ROUND($L$241*$M$241,2)</f>
        <v>0</v>
      </c>
      <c r="O241" s="25" t="s">
        <v>31</v>
      </c>
      <c r="P241" s="25" t="str">
        <f t="array" ref="P241">INDEX(М[Форма закупа],MATCH(1,IF(($B241=М[Наим.])*($C241=М[Артикул, марка, произв.])*($D241=М[Хар-ка])*($O241=М[Прим.]),{1},($B241=М[Наим.])*($C241=М[Артикул, марка, произв.])*($D241=М[Хар-ка])*($O241=М[Прим.])),0))</f>
        <v>Закупка подрядчик</v>
      </c>
    </row>
    <row r="242" spans="1:16" ht="23.1" customHeight="1" outlineLevel="4" x14ac:dyDescent="0.2">
      <c r="A242" s="23" t="s">
        <v>16</v>
      </c>
      <c r="B242" s="24" t="s">
        <v>349</v>
      </c>
      <c r="C242" s="25"/>
      <c r="D242" s="25" t="s">
        <v>359</v>
      </c>
      <c r="E242" s="26" t="s">
        <v>25</v>
      </c>
      <c r="F242" s="27"/>
      <c r="G242" s="27"/>
      <c r="H242" s="28">
        <v>1</v>
      </c>
      <c r="I242" s="27"/>
      <c r="J242" s="27"/>
      <c r="K242" s="28">
        <v>1</v>
      </c>
      <c r="L242" s="28">
        <f>SUM($G$242:$K$242)</f>
        <v>2</v>
      </c>
      <c r="M242" s="32">
        <f t="array" ref="M242">INDEX(М[Цена за ед., руб],MATCH(1,IF(($B242=М[Наим.])*($C242=М[Артикул, марка, произв.])*($D242=М[Хар-ка])*($O242=М[Прим.]),{1},($B242=М[Наим.])*($C242=М[Артикул, марка, произв.])*($D242=М[Хар-ка])*($O242=М[Прим.])),0))</f>
        <v>0</v>
      </c>
      <c r="N242" s="32">
        <f>ROUND($L$242*$M$242,2)</f>
        <v>0</v>
      </c>
      <c r="O242" s="25" t="s">
        <v>31</v>
      </c>
      <c r="P242" s="25" t="str">
        <f t="array" ref="P242">INDEX(М[Форма закупа],MATCH(1,IF(($B242=М[Наим.])*($C242=М[Артикул, марка, произв.])*($D242=М[Хар-ка])*($O242=М[Прим.]),{1},($B242=М[Наим.])*($C242=М[Артикул, марка, произв.])*($D242=М[Хар-ка])*($O242=М[Прим.])),0))</f>
        <v>Закупка подрядчик</v>
      </c>
    </row>
    <row r="243" spans="1:16" ht="11.1" customHeight="1" outlineLevel="4" x14ac:dyDescent="0.2">
      <c r="A243" s="20"/>
      <c r="B243" s="14" t="s">
        <v>23</v>
      </c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65"/>
      <c r="N243" s="66">
        <f>SUM($N$244)</f>
        <v>0</v>
      </c>
      <c r="O243" s="18"/>
      <c r="P243" s="22"/>
    </row>
    <row r="244" spans="1:16" ht="11.1" customHeight="1" outlineLevel="4" x14ac:dyDescent="0.2">
      <c r="A244" s="23"/>
      <c r="B244" s="24" t="s">
        <v>360</v>
      </c>
      <c r="C244" s="25"/>
      <c r="D244" s="25"/>
      <c r="E244" s="26" t="s">
        <v>25</v>
      </c>
      <c r="F244" s="27"/>
      <c r="G244" s="28">
        <v>2</v>
      </c>
      <c r="H244" s="28">
        <v>2</v>
      </c>
      <c r="I244" s="28">
        <v>3</v>
      </c>
      <c r="J244" s="28">
        <v>9</v>
      </c>
      <c r="K244" s="28">
        <v>3</v>
      </c>
      <c r="L244" s="28">
        <f>SUM($G$244:$K$244)</f>
        <v>19</v>
      </c>
      <c r="M244" s="32">
        <f t="array" ref="M244">INDEX(Р[Цена за ед., руб],MATCH(1,IF(($B244=Р[Наименование])*($O244=Р[Примечание]),{1},($B244=Р[Наименование])*($O244=Р[Примечание])),0))</f>
        <v>0</v>
      </c>
      <c r="N244" s="32">
        <f>ROUND($L$244*$M$244,2)</f>
        <v>0</v>
      </c>
      <c r="O244" s="25"/>
      <c r="P244" s="25"/>
    </row>
    <row r="245" spans="1:16" ht="11.1" customHeight="1" outlineLevel="4" x14ac:dyDescent="0.2">
      <c r="A245" s="20"/>
      <c r="B245" s="14" t="s">
        <v>27</v>
      </c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65"/>
      <c r="N245" s="66">
        <f>SUM($N$246:$N$249)</f>
        <v>0</v>
      </c>
      <c r="O245" s="18"/>
      <c r="P245" s="22"/>
    </row>
    <row r="246" spans="1:16" ht="11.1" customHeight="1" outlineLevel="4" x14ac:dyDescent="0.2">
      <c r="A246" s="23" t="s">
        <v>28</v>
      </c>
      <c r="B246" s="24" t="s">
        <v>361</v>
      </c>
      <c r="C246" s="25"/>
      <c r="D246" s="25" t="s">
        <v>362</v>
      </c>
      <c r="E246" s="26" t="s">
        <v>25</v>
      </c>
      <c r="F246" s="27"/>
      <c r="G246" s="28">
        <v>1</v>
      </c>
      <c r="H246" s="28">
        <v>1</v>
      </c>
      <c r="I246" s="28">
        <v>1</v>
      </c>
      <c r="J246" s="28">
        <v>4</v>
      </c>
      <c r="K246" s="28">
        <v>1</v>
      </c>
      <c r="L246" s="28">
        <f>SUM($G$246:$K$246)</f>
        <v>8</v>
      </c>
      <c r="M246" s="32">
        <f t="array" ref="M246">INDEX(М[Цена за ед., руб],MATCH(1,IF(($B246=М[Наим.])*($C246=М[Артикул, марка, произв.])*($D246=М[Хар-ка])*($O246=М[Прим.]),{1},($B246=М[Наим.])*($C246=М[Артикул, марка, произв.])*($D246=М[Хар-ка])*($O246=М[Прим.])),0))</f>
        <v>0</v>
      </c>
      <c r="N246" s="32">
        <f>ROUND($L$246*$M$246,2)</f>
        <v>0</v>
      </c>
      <c r="O246" s="25" t="s">
        <v>31</v>
      </c>
      <c r="P246" s="25" t="str">
        <f t="array" ref="P246">INDEX(М[Форма закупа],MATCH(1,IF(($B246=М[Наим.])*($C246=М[Артикул, марка, произв.])*($D246=М[Хар-ка])*($O246=М[Прим.]),{1},($B246=М[Наим.])*($C246=М[Артикул, марка, произв.])*($D246=М[Хар-ка])*($O246=М[Прим.])),0))</f>
        <v>Закупка подрядчик</v>
      </c>
    </row>
    <row r="247" spans="1:16" ht="11.1" customHeight="1" outlineLevel="4" x14ac:dyDescent="0.2">
      <c r="A247" s="23" t="s">
        <v>39</v>
      </c>
      <c r="B247" s="24" t="s">
        <v>361</v>
      </c>
      <c r="C247" s="25"/>
      <c r="D247" s="25" t="s">
        <v>363</v>
      </c>
      <c r="E247" s="26" t="s">
        <v>25</v>
      </c>
      <c r="F247" s="27"/>
      <c r="G247" s="28">
        <v>1</v>
      </c>
      <c r="H247" s="28">
        <v>1</v>
      </c>
      <c r="I247" s="28">
        <v>2</v>
      </c>
      <c r="J247" s="28">
        <v>1</v>
      </c>
      <c r="K247" s="28">
        <v>2</v>
      </c>
      <c r="L247" s="28">
        <f>SUM($G$247:$K$247)</f>
        <v>7</v>
      </c>
      <c r="M247" s="32">
        <f t="array" ref="M247">INDEX(М[Цена за ед., руб],MATCH(1,IF(($B247=М[Наим.])*($C247=М[Артикул, марка, произв.])*($D247=М[Хар-ка])*($O247=М[Прим.]),{1},($B247=М[Наим.])*($C247=М[Артикул, марка, произв.])*($D247=М[Хар-ка])*($O247=М[Прим.])),0))</f>
        <v>0</v>
      </c>
      <c r="N247" s="32">
        <f>ROUND($L$247*$M$247,2)</f>
        <v>0</v>
      </c>
      <c r="O247" s="25" t="s">
        <v>31</v>
      </c>
      <c r="P247" s="25" t="str">
        <f t="array" ref="P247">INDEX(М[Форма закупа],MATCH(1,IF(($B247=М[Наим.])*($C247=М[Артикул, марка, произв.])*($D247=М[Хар-ка])*($O247=М[Прим.]),{1},($B247=М[Наим.])*($C247=М[Артикул, марка, произв.])*($D247=М[Хар-ка])*($O247=М[Прим.])),0))</f>
        <v>Закупка подрядчик</v>
      </c>
    </row>
    <row r="248" spans="1:16" ht="11.1" customHeight="1" outlineLevel="4" x14ac:dyDescent="0.2">
      <c r="A248" s="23" t="s">
        <v>41</v>
      </c>
      <c r="B248" s="24" t="s">
        <v>361</v>
      </c>
      <c r="C248" s="25"/>
      <c r="D248" s="25" t="s">
        <v>364</v>
      </c>
      <c r="E248" s="26" t="s">
        <v>25</v>
      </c>
      <c r="F248" s="27"/>
      <c r="G248" s="27"/>
      <c r="H248" s="27"/>
      <c r="I248" s="27"/>
      <c r="J248" s="28">
        <v>1</v>
      </c>
      <c r="K248" s="27"/>
      <c r="L248" s="28">
        <f>SUM($G$248:$K$248)</f>
        <v>1</v>
      </c>
      <c r="M248" s="32">
        <f t="array" ref="M248">INDEX(М[Цена за ед., руб],MATCH(1,IF(($B248=М[Наим.])*($C248=М[Артикул, марка, произв.])*($D248=М[Хар-ка])*($O248=М[Прим.]),{1},($B248=М[Наим.])*($C248=М[Артикул, марка, произв.])*($D248=М[Хар-ка])*($O248=М[Прим.])),0))</f>
        <v>0</v>
      </c>
      <c r="N248" s="32">
        <f>ROUND($L$248*$M$248,2)</f>
        <v>0</v>
      </c>
      <c r="O248" s="25" t="s">
        <v>31</v>
      </c>
      <c r="P248" s="25" t="str">
        <f t="array" ref="P248">INDEX(М[Форма закупа],MATCH(1,IF(($B248=М[Наим.])*($C248=М[Артикул, марка, произв.])*($D248=М[Хар-ка])*($O248=М[Прим.]),{1},($B248=М[Наим.])*($C248=М[Артикул, марка, произв.])*($D248=М[Хар-ка])*($O248=М[Прим.])),0))</f>
        <v>Закупка подрядчик</v>
      </c>
    </row>
    <row r="249" spans="1:16" ht="11.1" customHeight="1" outlineLevel="4" x14ac:dyDescent="0.2">
      <c r="A249" s="23" t="s">
        <v>43</v>
      </c>
      <c r="B249" s="24" t="s">
        <v>361</v>
      </c>
      <c r="C249" s="25"/>
      <c r="D249" s="25" t="s">
        <v>365</v>
      </c>
      <c r="E249" s="26" t="s">
        <v>25</v>
      </c>
      <c r="F249" s="27"/>
      <c r="G249" s="27"/>
      <c r="H249" s="27"/>
      <c r="I249" s="27"/>
      <c r="J249" s="28">
        <v>3</v>
      </c>
      <c r="K249" s="27"/>
      <c r="L249" s="28">
        <f>SUM($G$249:$K$249)</f>
        <v>3</v>
      </c>
      <c r="M249" s="32">
        <f t="array" ref="M249">INDEX(М[Цена за ед., руб],MATCH(1,IF(($B249=М[Наим.])*($C249=М[Артикул, марка, произв.])*($D249=М[Хар-ка])*($O249=М[Прим.]),{1},($B249=М[Наим.])*($C249=М[Артикул, марка, произв.])*($D249=М[Хар-ка])*($O249=М[Прим.])),0))</f>
        <v>0</v>
      </c>
      <c r="N249" s="32">
        <f>ROUND($L$249*$M$249,2)</f>
        <v>0</v>
      </c>
      <c r="O249" s="25" t="s">
        <v>31</v>
      </c>
      <c r="P249" s="25" t="str">
        <f t="array" ref="P249">INDEX(М[Форма закупа],MATCH(1,IF(($B249=М[Наим.])*($C249=М[Артикул, марка, произв.])*($D249=М[Хар-ка])*($O249=М[Прим.]),{1},($B249=М[Наим.])*($C249=М[Артикул, марка, произв.])*($D249=М[Хар-ка])*($O249=М[Прим.])),0))</f>
        <v>Закупка подрядчик</v>
      </c>
    </row>
    <row r="250" spans="1:16" ht="11.1" customHeight="1" outlineLevel="4" x14ac:dyDescent="0.2">
      <c r="A250" s="20"/>
      <c r="B250" s="14" t="s">
        <v>23</v>
      </c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65"/>
      <c r="N250" s="66">
        <f>SUM($N$251)</f>
        <v>0</v>
      </c>
      <c r="O250" s="18"/>
      <c r="P250" s="22"/>
    </row>
    <row r="251" spans="1:16" ht="11.1" customHeight="1" outlineLevel="4" x14ac:dyDescent="0.2">
      <c r="A251" s="23"/>
      <c r="B251" s="24" t="s">
        <v>366</v>
      </c>
      <c r="C251" s="25"/>
      <c r="D251" s="25"/>
      <c r="E251" s="26" t="s">
        <v>25</v>
      </c>
      <c r="F251" s="27"/>
      <c r="G251" s="28">
        <v>3</v>
      </c>
      <c r="H251" s="28">
        <v>3</v>
      </c>
      <c r="I251" s="28">
        <v>5</v>
      </c>
      <c r="J251" s="27"/>
      <c r="K251" s="28">
        <v>4</v>
      </c>
      <c r="L251" s="28">
        <f>SUM($G$251:$K$251)</f>
        <v>15</v>
      </c>
      <c r="M251" s="32">
        <f t="array" ref="M251">INDEX(Р[Цена за ед., руб],MATCH(1,IF(($B251=Р[Наименование])*($O251=Р[Примечание]),{1},($B251=Р[Наименование])*($O251=Р[Примечание])),0))</f>
        <v>0</v>
      </c>
      <c r="N251" s="32">
        <f>ROUND($L$251*$M$251,2)</f>
        <v>0</v>
      </c>
      <c r="O251" s="25"/>
      <c r="P251" s="25"/>
    </row>
    <row r="252" spans="1:16" ht="11.1" customHeight="1" outlineLevel="4" x14ac:dyDescent="0.2">
      <c r="A252" s="20"/>
      <c r="B252" s="14" t="s">
        <v>27</v>
      </c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65"/>
      <c r="N252" s="66">
        <f>SUM($N$253:$N$258)</f>
        <v>0</v>
      </c>
      <c r="O252" s="18"/>
      <c r="P252" s="22"/>
    </row>
    <row r="253" spans="1:16" ht="11.1" customHeight="1" outlineLevel="4" x14ac:dyDescent="0.2">
      <c r="A253" s="23" t="s">
        <v>28</v>
      </c>
      <c r="B253" s="24" t="s">
        <v>367</v>
      </c>
      <c r="C253" s="25"/>
      <c r="D253" s="25" t="s">
        <v>368</v>
      </c>
      <c r="E253" s="26" t="s">
        <v>25</v>
      </c>
      <c r="F253" s="27"/>
      <c r="G253" s="27"/>
      <c r="H253" s="27"/>
      <c r="I253" s="28">
        <v>1</v>
      </c>
      <c r="J253" s="27"/>
      <c r="K253" s="27"/>
      <c r="L253" s="28">
        <f>SUM($G$253:$K$253)</f>
        <v>1</v>
      </c>
      <c r="M253" s="32">
        <f t="array" ref="M253">INDEX(М[Цена за ед., руб],MATCH(1,IF(($B253=М[Наим.])*($C253=М[Артикул, марка, произв.])*($D253=М[Хар-ка])*($O253=М[Прим.]),{1},($B253=М[Наим.])*($C253=М[Артикул, марка, произв.])*($D253=М[Хар-ка])*($O253=М[Прим.])),0))</f>
        <v>0</v>
      </c>
      <c r="N253" s="32">
        <f>ROUND($L$253*$M$253,2)</f>
        <v>0</v>
      </c>
      <c r="O253" s="25"/>
      <c r="P253" s="25" t="str">
        <f t="array" ref="P253">INDEX(М[Форма закупа],MATCH(1,IF(($B253=М[Наим.])*($C253=М[Артикул, марка, произв.])*($D253=М[Хар-ка])*($O253=М[Прим.]),{1},($B253=М[Наим.])*($C253=М[Артикул, марка, произв.])*($D253=М[Хар-ка])*($O253=М[Прим.])),0))</f>
        <v>Закупка подрядчик</v>
      </c>
    </row>
    <row r="254" spans="1:16" ht="11.1" customHeight="1" outlineLevel="4" x14ac:dyDescent="0.2">
      <c r="A254" s="23" t="s">
        <v>39</v>
      </c>
      <c r="B254" s="24" t="s">
        <v>367</v>
      </c>
      <c r="C254" s="25"/>
      <c r="D254" s="25" t="s">
        <v>369</v>
      </c>
      <c r="E254" s="26" t="s">
        <v>25</v>
      </c>
      <c r="F254" s="27"/>
      <c r="G254" s="28">
        <v>1</v>
      </c>
      <c r="H254" s="28">
        <v>1</v>
      </c>
      <c r="I254" s="28">
        <v>1</v>
      </c>
      <c r="J254" s="27"/>
      <c r="K254" s="28">
        <v>1</v>
      </c>
      <c r="L254" s="28">
        <f>SUM($G$254:$K$254)</f>
        <v>4</v>
      </c>
      <c r="M254" s="32">
        <f t="array" ref="M254">INDEX(М[Цена за ед., руб],MATCH(1,IF(($B254=М[Наим.])*($C254=М[Артикул, марка, произв.])*($D254=М[Хар-ка])*($O254=М[Прим.]),{1},($B254=М[Наим.])*($C254=М[Артикул, марка, произв.])*($D254=М[Хар-ка])*($O254=М[Прим.])),0))</f>
        <v>0</v>
      </c>
      <c r="N254" s="32">
        <f>ROUND($L$254*$M$254,2)</f>
        <v>0</v>
      </c>
      <c r="O254" s="25"/>
      <c r="P254" s="25" t="str">
        <f t="array" ref="P254">INDEX(М[Форма закупа],MATCH(1,IF(($B254=М[Наим.])*($C254=М[Артикул, марка, произв.])*($D254=М[Хар-ка])*($O254=М[Прим.]),{1},($B254=М[Наим.])*($C254=М[Артикул, марка, произв.])*($D254=М[Хар-ка])*($O254=М[Прим.])),0))</f>
        <v>Закупка подрядчик</v>
      </c>
    </row>
    <row r="255" spans="1:16" ht="11.1" customHeight="1" outlineLevel="4" x14ac:dyDescent="0.2">
      <c r="A255" s="23" t="s">
        <v>41</v>
      </c>
      <c r="B255" s="24" t="s">
        <v>367</v>
      </c>
      <c r="C255" s="25"/>
      <c r="D255" s="25" t="s">
        <v>370</v>
      </c>
      <c r="E255" s="26" t="s">
        <v>25</v>
      </c>
      <c r="F255" s="27"/>
      <c r="G255" s="27"/>
      <c r="H255" s="27"/>
      <c r="I255" s="27"/>
      <c r="J255" s="27"/>
      <c r="K255" s="28">
        <v>1</v>
      </c>
      <c r="L255" s="28">
        <f>SUM($G$255:$K$255)</f>
        <v>1</v>
      </c>
      <c r="M255" s="32">
        <f t="array" ref="M255">INDEX(М[Цена за ед., руб],MATCH(1,IF(($B255=М[Наим.])*($C255=М[Артикул, марка, произв.])*($D255=М[Хар-ка])*($O255=М[Прим.]),{1},($B255=М[Наим.])*($C255=М[Артикул, марка, произв.])*($D255=М[Хар-ка])*($O255=М[Прим.])),0))</f>
        <v>0</v>
      </c>
      <c r="N255" s="32">
        <f>ROUND($L$255*$M$255,2)</f>
        <v>0</v>
      </c>
      <c r="O255" s="25"/>
      <c r="P255" s="25" t="str">
        <f t="array" ref="P255">INDEX(М[Форма закупа],MATCH(1,IF(($B255=М[Наим.])*($C255=М[Артикул, марка, произв.])*($D255=М[Хар-ка])*($O255=М[Прим.]),{1},($B255=М[Наим.])*($C255=М[Артикул, марка, произв.])*($D255=М[Хар-ка])*($O255=М[Прим.])),0))</f>
        <v>Закупка подрядчик</v>
      </c>
    </row>
    <row r="256" spans="1:16" ht="11.1" customHeight="1" outlineLevel="4" x14ac:dyDescent="0.2">
      <c r="A256" s="23" t="s">
        <v>43</v>
      </c>
      <c r="B256" s="24" t="s">
        <v>367</v>
      </c>
      <c r="C256" s="25"/>
      <c r="D256" s="25" t="s">
        <v>371</v>
      </c>
      <c r="E256" s="26" t="s">
        <v>25</v>
      </c>
      <c r="F256" s="27"/>
      <c r="G256" s="28">
        <v>1</v>
      </c>
      <c r="H256" s="28">
        <v>1</v>
      </c>
      <c r="I256" s="28">
        <v>2</v>
      </c>
      <c r="J256" s="27"/>
      <c r="K256" s="27"/>
      <c r="L256" s="28">
        <f>SUM($G$256:$K$256)</f>
        <v>4</v>
      </c>
      <c r="M256" s="32">
        <f t="array" ref="M256">INDEX(М[Цена за ед., руб],MATCH(1,IF(($B256=М[Наим.])*($C256=М[Артикул, марка, произв.])*($D256=М[Хар-ка])*($O256=М[Прим.]),{1},($B256=М[Наим.])*($C256=М[Артикул, марка, произв.])*($D256=М[Хар-ка])*($O256=М[Прим.])),0))</f>
        <v>0</v>
      </c>
      <c r="N256" s="32">
        <f>ROUND($L$256*$M$256,2)</f>
        <v>0</v>
      </c>
      <c r="O256" s="25"/>
      <c r="P256" s="25" t="str">
        <f t="array" ref="P256">INDEX(М[Форма закупа],MATCH(1,IF(($B256=М[Наим.])*($C256=М[Артикул, марка, произв.])*($D256=М[Хар-ка])*($O256=М[Прим.]),{1},($B256=М[Наим.])*($C256=М[Артикул, марка, произв.])*($D256=М[Хар-ка])*($O256=М[Прим.])),0))</f>
        <v>Закупка подрядчик</v>
      </c>
    </row>
    <row r="257" spans="1:16" ht="11.1" customHeight="1" outlineLevel="4" x14ac:dyDescent="0.2">
      <c r="A257" s="23" t="s">
        <v>45</v>
      </c>
      <c r="B257" s="24" t="s">
        <v>367</v>
      </c>
      <c r="C257" s="25"/>
      <c r="D257" s="25" t="s">
        <v>372</v>
      </c>
      <c r="E257" s="26" t="s">
        <v>25</v>
      </c>
      <c r="F257" s="27"/>
      <c r="G257" s="27"/>
      <c r="H257" s="27"/>
      <c r="I257" s="28">
        <v>1</v>
      </c>
      <c r="J257" s="27"/>
      <c r="K257" s="28">
        <v>2</v>
      </c>
      <c r="L257" s="28">
        <f>SUM($G$257:$K$257)</f>
        <v>3</v>
      </c>
      <c r="M257" s="32">
        <f t="array" ref="M257">INDEX(М[Цена за ед., руб],MATCH(1,IF(($B257=М[Наим.])*($C257=М[Артикул, марка, произв.])*($D257=М[Хар-ка])*($O257=М[Прим.]),{1},($B257=М[Наим.])*($C257=М[Артикул, марка, произв.])*($D257=М[Хар-ка])*($O257=М[Прим.])),0))</f>
        <v>0</v>
      </c>
      <c r="N257" s="32">
        <f>ROUND($L$257*$M$257,2)</f>
        <v>0</v>
      </c>
      <c r="O257" s="25"/>
      <c r="P257" s="25" t="str">
        <f t="array" ref="P257">INDEX(М[Форма закупа],MATCH(1,IF(($B257=М[Наим.])*($C257=М[Артикул, марка, произв.])*($D257=М[Хар-ка])*($O257=М[Прим.]),{1},($B257=М[Наим.])*($C257=М[Артикул, марка, произв.])*($D257=М[Хар-ка])*($O257=М[Прим.])),0))</f>
        <v>Закупка подрядчик</v>
      </c>
    </row>
    <row r="258" spans="1:16" ht="11.1" customHeight="1" outlineLevel="4" x14ac:dyDescent="0.2">
      <c r="A258" s="23" t="s">
        <v>47</v>
      </c>
      <c r="B258" s="24" t="s">
        <v>367</v>
      </c>
      <c r="C258" s="25"/>
      <c r="D258" s="25" t="s">
        <v>373</v>
      </c>
      <c r="E258" s="26" t="s">
        <v>25</v>
      </c>
      <c r="F258" s="27"/>
      <c r="G258" s="28">
        <v>1</v>
      </c>
      <c r="H258" s="28">
        <v>1</v>
      </c>
      <c r="I258" s="27"/>
      <c r="J258" s="27"/>
      <c r="K258" s="27"/>
      <c r="L258" s="28">
        <f>SUM($G$258:$K$258)</f>
        <v>2</v>
      </c>
      <c r="M258" s="32">
        <f t="array" ref="M258">INDEX(М[Цена за ед., руб],MATCH(1,IF(($B258=М[Наим.])*($C258=М[Артикул, марка, произв.])*($D258=М[Хар-ка])*($O258=М[Прим.]),{1},($B258=М[Наим.])*($C258=М[Артикул, марка, произв.])*($D258=М[Хар-ка])*($O258=М[Прим.])),0))</f>
        <v>0</v>
      </c>
      <c r="N258" s="32">
        <f>ROUND($L$258*$M$258,2)</f>
        <v>0</v>
      </c>
      <c r="O258" s="25"/>
      <c r="P258" s="25" t="str">
        <f t="array" ref="P258">INDEX(М[Форма закупа],MATCH(1,IF(($B258=М[Наим.])*($C258=М[Артикул, марка, произв.])*($D258=М[Хар-ка])*($O258=М[Прим.]),{1},($B258=М[Наим.])*($C258=М[Артикул, марка, произв.])*($D258=М[Хар-ка])*($O258=М[Прим.])),0))</f>
        <v>Закупка подрядчик</v>
      </c>
    </row>
    <row r="259" spans="1:16" ht="11.1" customHeight="1" outlineLevel="4" x14ac:dyDescent="0.2">
      <c r="A259" s="20"/>
      <c r="B259" s="14" t="s">
        <v>23</v>
      </c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65"/>
      <c r="N259" s="66">
        <f>SUM($N$260)</f>
        <v>0</v>
      </c>
      <c r="O259" s="18"/>
      <c r="P259" s="22"/>
    </row>
    <row r="260" spans="1:16" ht="11.1" customHeight="1" outlineLevel="4" x14ac:dyDescent="0.2">
      <c r="A260" s="23"/>
      <c r="B260" s="24" t="s">
        <v>374</v>
      </c>
      <c r="C260" s="25"/>
      <c r="D260" s="25"/>
      <c r="E260" s="26" t="s">
        <v>25</v>
      </c>
      <c r="F260" s="27"/>
      <c r="G260" s="28">
        <v>11</v>
      </c>
      <c r="H260" s="28">
        <v>20</v>
      </c>
      <c r="I260" s="28">
        <v>20</v>
      </c>
      <c r="J260" s="27"/>
      <c r="K260" s="28">
        <v>22</v>
      </c>
      <c r="L260" s="28">
        <f>SUM($G$260:$K$260)</f>
        <v>73</v>
      </c>
      <c r="M260" s="32">
        <f t="array" ref="M260">INDEX(Р[Цена за ед., руб],MATCH(1,IF(($B260=Р[Наименование])*($O260=Р[Примечание]),{1},($B260=Р[Наименование])*($O260=Р[Примечание])),0))</f>
        <v>0</v>
      </c>
      <c r="N260" s="32">
        <f>ROUND($L$260*$M$260,2)</f>
        <v>0</v>
      </c>
      <c r="O260" s="25"/>
      <c r="P260" s="25"/>
    </row>
    <row r="261" spans="1:16" ht="11.1" customHeight="1" outlineLevel="4" x14ac:dyDescent="0.2">
      <c r="A261" s="20"/>
      <c r="B261" s="14" t="s">
        <v>27</v>
      </c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65"/>
      <c r="N261" s="66">
        <f>SUM($N$262:$N$270)</f>
        <v>0</v>
      </c>
      <c r="O261" s="18"/>
      <c r="P261" s="22"/>
    </row>
    <row r="262" spans="1:16" ht="11.1" customHeight="1" outlineLevel="4" x14ac:dyDescent="0.2">
      <c r="A262" s="23" t="s">
        <v>28</v>
      </c>
      <c r="B262" s="24" t="s">
        <v>375</v>
      </c>
      <c r="C262" s="25"/>
      <c r="D262" s="25" t="s">
        <v>376</v>
      </c>
      <c r="E262" s="26" t="s">
        <v>25</v>
      </c>
      <c r="F262" s="27"/>
      <c r="G262" s="28">
        <v>6</v>
      </c>
      <c r="H262" s="27"/>
      <c r="I262" s="27"/>
      <c r="J262" s="27"/>
      <c r="K262" s="27"/>
      <c r="L262" s="28">
        <f>SUM($G$262:$K$262)</f>
        <v>6</v>
      </c>
      <c r="M262" s="32">
        <f t="array" ref="M262">INDEX(М[Цена за ед., руб],MATCH(1,IF(($B262=М[Наим.])*($C262=М[Артикул, марка, произв.])*($D262=М[Хар-ка])*($O262=М[Прим.]),{1},($B262=М[Наим.])*($C262=М[Артикул, марка, произв.])*($D262=М[Хар-ка])*($O262=М[Прим.])),0))</f>
        <v>0</v>
      </c>
      <c r="N262" s="32">
        <f>ROUND($L$262*$M$262,2)</f>
        <v>0</v>
      </c>
      <c r="O262" s="25"/>
      <c r="P262" s="25" t="str">
        <f t="array" ref="P262">INDEX(М[Форма закупа],MATCH(1,IF(($B262=М[Наим.])*($C262=М[Артикул, марка, произв.])*($D262=М[Хар-ка])*($O262=М[Прим.]),{1},($B262=М[Наим.])*($C262=М[Артикул, марка, произв.])*($D262=М[Хар-ка])*($O262=М[Прим.])),0))</f>
        <v>Закупка подрядчик</v>
      </c>
    </row>
    <row r="263" spans="1:16" ht="23.1" customHeight="1" outlineLevel="4" x14ac:dyDescent="0.2">
      <c r="A263" s="23" t="s">
        <v>39</v>
      </c>
      <c r="B263" s="24" t="s">
        <v>375</v>
      </c>
      <c r="C263" s="25"/>
      <c r="D263" s="25" t="s">
        <v>377</v>
      </c>
      <c r="E263" s="26" t="s">
        <v>25</v>
      </c>
      <c r="F263" s="27"/>
      <c r="G263" s="27"/>
      <c r="H263" s="28">
        <v>9</v>
      </c>
      <c r="I263" s="28">
        <v>1</v>
      </c>
      <c r="J263" s="27"/>
      <c r="K263" s="28">
        <v>1</v>
      </c>
      <c r="L263" s="28">
        <f>SUM($G$263:$K$263)</f>
        <v>11</v>
      </c>
      <c r="M263" s="32">
        <f t="array" ref="M263">INDEX(М[Цена за ед., руб],MATCH(1,IF(($B263=М[Наим.])*($C263=М[Артикул, марка, произв.])*($D263=М[Хар-ка])*($O263=М[Прим.]),{1},($B263=М[Наим.])*($C263=М[Артикул, марка, произв.])*($D263=М[Хар-ка])*($O263=М[Прим.])),0))</f>
        <v>0</v>
      </c>
      <c r="N263" s="32">
        <f>ROUND($L$263*$M$263,2)</f>
        <v>0</v>
      </c>
      <c r="O263" s="25"/>
      <c r="P263" s="25" t="str">
        <f t="array" ref="P263">INDEX(М[Форма закупа],MATCH(1,IF(($B263=М[Наим.])*($C263=М[Артикул, марка, произв.])*($D263=М[Хар-ка])*($O263=М[Прим.]),{1},($B263=М[Наим.])*($C263=М[Артикул, марка, произв.])*($D263=М[Хар-ка])*($O263=М[Прим.])),0))</f>
        <v>Закупка подрядчик</v>
      </c>
    </row>
    <row r="264" spans="1:16" ht="23.1" customHeight="1" outlineLevel="4" x14ac:dyDescent="0.2">
      <c r="A264" s="23" t="s">
        <v>41</v>
      </c>
      <c r="B264" s="24" t="s">
        <v>375</v>
      </c>
      <c r="C264" s="25"/>
      <c r="D264" s="25" t="s">
        <v>378</v>
      </c>
      <c r="E264" s="26" t="s">
        <v>25</v>
      </c>
      <c r="F264" s="27"/>
      <c r="G264" s="28">
        <v>3</v>
      </c>
      <c r="H264" s="27"/>
      <c r="I264" s="27"/>
      <c r="J264" s="27"/>
      <c r="K264" s="27"/>
      <c r="L264" s="28">
        <f>SUM($G$264:$K$264)</f>
        <v>3</v>
      </c>
      <c r="M264" s="32">
        <f t="array" ref="M264">INDEX(М[Цена за ед., руб],MATCH(1,IF(($B264=М[Наим.])*($C264=М[Артикул, марка, произв.])*($D264=М[Хар-ка])*($O264=М[Прим.]),{1},($B264=М[Наим.])*($C264=М[Артикул, марка, произв.])*($D264=М[Хар-ка])*($O264=М[Прим.])),0))</f>
        <v>0</v>
      </c>
      <c r="N264" s="32">
        <f>ROUND($L$264*$M$264,2)</f>
        <v>0</v>
      </c>
      <c r="O264" s="25"/>
      <c r="P264" s="25" t="str">
        <f t="array" ref="P264">INDEX(М[Форма закупа],MATCH(1,IF(($B264=М[Наим.])*($C264=М[Артикул, марка, произв.])*($D264=М[Хар-ка])*($O264=М[Прим.]),{1},($B264=М[Наим.])*($C264=М[Артикул, марка, произв.])*($D264=М[Хар-ка])*($O264=М[Прим.])),0))</f>
        <v>Закупка подрядчик</v>
      </c>
    </row>
    <row r="265" spans="1:16" ht="23.1" customHeight="1" outlineLevel="4" x14ac:dyDescent="0.2">
      <c r="A265" s="23" t="s">
        <v>43</v>
      </c>
      <c r="B265" s="24" t="s">
        <v>375</v>
      </c>
      <c r="C265" s="25"/>
      <c r="D265" s="25" t="s">
        <v>379</v>
      </c>
      <c r="E265" s="26" t="s">
        <v>25</v>
      </c>
      <c r="F265" s="27"/>
      <c r="G265" s="28">
        <v>1</v>
      </c>
      <c r="H265" s="28">
        <v>2</v>
      </c>
      <c r="I265" s="27"/>
      <c r="J265" s="27"/>
      <c r="K265" s="28">
        <v>1</v>
      </c>
      <c r="L265" s="28">
        <f>SUM($G$265:$K$265)</f>
        <v>4</v>
      </c>
      <c r="M265" s="32">
        <f t="array" ref="M265">INDEX(М[Цена за ед., руб],MATCH(1,IF(($B265=М[Наим.])*($C265=М[Артикул, марка, произв.])*($D265=М[Хар-ка])*($O265=М[Прим.]),{1},($B265=М[Наим.])*($C265=М[Артикул, марка, произв.])*($D265=М[Хар-ка])*($O265=М[Прим.])),0))</f>
        <v>0</v>
      </c>
      <c r="N265" s="32">
        <f>ROUND($L$265*$M$265,2)</f>
        <v>0</v>
      </c>
      <c r="O265" s="25"/>
      <c r="P265" s="25" t="str">
        <f t="array" ref="P265">INDEX(М[Форма закупа],MATCH(1,IF(($B265=М[Наим.])*($C265=М[Артикул, марка, произв.])*($D265=М[Хар-ка])*($O265=М[Прим.]),{1},($B265=М[Наим.])*($C265=М[Артикул, марка, произв.])*($D265=М[Хар-ка])*($O265=М[Прим.])),0))</f>
        <v>Закупка подрядчик</v>
      </c>
    </row>
    <row r="266" spans="1:16" ht="23.1" customHeight="1" outlineLevel="4" x14ac:dyDescent="0.2">
      <c r="A266" s="23" t="s">
        <v>45</v>
      </c>
      <c r="B266" s="24" t="s">
        <v>375</v>
      </c>
      <c r="C266" s="25"/>
      <c r="D266" s="25" t="s">
        <v>380</v>
      </c>
      <c r="E266" s="26" t="s">
        <v>25</v>
      </c>
      <c r="F266" s="27"/>
      <c r="G266" s="27"/>
      <c r="H266" s="28">
        <v>1</v>
      </c>
      <c r="I266" s="28">
        <v>1</v>
      </c>
      <c r="J266" s="27"/>
      <c r="K266" s="27"/>
      <c r="L266" s="28">
        <f>SUM($G$266:$K$266)</f>
        <v>2</v>
      </c>
      <c r="M266" s="32">
        <f t="array" ref="M266">INDEX(М[Цена за ед., руб],MATCH(1,IF(($B266=М[Наим.])*($C266=М[Артикул, марка, произв.])*($D266=М[Хар-ка])*($O266=М[Прим.]),{1},($B266=М[Наим.])*($C266=М[Артикул, марка, произв.])*($D266=М[Хар-ка])*($O266=М[Прим.])),0))</f>
        <v>0</v>
      </c>
      <c r="N266" s="32">
        <f>ROUND($L$266*$M$266,2)</f>
        <v>0</v>
      </c>
      <c r="O266" s="25"/>
      <c r="P266" s="25" t="str">
        <f t="array" ref="P266">INDEX(М[Форма закупа],MATCH(1,IF(($B266=М[Наим.])*($C266=М[Артикул, марка, произв.])*($D266=М[Хар-ка])*($O266=М[Прим.]),{1},($B266=М[Наим.])*($C266=М[Артикул, марка, произв.])*($D266=М[Хар-ка])*($O266=М[Прим.])),0))</f>
        <v>Закупка подрядчик</v>
      </c>
    </row>
    <row r="267" spans="1:16" ht="23.1" customHeight="1" outlineLevel="4" x14ac:dyDescent="0.2">
      <c r="A267" s="23" t="s">
        <v>47</v>
      </c>
      <c r="B267" s="24" t="s">
        <v>375</v>
      </c>
      <c r="C267" s="25"/>
      <c r="D267" s="25" t="s">
        <v>381</v>
      </c>
      <c r="E267" s="26" t="s">
        <v>25</v>
      </c>
      <c r="F267" s="27"/>
      <c r="G267" s="27"/>
      <c r="H267" s="27"/>
      <c r="I267" s="28">
        <v>7</v>
      </c>
      <c r="J267" s="27"/>
      <c r="K267" s="27"/>
      <c r="L267" s="28">
        <f>SUM($G$267:$K$267)</f>
        <v>7</v>
      </c>
      <c r="M267" s="32">
        <f t="array" ref="M267">INDEX(М[Цена за ед., руб],MATCH(1,IF(($B267=М[Наим.])*($C267=М[Артикул, марка, произв.])*($D267=М[Хар-ка])*($O267=М[Прим.]),{1},($B267=М[Наим.])*($C267=М[Артикул, марка, произв.])*($D267=М[Хар-ка])*($O267=М[Прим.])),0))</f>
        <v>0</v>
      </c>
      <c r="N267" s="32">
        <f>ROUND($L$267*$M$267,2)</f>
        <v>0</v>
      </c>
      <c r="O267" s="25"/>
      <c r="P267" s="25" t="str">
        <f t="array" ref="P267">INDEX(М[Форма закупа],MATCH(1,IF(($B267=М[Наим.])*($C267=М[Артикул, марка, произв.])*($D267=М[Хар-ка])*($O267=М[Прим.]),{1},($B267=М[Наим.])*($C267=М[Артикул, марка, произв.])*($D267=М[Хар-ка])*($O267=М[Прим.])),0))</f>
        <v>Закупка подрядчик</v>
      </c>
    </row>
    <row r="268" spans="1:16" ht="23.1" customHeight="1" outlineLevel="4" x14ac:dyDescent="0.2">
      <c r="A268" s="23" t="s">
        <v>49</v>
      </c>
      <c r="B268" s="24" t="s">
        <v>375</v>
      </c>
      <c r="C268" s="25"/>
      <c r="D268" s="25" t="s">
        <v>382</v>
      </c>
      <c r="E268" s="26" t="s">
        <v>25</v>
      </c>
      <c r="F268" s="27"/>
      <c r="G268" s="27"/>
      <c r="H268" s="27"/>
      <c r="I268" s="28">
        <v>9</v>
      </c>
      <c r="J268" s="27"/>
      <c r="K268" s="27"/>
      <c r="L268" s="28">
        <f>SUM($G$268:$K$268)</f>
        <v>9</v>
      </c>
      <c r="M268" s="32">
        <f t="array" ref="M268">INDEX(М[Цена за ед., руб],MATCH(1,IF(($B268=М[Наим.])*($C268=М[Артикул, марка, произв.])*($D268=М[Хар-ка])*($O268=М[Прим.]),{1},($B268=М[Наим.])*($C268=М[Артикул, марка, произв.])*($D268=М[Хар-ка])*($O268=М[Прим.])),0))</f>
        <v>0</v>
      </c>
      <c r="N268" s="32">
        <f>ROUND($L$268*$M$268,2)</f>
        <v>0</v>
      </c>
      <c r="O268" s="25"/>
      <c r="P268" s="25" t="str">
        <f t="array" ref="P268">INDEX(М[Форма закупа],MATCH(1,IF(($B268=М[Наим.])*($C268=М[Артикул, марка, произв.])*($D268=М[Хар-ка])*($O268=М[Прим.]),{1},($B268=М[Наим.])*($C268=М[Артикул, марка, произв.])*($D268=М[Хар-ка])*($O268=М[Прим.])),0))</f>
        <v>Закупка подрядчик</v>
      </c>
    </row>
    <row r="269" spans="1:16" ht="23.1" customHeight="1" outlineLevel="4" x14ac:dyDescent="0.2">
      <c r="A269" s="23" t="s">
        <v>51</v>
      </c>
      <c r="B269" s="24" t="s">
        <v>375</v>
      </c>
      <c r="C269" s="25"/>
      <c r="D269" s="25" t="s">
        <v>383</v>
      </c>
      <c r="E269" s="26" t="s">
        <v>25</v>
      </c>
      <c r="F269" s="27"/>
      <c r="G269" s="27"/>
      <c r="H269" s="28">
        <v>8</v>
      </c>
      <c r="I269" s="27"/>
      <c r="J269" s="27"/>
      <c r="K269" s="28">
        <v>20</v>
      </c>
      <c r="L269" s="28">
        <f>SUM($G$269:$K$269)</f>
        <v>28</v>
      </c>
      <c r="M269" s="32">
        <f t="array" ref="M269">INDEX(М[Цена за ед., руб],MATCH(1,IF(($B269=М[Наим.])*($C269=М[Артикул, марка, произв.])*($D269=М[Хар-ка])*($O269=М[Прим.]),{1},($B269=М[Наим.])*($C269=М[Артикул, марка, произв.])*($D269=М[Хар-ка])*($O269=М[Прим.])),0))</f>
        <v>0</v>
      </c>
      <c r="N269" s="32">
        <f>ROUND($L$269*$M$269,2)</f>
        <v>0</v>
      </c>
      <c r="O269" s="25"/>
      <c r="P269" s="25" t="str">
        <f t="array" ref="P269">INDEX(М[Форма закупа],MATCH(1,IF(($B269=М[Наим.])*($C269=М[Артикул, марка, произв.])*($D269=М[Хар-ка])*($O269=М[Прим.]),{1},($B269=М[Наим.])*($C269=М[Артикул, марка, произв.])*($D269=М[Хар-ка])*($O269=М[Прим.])),0))</f>
        <v>Закупка подрядчик</v>
      </c>
    </row>
    <row r="270" spans="1:16" ht="23.1" customHeight="1" outlineLevel="4" x14ac:dyDescent="0.2">
      <c r="A270" s="23" t="s">
        <v>53</v>
      </c>
      <c r="B270" s="24" t="s">
        <v>375</v>
      </c>
      <c r="C270" s="25"/>
      <c r="D270" s="25" t="s">
        <v>384</v>
      </c>
      <c r="E270" s="26" t="s">
        <v>25</v>
      </c>
      <c r="F270" s="27"/>
      <c r="G270" s="28">
        <v>1</v>
      </c>
      <c r="H270" s="27"/>
      <c r="I270" s="28">
        <v>2</v>
      </c>
      <c r="J270" s="27"/>
      <c r="K270" s="27"/>
      <c r="L270" s="28">
        <f>SUM($G$270:$K$270)</f>
        <v>3</v>
      </c>
      <c r="M270" s="32">
        <f t="array" ref="M270">INDEX(М[Цена за ед., руб],MATCH(1,IF(($B270=М[Наим.])*($C270=М[Артикул, марка, произв.])*($D270=М[Хар-ка])*($O270=М[Прим.]),{1},($B270=М[Наим.])*($C270=М[Артикул, марка, произв.])*($D270=М[Хар-ка])*($O270=М[Прим.])),0))</f>
        <v>0</v>
      </c>
      <c r="N270" s="32">
        <f>ROUND($L$270*$M$270,2)</f>
        <v>0</v>
      </c>
      <c r="O270" s="25"/>
      <c r="P270" s="25" t="str">
        <f t="array" ref="P270">INDEX(М[Форма закупа],MATCH(1,IF(($B270=М[Наим.])*($C270=М[Артикул, марка, произв.])*($D270=М[Хар-ка])*($O270=М[Прим.]),{1},($B270=М[Наим.])*($C270=М[Артикул, марка, произв.])*($D270=М[Хар-ка])*($O270=М[Прим.])),0))</f>
        <v>Закупка подрядчик</v>
      </c>
    </row>
    <row r="271" spans="1:16" ht="11.1" customHeight="1" outlineLevel="4" x14ac:dyDescent="0.2">
      <c r="A271" s="20"/>
      <c r="B271" s="14" t="s">
        <v>23</v>
      </c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65"/>
      <c r="N271" s="66">
        <f>SUM($N$272)</f>
        <v>0</v>
      </c>
      <c r="O271" s="18"/>
      <c r="P271" s="22"/>
    </row>
    <row r="272" spans="1:16" ht="11.1" customHeight="1" outlineLevel="4" x14ac:dyDescent="0.2">
      <c r="A272" s="23"/>
      <c r="B272" s="24" t="s">
        <v>385</v>
      </c>
      <c r="C272" s="25"/>
      <c r="D272" s="25"/>
      <c r="E272" s="26" t="s">
        <v>25</v>
      </c>
      <c r="F272" s="27"/>
      <c r="G272" s="27"/>
      <c r="H272" s="27"/>
      <c r="I272" s="28">
        <v>2</v>
      </c>
      <c r="J272" s="28">
        <v>64</v>
      </c>
      <c r="K272" s="27"/>
      <c r="L272" s="28">
        <f>SUM($G$272:$K$272)</f>
        <v>66</v>
      </c>
      <c r="M272" s="32">
        <f t="array" ref="M272">INDEX(Р[Цена за ед., руб],MATCH(1,IF(($B272=Р[Наименование])*($O272=Р[Примечание]),{1},($B272=Р[Наименование])*($O272=Р[Примечание])),0))</f>
        <v>0</v>
      </c>
      <c r="N272" s="32">
        <f>ROUND($L$272*$M$272,2)</f>
        <v>0</v>
      </c>
      <c r="O272" s="25"/>
      <c r="P272" s="25"/>
    </row>
    <row r="273" spans="1:16" ht="11.1" customHeight="1" outlineLevel="4" x14ac:dyDescent="0.2">
      <c r="A273" s="20"/>
      <c r="B273" s="14" t="s">
        <v>27</v>
      </c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65"/>
      <c r="N273" s="66">
        <f>SUM($N$274:$N$277)</f>
        <v>0</v>
      </c>
      <c r="O273" s="18"/>
      <c r="P273" s="22"/>
    </row>
    <row r="274" spans="1:16" ht="23.1" customHeight="1" outlineLevel="4" x14ac:dyDescent="0.2">
      <c r="A274" s="23" t="s">
        <v>28</v>
      </c>
      <c r="B274" s="24" t="s">
        <v>386</v>
      </c>
      <c r="C274" s="25"/>
      <c r="D274" s="25" t="s">
        <v>387</v>
      </c>
      <c r="E274" s="26" t="s">
        <v>25</v>
      </c>
      <c r="F274" s="27"/>
      <c r="G274" s="27"/>
      <c r="H274" s="27"/>
      <c r="I274" s="27"/>
      <c r="J274" s="28">
        <v>6</v>
      </c>
      <c r="K274" s="27"/>
      <c r="L274" s="28">
        <f>SUM($G$274:$K$274)</f>
        <v>6</v>
      </c>
      <c r="M274" s="32">
        <f t="array" ref="M274">INDEX(М[Цена за ед., руб],MATCH(1,IF(($B274=М[Наим.])*($C274=М[Артикул, марка, произв.])*($D274=М[Хар-ка])*($O274=М[Прим.]),{1},($B274=М[Наим.])*($C274=М[Артикул, марка, произв.])*($D274=М[Хар-ка])*($O274=М[Прим.])),0))</f>
        <v>0</v>
      </c>
      <c r="N274" s="32">
        <f>ROUND($L$274*$M$274,2)</f>
        <v>0</v>
      </c>
      <c r="O274" s="25"/>
      <c r="P274" s="25" t="str">
        <f t="array" ref="P274">INDEX(М[Форма закупа],MATCH(1,IF(($B274=М[Наим.])*($C274=М[Артикул, марка, произв.])*($D274=М[Хар-ка])*($O274=М[Прим.]),{1},($B274=М[Наим.])*($C274=М[Артикул, марка, произв.])*($D274=М[Хар-ка])*($O274=М[Прим.])),0))</f>
        <v>Закупка подрядчик</v>
      </c>
    </row>
    <row r="275" spans="1:16" ht="23.1" customHeight="1" outlineLevel="4" x14ac:dyDescent="0.2">
      <c r="A275" s="23" t="s">
        <v>39</v>
      </c>
      <c r="B275" s="24" t="s">
        <v>386</v>
      </c>
      <c r="C275" s="25"/>
      <c r="D275" s="25" t="s">
        <v>388</v>
      </c>
      <c r="E275" s="26" t="s">
        <v>25</v>
      </c>
      <c r="F275" s="27"/>
      <c r="G275" s="27"/>
      <c r="H275" s="27"/>
      <c r="I275" s="28">
        <v>1</v>
      </c>
      <c r="J275" s="28">
        <v>3</v>
      </c>
      <c r="K275" s="27"/>
      <c r="L275" s="28">
        <f>SUM($G$275:$K$275)</f>
        <v>4</v>
      </c>
      <c r="M275" s="32">
        <f t="array" ref="M275">INDEX(М[Цена за ед., руб],MATCH(1,IF(($B275=М[Наим.])*($C275=М[Артикул, марка, произв.])*($D275=М[Хар-ка])*($O275=М[Прим.]),{1},($B275=М[Наим.])*($C275=М[Артикул, марка, произв.])*($D275=М[Хар-ка])*($O275=М[Прим.])),0))</f>
        <v>0</v>
      </c>
      <c r="N275" s="32">
        <f>ROUND($L$275*$M$275,2)</f>
        <v>0</v>
      </c>
      <c r="O275" s="25"/>
      <c r="P275" s="25" t="str">
        <f t="array" ref="P275">INDEX(М[Форма закупа],MATCH(1,IF(($B275=М[Наим.])*($C275=М[Артикул, марка, произв.])*($D275=М[Хар-ка])*($O275=М[Прим.]),{1},($B275=М[Наим.])*($C275=М[Артикул, марка, произв.])*($D275=М[Хар-ка])*($O275=М[Прим.])),0))</f>
        <v>Закупка подрядчик</v>
      </c>
    </row>
    <row r="276" spans="1:16" ht="23.1" customHeight="1" outlineLevel="4" x14ac:dyDescent="0.2">
      <c r="A276" s="23" t="s">
        <v>41</v>
      </c>
      <c r="B276" s="24" t="s">
        <v>386</v>
      </c>
      <c r="C276" s="25"/>
      <c r="D276" s="25" t="s">
        <v>389</v>
      </c>
      <c r="E276" s="26" t="s">
        <v>25</v>
      </c>
      <c r="F276" s="27"/>
      <c r="G276" s="27"/>
      <c r="H276" s="27"/>
      <c r="I276" s="28">
        <v>1</v>
      </c>
      <c r="J276" s="28">
        <v>6</v>
      </c>
      <c r="K276" s="27"/>
      <c r="L276" s="28">
        <f>SUM($G$276:$K$276)</f>
        <v>7</v>
      </c>
      <c r="M276" s="32">
        <f t="array" ref="M276">INDEX(М[Цена за ед., руб],MATCH(1,IF(($B276=М[Наим.])*($C276=М[Артикул, марка, произв.])*($D276=М[Хар-ка])*($O276=М[Прим.]),{1},($B276=М[Наим.])*($C276=М[Артикул, марка, произв.])*($D276=М[Хар-ка])*($O276=М[Прим.])),0))</f>
        <v>0</v>
      </c>
      <c r="N276" s="32">
        <f>ROUND($L$276*$M$276,2)</f>
        <v>0</v>
      </c>
      <c r="O276" s="25"/>
      <c r="P276" s="25" t="str">
        <f t="array" ref="P276">INDEX(М[Форма закупа],MATCH(1,IF(($B276=М[Наим.])*($C276=М[Артикул, марка, произв.])*($D276=М[Хар-ка])*($O276=М[Прим.]),{1},($B276=М[Наим.])*($C276=М[Артикул, марка, произв.])*($D276=М[Хар-ка])*($O276=М[Прим.])),0))</f>
        <v>Закупка подрядчик</v>
      </c>
    </row>
    <row r="277" spans="1:16" ht="11.1" customHeight="1" outlineLevel="4" x14ac:dyDescent="0.2">
      <c r="A277" s="23" t="s">
        <v>43</v>
      </c>
      <c r="B277" s="24" t="s">
        <v>386</v>
      </c>
      <c r="C277" s="25"/>
      <c r="D277" s="25" t="s">
        <v>390</v>
      </c>
      <c r="E277" s="26" t="s">
        <v>25</v>
      </c>
      <c r="F277" s="27"/>
      <c r="G277" s="27"/>
      <c r="H277" s="27"/>
      <c r="I277" s="27"/>
      <c r="J277" s="28">
        <v>49</v>
      </c>
      <c r="K277" s="27"/>
      <c r="L277" s="28">
        <f>SUM($G$277:$K$277)</f>
        <v>49</v>
      </c>
      <c r="M277" s="32">
        <f t="array" ref="M277">INDEX(М[Цена за ед., руб],MATCH(1,IF(($B277=М[Наим.])*($C277=М[Артикул, марка, произв.])*($D277=М[Хар-ка])*($O277=М[Прим.]),{1},($B277=М[Наим.])*($C277=М[Артикул, марка, произв.])*($D277=М[Хар-ка])*($O277=М[Прим.])),0))</f>
        <v>0</v>
      </c>
      <c r="N277" s="32">
        <f>ROUND($L$277*$M$277,2)</f>
        <v>0</v>
      </c>
      <c r="O277" s="25"/>
      <c r="P277" s="25" t="str">
        <f t="array" ref="P277">INDEX(М[Форма закупа],MATCH(1,IF(($B277=М[Наим.])*($C277=М[Артикул, марка, произв.])*($D277=М[Хар-ка])*($O277=М[Прим.]),{1},($B277=М[Наим.])*($C277=М[Артикул, марка, произв.])*($D277=М[Хар-ка])*($O277=М[Прим.])),0))</f>
        <v>Закупка подрядчик</v>
      </c>
    </row>
    <row r="278" spans="1:16" ht="11.1" customHeight="1" outlineLevel="4" x14ac:dyDescent="0.2">
      <c r="A278" s="20"/>
      <c r="B278" s="14" t="s">
        <v>23</v>
      </c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65"/>
      <c r="N278" s="66">
        <f>SUM($N$279)</f>
        <v>0</v>
      </c>
      <c r="O278" s="18"/>
      <c r="P278" s="22"/>
    </row>
    <row r="279" spans="1:16" ht="47.1" customHeight="1" outlineLevel="4" x14ac:dyDescent="0.2">
      <c r="A279" s="23"/>
      <c r="B279" s="24" t="s">
        <v>391</v>
      </c>
      <c r="C279" s="25"/>
      <c r="D279" s="25"/>
      <c r="E279" s="26" t="s">
        <v>288</v>
      </c>
      <c r="F279" s="27"/>
      <c r="G279" s="28">
        <v>117</v>
      </c>
      <c r="H279" s="28">
        <v>236</v>
      </c>
      <c r="I279" s="28">
        <v>175</v>
      </c>
      <c r="J279" s="28">
        <v>949</v>
      </c>
      <c r="K279" s="28">
        <v>432</v>
      </c>
      <c r="L279" s="29">
        <f>SUM($G$279:$K$279)</f>
        <v>1909</v>
      </c>
      <c r="M279" s="32">
        <f t="array" ref="M279">INDEX(Р[Цена за ед., руб],MATCH(1,IF(($B279=Р[Наименование])*($O279=Р[Примечание]),{1},($B279=Р[Наименование])*($O279=Р[Примечание])),0))</f>
        <v>0</v>
      </c>
      <c r="N279" s="32">
        <f>ROUND($L$279*$M$279,2)</f>
        <v>0</v>
      </c>
      <c r="O279" s="25"/>
      <c r="P279" s="25"/>
    </row>
    <row r="280" spans="1:16" ht="11.1" customHeight="1" outlineLevel="4" x14ac:dyDescent="0.2">
      <c r="A280" s="20"/>
      <c r="B280" s="14" t="s">
        <v>27</v>
      </c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65"/>
      <c r="N280" s="66">
        <f>SUM($N$281:$N$282)</f>
        <v>0</v>
      </c>
      <c r="O280" s="18"/>
      <c r="P280" s="22"/>
    </row>
    <row r="281" spans="1:16" ht="23.1" customHeight="1" outlineLevel="4" x14ac:dyDescent="0.2">
      <c r="A281" s="23" t="s">
        <v>28</v>
      </c>
      <c r="B281" s="24" t="s">
        <v>392</v>
      </c>
      <c r="C281" s="25"/>
      <c r="D281" s="25" t="s">
        <v>393</v>
      </c>
      <c r="E281" s="26" t="s">
        <v>288</v>
      </c>
      <c r="F281" s="27"/>
      <c r="G281" s="28">
        <v>2</v>
      </c>
      <c r="H281" s="28">
        <v>1</v>
      </c>
      <c r="I281" s="27"/>
      <c r="J281" s="28">
        <v>98</v>
      </c>
      <c r="K281" s="27"/>
      <c r="L281" s="28">
        <f>SUM($G$281:$K$281)</f>
        <v>101</v>
      </c>
      <c r="M281" s="32">
        <f t="array" ref="M281">INDEX(М[Цена за ед., руб],MATCH(1,IF(($B281=М[Наим.])*($C281=М[Артикул, марка, произв.])*($D281=М[Хар-ка])*($O281=М[Прим.]),{1},($B281=М[Наим.])*($C281=М[Артикул, марка, произв.])*($D281=М[Хар-ка])*($O281=М[Прим.])),0))</f>
        <v>0</v>
      </c>
      <c r="N281" s="32">
        <f>ROUND($L$281*$M$281,2)</f>
        <v>0</v>
      </c>
      <c r="O281" s="25"/>
      <c r="P281" s="25" t="str">
        <f t="array" ref="P281">INDEX(М[Форма закупа],MATCH(1,IF(($B281=М[Наим.])*($C281=М[Артикул, марка, произв.])*($D281=М[Хар-ка])*($O281=М[Прим.]),{1},($B281=М[Наим.])*($C281=М[Артикул, марка, произв.])*($D281=М[Хар-ка])*($O281=М[Прим.])),0))</f>
        <v>Закупка подрядчик</v>
      </c>
    </row>
    <row r="282" spans="1:16" ht="23.1" customHeight="1" outlineLevel="4" x14ac:dyDescent="0.2">
      <c r="A282" s="23" t="s">
        <v>39</v>
      </c>
      <c r="B282" s="24" t="s">
        <v>392</v>
      </c>
      <c r="C282" s="25"/>
      <c r="D282" s="25" t="s">
        <v>394</v>
      </c>
      <c r="E282" s="26" t="s">
        <v>288</v>
      </c>
      <c r="F282" s="27"/>
      <c r="G282" s="28">
        <v>115</v>
      </c>
      <c r="H282" s="28">
        <v>235</v>
      </c>
      <c r="I282" s="28">
        <v>175</v>
      </c>
      <c r="J282" s="28">
        <v>851</v>
      </c>
      <c r="K282" s="28">
        <v>432</v>
      </c>
      <c r="L282" s="29">
        <f>SUM($G$282:$K$282)</f>
        <v>1808</v>
      </c>
      <c r="M282" s="32">
        <f t="array" ref="M282">INDEX(М[Цена за ед., руб],MATCH(1,IF(($B282=М[Наим.])*($C282=М[Артикул, марка, произв.])*($D282=М[Хар-ка])*($O282=М[Прим.]),{1},($B282=М[Наим.])*($C282=М[Артикул, марка, произв.])*($D282=М[Хар-ка])*($O282=М[Прим.])),0))</f>
        <v>0</v>
      </c>
      <c r="N282" s="32">
        <f>ROUND($L$282*$M$282,2)</f>
        <v>0</v>
      </c>
      <c r="O282" s="25"/>
      <c r="P282" s="25" t="str">
        <f t="array" ref="P282">INDEX(М[Форма закупа],MATCH(1,IF(($B282=М[Наим.])*($C282=М[Артикул, марка, произв.])*($D282=М[Хар-ка])*($O282=М[Прим.]),{1},($B282=М[Наим.])*($C282=М[Артикул, марка, произв.])*($D282=М[Хар-ка])*($O282=М[Прим.])),0))</f>
        <v>Закупка подрядчик</v>
      </c>
    </row>
    <row r="283" spans="1:16" ht="11.1" customHeight="1" outlineLevel="4" x14ac:dyDescent="0.2">
      <c r="A283" s="20"/>
      <c r="B283" s="14" t="s">
        <v>23</v>
      </c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65"/>
      <c r="N283" s="66">
        <f>SUM($N$284)</f>
        <v>0</v>
      </c>
      <c r="O283" s="18"/>
      <c r="P283" s="22"/>
    </row>
    <row r="284" spans="1:16" ht="11.1" customHeight="1" outlineLevel="4" x14ac:dyDescent="0.2">
      <c r="A284" s="23"/>
      <c r="B284" s="24" t="s">
        <v>395</v>
      </c>
      <c r="C284" s="25"/>
      <c r="D284" s="25"/>
      <c r="E284" s="26" t="s">
        <v>288</v>
      </c>
      <c r="F284" s="27"/>
      <c r="G284" s="29">
        <v>1484</v>
      </c>
      <c r="H284" s="32">
        <v>3312.22</v>
      </c>
      <c r="I284" s="32">
        <v>2140.25</v>
      </c>
      <c r="J284" s="32">
        <v>9995.39</v>
      </c>
      <c r="K284" s="32">
        <v>4499.82</v>
      </c>
      <c r="L284" s="32">
        <f>SUM($G$284:$K$284)</f>
        <v>21431.68</v>
      </c>
      <c r="M284" s="32">
        <f t="array" ref="M284">INDEX(Р[Цена за ед., руб],MATCH(1,IF(($B284=Р[Наименование])*($O284=Р[Примечание]),{1},($B284=Р[Наименование])*($O284=Р[Примечание])),0))</f>
        <v>0</v>
      </c>
      <c r="N284" s="32">
        <f>ROUND($L$284*$M$284,2)</f>
        <v>0</v>
      </c>
      <c r="O284" s="25"/>
      <c r="P284" s="25"/>
    </row>
    <row r="285" spans="1:16" ht="11.1" customHeight="1" outlineLevel="4" x14ac:dyDescent="0.2">
      <c r="A285" s="20"/>
      <c r="B285" s="14" t="s">
        <v>27</v>
      </c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65"/>
      <c r="N285" s="66">
        <f>SUM($N$286:$N$292)</f>
        <v>0</v>
      </c>
      <c r="O285" s="18"/>
      <c r="P285" s="22"/>
    </row>
    <row r="286" spans="1:16" ht="23.1" customHeight="1" outlineLevel="4" x14ac:dyDescent="0.2">
      <c r="A286" s="23" t="s">
        <v>28</v>
      </c>
      <c r="B286" s="24" t="s">
        <v>396</v>
      </c>
      <c r="C286" s="25"/>
      <c r="D286" s="25" t="s">
        <v>397</v>
      </c>
      <c r="E286" s="26" t="s">
        <v>398</v>
      </c>
      <c r="F286" s="27"/>
      <c r="G286" s="31">
        <v>1891.4</v>
      </c>
      <c r="H286" s="32">
        <v>4898.53</v>
      </c>
      <c r="I286" s="31">
        <v>3043.9</v>
      </c>
      <c r="J286" s="32">
        <v>20386.62</v>
      </c>
      <c r="K286" s="32">
        <v>4699.4399999999996</v>
      </c>
      <c r="L286" s="32">
        <f>SUM($G$286:$K$286)</f>
        <v>34919.89</v>
      </c>
      <c r="M286" s="32">
        <f t="array" ref="M286">INDEX(М[Цена за ед., руб],MATCH(1,IF(($B286=М[Наим.])*($C286=М[Артикул, марка, произв.])*($D286=М[Хар-ка])*($O286=М[Прим.]),{1},($B286=М[Наим.])*($C286=М[Артикул, марка, произв.])*($D286=М[Хар-ка])*($O286=М[Прим.])),0))</f>
        <v>0</v>
      </c>
      <c r="N286" s="32">
        <f>ROUND($L$286*$M$286,2)</f>
        <v>0</v>
      </c>
      <c r="O286" s="25"/>
      <c r="P286" s="25" t="str">
        <f t="array" ref="P286">INDEX(М[Форма закупа],MATCH(1,IF(($B286=М[Наим.])*($C286=М[Артикул, марка, произв.])*($D286=М[Хар-ка])*($O286=М[Прим.]),{1},($B286=М[Наим.])*($C286=М[Артикул, марка, произв.])*($D286=М[Хар-ка])*($O286=М[Прим.])),0))</f>
        <v>Закупка подрядчик</v>
      </c>
    </row>
    <row r="287" spans="1:16" ht="11.1" customHeight="1" outlineLevel="4" x14ac:dyDescent="0.2">
      <c r="A287" s="23" t="s">
        <v>39</v>
      </c>
      <c r="B287" s="24" t="s">
        <v>399</v>
      </c>
      <c r="C287" s="25"/>
      <c r="D287" s="25" t="s">
        <v>400</v>
      </c>
      <c r="E287" s="26" t="s">
        <v>288</v>
      </c>
      <c r="F287" s="27"/>
      <c r="G287" s="28">
        <v>161</v>
      </c>
      <c r="H287" s="30">
        <v>473.3</v>
      </c>
      <c r="I287" s="30">
        <v>208.7</v>
      </c>
      <c r="J287" s="30">
        <v>211.2</v>
      </c>
      <c r="K287" s="31">
        <v>1026.5</v>
      </c>
      <c r="L287" s="31">
        <f>SUM($G$287:$K$287)</f>
        <v>2080.6999999999998</v>
      </c>
      <c r="M287" s="32">
        <f t="array" ref="M287">INDEX(М[Цена за ед., руб],MATCH(1,IF(($B287=М[Наим.])*($C287=М[Артикул, марка, произв.])*($D287=М[Хар-ка])*($O287=М[Прим.]),{1},($B287=М[Наим.])*($C287=М[Артикул, марка, произв.])*($D287=М[Хар-ка])*($O287=М[Прим.])),0))</f>
        <v>0</v>
      </c>
      <c r="N287" s="32">
        <f>ROUND($L$287*$M$287,2)</f>
        <v>0</v>
      </c>
      <c r="O287" s="25"/>
      <c r="P287" s="25" t="str">
        <f t="array" ref="P287">INDEX(М[Форма закупа],MATCH(1,IF(($B287=М[Наим.])*($C287=М[Артикул, марка, произв.])*($D287=М[Хар-ка])*($O287=М[Прим.]),{1},($B287=М[Наим.])*($C287=М[Артикул, марка, произв.])*($D287=М[Хар-ка])*($O287=М[Прим.])),0))</f>
        <v>Закупка подрядчик</v>
      </c>
    </row>
    <row r="288" spans="1:16" ht="11.1" customHeight="1" outlineLevel="4" x14ac:dyDescent="0.2">
      <c r="A288" s="23" t="s">
        <v>41</v>
      </c>
      <c r="B288" s="24" t="s">
        <v>399</v>
      </c>
      <c r="C288" s="25"/>
      <c r="D288" s="25" t="s">
        <v>401</v>
      </c>
      <c r="E288" s="26" t="s">
        <v>288</v>
      </c>
      <c r="F288" s="27"/>
      <c r="G288" s="28">
        <v>940</v>
      </c>
      <c r="H288" s="32">
        <v>1677.98</v>
      </c>
      <c r="I288" s="31">
        <v>1225.3</v>
      </c>
      <c r="J288" s="32">
        <v>3438.25</v>
      </c>
      <c r="K288" s="32">
        <v>2882.07</v>
      </c>
      <c r="L288" s="31">
        <f>SUM($G$288:$K$288)</f>
        <v>10163.6</v>
      </c>
      <c r="M288" s="32">
        <f t="array" ref="M288">INDEX(М[Цена за ед., руб],MATCH(1,IF(($B288=М[Наим.])*($C288=М[Артикул, марка, произв.])*($D288=М[Хар-ка])*($O288=М[Прим.]),{1},($B288=М[Наим.])*($C288=М[Артикул, марка, произв.])*($D288=М[Хар-ка])*($O288=М[Прим.])),0))</f>
        <v>0</v>
      </c>
      <c r="N288" s="32">
        <f>ROUND($L$288*$M$288,2)</f>
        <v>0</v>
      </c>
      <c r="O288" s="25"/>
      <c r="P288" s="25" t="str">
        <f t="array" ref="P288">INDEX(М[Форма закупа],MATCH(1,IF(($B288=М[Наим.])*($C288=М[Артикул, марка, произв.])*($D288=М[Хар-ка])*($O288=М[Прим.]),{1},($B288=М[Наим.])*($C288=М[Артикул, марка, произв.])*($D288=М[Хар-ка])*($O288=М[Прим.])),0))</f>
        <v>Закупка подрядчик</v>
      </c>
    </row>
    <row r="289" spans="1:16" ht="11.1" customHeight="1" outlineLevel="4" x14ac:dyDescent="0.2">
      <c r="A289" s="23" t="s">
        <v>43</v>
      </c>
      <c r="B289" s="24" t="s">
        <v>399</v>
      </c>
      <c r="C289" s="25"/>
      <c r="D289" s="25" t="s">
        <v>402</v>
      </c>
      <c r="E289" s="26" t="s">
        <v>288</v>
      </c>
      <c r="F289" s="27"/>
      <c r="G289" s="28">
        <v>241</v>
      </c>
      <c r="H289" s="33">
        <v>949.54</v>
      </c>
      <c r="I289" s="30">
        <v>646.29999999999995</v>
      </c>
      <c r="J289" s="32">
        <v>6000.34</v>
      </c>
      <c r="K289" s="33">
        <v>531.75</v>
      </c>
      <c r="L289" s="32">
        <f>SUM($G$289:$K$289)</f>
        <v>8368.93</v>
      </c>
      <c r="M289" s="32">
        <f t="array" ref="M289">INDEX(М[Цена за ед., руб],MATCH(1,IF(($B289=М[Наим.])*($C289=М[Артикул, марка, произв.])*($D289=М[Хар-ка])*($O289=М[Прим.]),{1},($B289=М[Наим.])*($C289=М[Артикул, марка, произв.])*($D289=М[Хар-ка])*($O289=М[Прим.])),0))</f>
        <v>0</v>
      </c>
      <c r="N289" s="32">
        <f>ROUND($L$289*$M$289,2)</f>
        <v>0</v>
      </c>
      <c r="O289" s="25"/>
      <c r="P289" s="25" t="str">
        <f t="array" ref="P289">INDEX(М[Форма закупа],MATCH(1,IF(($B289=М[Наим.])*($C289=М[Артикул, марка, произв.])*($D289=М[Хар-ка])*($O289=М[Прим.]),{1},($B289=М[Наим.])*($C289=М[Артикул, марка, произв.])*($D289=М[Хар-ка])*($O289=М[Прим.])),0))</f>
        <v>Закупка подрядчик</v>
      </c>
    </row>
    <row r="290" spans="1:16" ht="11.1" customHeight="1" outlineLevel="4" x14ac:dyDescent="0.2">
      <c r="A290" s="23" t="s">
        <v>45</v>
      </c>
      <c r="B290" s="24" t="s">
        <v>399</v>
      </c>
      <c r="C290" s="25"/>
      <c r="D290" s="25" t="s">
        <v>403</v>
      </c>
      <c r="E290" s="26" t="s">
        <v>288</v>
      </c>
      <c r="F290" s="27"/>
      <c r="G290" s="28">
        <v>52</v>
      </c>
      <c r="H290" s="30">
        <v>134.4</v>
      </c>
      <c r="I290" s="33">
        <v>30.75</v>
      </c>
      <c r="J290" s="30">
        <v>297.60000000000002</v>
      </c>
      <c r="K290" s="30">
        <v>34.5</v>
      </c>
      <c r="L290" s="33">
        <f>SUM($G$290:$K$290)</f>
        <v>549.25</v>
      </c>
      <c r="M290" s="32">
        <f t="array" ref="M290">INDEX(М[Цена за ед., руб],MATCH(1,IF(($B290=М[Наим.])*($C290=М[Артикул, марка, произв.])*($D290=М[Хар-ка])*($O290=М[Прим.]),{1},($B290=М[Наим.])*($C290=М[Артикул, марка, произв.])*($D290=М[Хар-ка])*($O290=М[Прим.])),0))</f>
        <v>0</v>
      </c>
      <c r="N290" s="32">
        <f>ROUND($L$290*$M$290,2)</f>
        <v>0</v>
      </c>
      <c r="O290" s="25"/>
      <c r="P290" s="25" t="str">
        <f t="array" ref="P290">INDEX(М[Форма закупа],MATCH(1,IF(($B290=М[Наим.])*($C290=М[Артикул, марка, произв.])*($D290=М[Хар-ка])*($O290=М[Прим.]),{1},($B290=М[Наим.])*($C290=М[Артикул, марка, произв.])*($D290=М[Хар-ка])*($O290=М[Прим.])),0))</f>
        <v>Закупка подрядчик</v>
      </c>
    </row>
    <row r="291" spans="1:16" ht="35.1" customHeight="1" outlineLevel="4" x14ac:dyDescent="0.2">
      <c r="A291" s="23" t="s">
        <v>47</v>
      </c>
      <c r="B291" s="24" t="s">
        <v>399</v>
      </c>
      <c r="C291" s="25"/>
      <c r="D291" s="25" t="s">
        <v>404</v>
      </c>
      <c r="E291" s="26" t="s">
        <v>288</v>
      </c>
      <c r="F291" s="27"/>
      <c r="G291" s="28">
        <v>70</v>
      </c>
      <c r="H291" s="28">
        <v>42</v>
      </c>
      <c r="I291" s="27"/>
      <c r="J291" s="28">
        <v>48</v>
      </c>
      <c r="K291" s="28">
        <v>25</v>
      </c>
      <c r="L291" s="28">
        <f>SUM($G$291:$K$291)</f>
        <v>185</v>
      </c>
      <c r="M291" s="32">
        <f t="array" ref="M291">INDEX(М[Цена за ед., руб],MATCH(1,IF(($B291=М[Наим.])*($C291=М[Артикул, марка, произв.])*($D291=М[Хар-ка])*($O291=М[Прим.]),{1},($B291=М[Наим.])*($C291=М[Артикул, марка, произв.])*($D291=М[Хар-ка])*($O291=М[Прим.])),0))</f>
        <v>0</v>
      </c>
      <c r="N291" s="32">
        <f>ROUND($L$291*$M$291,2)</f>
        <v>0</v>
      </c>
      <c r="O291" s="25"/>
      <c r="P291" s="25" t="str">
        <f t="array" ref="P291">INDEX(М[Форма закупа],MATCH(1,IF(($B291=М[Наим.])*($C291=М[Артикул, марка, произв.])*($D291=М[Хар-ка])*($O291=М[Прим.]),{1},($B291=М[Наим.])*($C291=М[Артикул, марка, произв.])*($D291=М[Хар-ка])*($O291=М[Прим.])),0))</f>
        <v>Закупка подрядчик</v>
      </c>
    </row>
    <row r="292" spans="1:16" ht="35.1" customHeight="1" outlineLevel="4" x14ac:dyDescent="0.2">
      <c r="A292" s="23" t="s">
        <v>49</v>
      </c>
      <c r="B292" s="24" t="s">
        <v>399</v>
      </c>
      <c r="C292" s="25"/>
      <c r="D292" s="25" t="s">
        <v>405</v>
      </c>
      <c r="E292" s="26" t="s">
        <v>288</v>
      </c>
      <c r="F292" s="27"/>
      <c r="G292" s="28">
        <v>20</v>
      </c>
      <c r="H292" s="28">
        <v>35</v>
      </c>
      <c r="I292" s="30">
        <v>29.2</v>
      </c>
      <c r="J292" s="27"/>
      <c r="K292" s="27"/>
      <c r="L292" s="30">
        <f>SUM($G$292:$K$292)</f>
        <v>84.2</v>
      </c>
      <c r="M292" s="32">
        <f t="array" ref="M292">INDEX(М[Цена за ед., руб],MATCH(1,IF(($B292=М[Наим.])*($C292=М[Артикул, марка, произв.])*($D292=М[Хар-ка])*($O292=М[Прим.]),{1},($B292=М[Наим.])*($C292=М[Артикул, марка, произв.])*($D292=М[Хар-ка])*($O292=М[Прим.])),0))</f>
        <v>0</v>
      </c>
      <c r="N292" s="32">
        <f>ROUND($L$292*$M$292,2)</f>
        <v>0</v>
      </c>
      <c r="O292" s="25"/>
      <c r="P292" s="25" t="str">
        <f t="array" ref="P292">INDEX(М[Форма закупа],MATCH(1,IF(($B292=М[Наим.])*($C292=М[Артикул, марка, произв.])*($D292=М[Хар-ка])*($O292=М[Прим.]),{1},($B292=М[Наим.])*($C292=М[Артикул, марка, произв.])*($D292=М[Хар-ка])*($O292=М[Прим.])),0))</f>
        <v>Закупка подрядчик</v>
      </c>
    </row>
    <row r="293" spans="1:16" ht="11.1" customHeight="1" outlineLevel="4" x14ac:dyDescent="0.2">
      <c r="A293" s="20"/>
      <c r="B293" s="14" t="s">
        <v>23</v>
      </c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65"/>
      <c r="N293" s="66">
        <f>SUM($N$294)</f>
        <v>0</v>
      </c>
      <c r="O293" s="18"/>
      <c r="P293" s="22"/>
    </row>
    <row r="294" spans="1:16" ht="11.1" customHeight="1" outlineLevel="4" x14ac:dyDescent="0.2">
      <c r="A294" s="23"/>
      <c r="B294" s="24" t="s">
        <v>406</v>
      </c>
      <c r="C294" s="25"/>
      <c r="D294" s="25"/>
      <c r="E294" s="26" t="s">
        <v>25</v>
      </c>
      <c r="F294" s="27"/>
      <c r="G294" s="28">
        <v>7</v>
      </c>
      <c r="H294" s="28">
        <v>8</v>
      </c>
      <c r="I294" s="28">
        <v>8</v>
      </c>
      <c r="J294" s="28">
        <v>18</v>
      </c>
      <c r="K294" s="28">
        <v>9</v>
      </c>
      <c r="L294" s="28">
        <f>SUM($G$294:$K$294)</f>
        <v>50</v>
      </c>
      <c r="M294" s="32">
        <f t="array" ref="M294">INDEX(Р[Цена за ед., руб],MATCH(1,IF(($B294=Р[Наименование])*($O294=Р[Примечание]),{1},($B294=Р[Наименование])*($O294=Р[Примечание])),0))</f>
        <v>0</v>
      </c>
      <c r="N294" s="32">
        <f>ROUND($L$294*$M$294,2)</f>
        <v>0</v>
      </c>
      <c r="O294" s="25"/>
      <c r="P294" s="25"/>
    </row>
    <row r="295" spans="1:16" ht="11.1" customHeight="1" outlineLevel="4" x14ac:dyDescent="0.2">
      <c r="A295" s="20"/>
      <c r="B295" s="14" t="s">
        <v>27</v>
      </c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65"/>
      <c r="N295" s="66">
        <f>SUM($N$296:$N$306)</f>
        <v>0</v>
      </c>
      <c r="O295" s="18"/>
      <c r="P295" s="22"/>
    </row>
    <row r="296" spans="1:16" ht="23.1" customHeight="1" outlineLevel="4" x14ac:dyDescent="0.2">
      <c r="A296" s="23" t="s">
        <v>28</v>
      </c>
      <c r="B296" s="24" t="s">
        <v>407</v>
      </c>
      <c r="C296" s="25"/>
      <c r="D296" s="25" t="s">
        <v>408</v>
      </c>
      <c r="E296" s="26" t="s">
        <v>25</v>
      </c>
      <c r="F296" s="27"/>
      <c r="G296" s="28">
        <v>2</v>
      </c>
      <c r="H296" s="27"/>
      <c r="I296" s="28">
        <v>2</v>
      </c>
      <c r="J296" s="27"/>
      <c r="K296" s="27"/>
      <c r="L296" s="28">
        <f>SUM($G$296:$K$296)</f>
        <v>4</v>
      </c>
      <c r="M296" s="32">
        <f t="array" ref="M296">INDEX(М[Цена за ед., руб],MATCH(1,IF(($B296=М[Наим.])*($C296=М[Артикул, марка, произв.])*($D296=М[Хар-ка])*($O296=М[Прим.]),{1},($B296=М[Наим.])*($C296=М[Артикул, марка, произв.])*($D296=М[Хар-ка])*($O296=М[Прим.])),0))</f>
        <v>0</v>
      </c>
      <c r="N296" s="32">
        <f>ROUND($L$296*$M$296,2)</f>
        <v>0</v>
      </c>
      <c r="O296" s="25"/>
      <c r="P296" s="25" t="str">
        <f t="array" ref="P296">INDEX(М[Форма закупа],MATCH(1,IF(($B296=М[Наим.])*($C296=М[Артикул, марка, произв.])*($D296=М[Хар-ка])*($O296=М[Прим.]),{1},($B296=М[Наим.])*($C296=М[Артикул, марка, произв.])*($D296=М[Хар-ка])*($O296=М[Прим.])),0))</f>
        <v>Закупка подрядчик</v>
      </c>
    </row>
    <row r="297" spans="1:16" ht="23.1" customHeight="1" outlineLevel="4" x14ac:dyDescent="0.2">
      <c r="A297" s="23" t="s">
        <v>39</v>
      </c>
      <c r="B297" s="24" t="s">
        <v>407</v>
      </c>
      <c r="C297" s="25"/>
      <c r="D297" s="25" t="s">
        <v>409</v>
      </c>
      <c r="E297" s="26" t="s">
        <v>25</v>
      </c>
      <c r="F297" s="27"/>
      <c r="G297" s="27"/>
      <c r="H297" s="28">
        <v>4</v>
      </c>
      <c r="I297" s="27"/>
      <c r="J297" s="28">
        <v>2</v>
      </c>
      <c r="K297" s="28">
        <v>2</v>
      </c>
      <c r="L297" s="28">
        <f>SUM($G$297:$K$297)</f>
        <v>8</v>
      </c>
      <c r="M297" s="32">
        <f t="array" ref="M297">INDEX(М[Цена за ед., руб],MATCH(1,IF(($B297=М[Наим.])*($C297=М[Артикул, марка, произв.])*($D297=М[Хар-ка])*($O297=М[Прим.]),{1},($B297=М[Наим.])*($C297=М[Артикул, марка, произв.])*($D297=М[Хар-ка])*($O297=М[Прим.])),0))</f>
        <v>0</v>
      </c>
      <c r="N297" s="32">
        <f>ROUND($L$297*$M$297,2)</f>
        <v>0</v>
      </c>
      <c r="O297" s="25"/>
      <c r="P297" s="25" t="str">
        <f t="array" ref="P297">INDEX(М[Форма закупа],MATCH(1,IF(($B297=М[Наим.])*($C297=М[Артикул, марка, произв.])*($D297=М[Хар-ка])*($O297=М[Прим.]),{1},($B297=М[Наим.])*($C297=М[Артикул, марка, произв.])*($D297=М[Хар-ка])*($O297=М[Прим.])),0))</f>
        <v>Закупка подрядчик</v>
      </c>
    </row>
    <row r="298" spans="1:16" ht="11.1" customHeight="1" outlineLevel="4" x14ac:dyDescent="0.2">
      <c r="A298" s="23" t="s">
        <v>41</v>
      </c>
      <c r="B298" s="24" t="s">
        <v>407</v>
      </c>
      <c r="C298" s="25"/>
      <c r="D298" s="25" t="s">
        <v>410</v>
      </c>
      <c r="E298" s="26" t="s">
        <v>25</v>
      </c>
      <c r="F298" s="27"/>
      <c r="G298" s="28">
        <v>1</v>
      </c>
      <c r="H298" s="27"/>
      <c r="I298" s="28">
        <v>1</v>
      </c>
      <c r="J298" s="27"/>
      <c r="K298" s="27"/>
      <c r="L298" s="28">
        <f>SUM($G$298:$K$298)</f>
        <v>2</v>
      </c>
      <c r="M298" s="32">
        <f t="array" ref="M298">INDEX(М[Цена за ед., руб],MATCH(1,IF(($B298=М[Наим.])*($C298=М[Артикул, марка, произв.])*($D298=М[Хар-ка])*($O298=М[Прим.]),{1},($B298=М[Наим.])*($C298=М[Артикул, марка, произв.])*($D298=М[Хар-ка])*($O298=М[Прим.])),0))</f>
        <v>0</v>
      </c>
      <c r="N298" s="32">
        <f>ROUND($L$298*$M$298,2)</f>
        <v>0</v>
      </c>
      <c r="O298" s="25"/>
      <c r="P298" s="25" t="str">
        <f t="array" ref="P298">INDEX(М[Форма закупа],MATCH(1,IF(($B298=М[Наим.])*($C298=М[Артикул, марка, произв.])*($D298=М[Хар-ка])*($O298=М[Прим.]),{1},($B298=М[Наим.])*($C298=М[Артикул, марка, произв.])*($D298=М[Хар-ка])*($O298=М[Прим.])),0))</f>
        <v>Закупка подрядчик</v>
      </c>
    </row>
    <row r="299" spans="1:16" ht="11.1" customHeight="1" outlineLevel="4" x14ac:dyDescent="0.2">
      <c r="A299" s="23" t="s">
        <v>43</v>
      </c>
      <c r="B299" s="24" t="s">
        <v>407</v>
      </c>
      <c r="C299" s="25"/>
      <c r="D299" s="25" t="s">
        <v>411</v>
      </c>
      <c r="E299" s="26" t="s">
        <v>25</v>
      </c>
      <c r="F299" s="27"/>
      <c r="G299" s="27"/>
      <c r="H299" s="28">
        <v>1</v>
      </c>
      <c r="I299" s="27"/>
      <c r="J299" s="27"/>
      <c r="K299" s="28">
        <v>1</v>
      </c>
      <c r="L299" s="28">
        <f>SUM($G$299:$K$299)</f>
        <v>2</v>
      </c>
      <c r="M299" s="32">
        <f t="array" ref="M299">INDEX(М[Цена за ед., руб],MATCH(1,IF(($B299=М[Наим.])*($C299=М[Артикул, марка, произв.])*($D299=М[Хар-ка])*($O299=М[Прим.]),{1},($B299=М[Наим.])*($C299=М[Артикул, марка, произв.])*($D299=М[Хар-ка])*($O299=М[Прим.])),0))</f>
        <v>0</v>
      </c>
      <c r="N299" s="32">
        <f>ROUND($L$299*$M$299,2)</f>
        <v>0</v>
      </c>
      <c r="O299" s="25"/>
      <c r="P299" s="25" t="str">
        <f t="array" ref="P299">INDEX(М[Форма закупа],MATCH(1,IF(($B299=М[Наим.])*($C299=М[Артикул, марка, произв.])*($D299=М[Хар-ка])*($O299=М[Прим.]),{1},($B299=М[Наим.])*($C299=М[Артикул, марка, произв.])*($D299=М[Хар-ка])*($O299=М[Прим.])),0))</f>
        <v>Закупка подрядчик</v>
      </c>
    </row>
    <row r="300" spans="1:16" ht="11.1" customHeight="1" outlineLevel="4" x14ac:dyDescent="0.2">
      <c r="A300" s="23" t="s">
        <v>45</v>
      </c>
      <c r="B300" s="24" t="s">
        <v>407</v>
      </c>
      <c r="C300" s="25"/>
      <c r="D300" s="25" t="s">
        <v>412</v>
      </c>
      <c r="E300" s="26" t="s">
        <v>25</v>
      </c>
      <c r="F300" s="27"/>
      <c r="G300" s="27"/>
      <c r="H300" s="28">
        <v>1</v>
      </c>
      <c r="I300" s="28">
        <v>1</v>
      </c>
      <c r="J300" s="28">
        <v>2</v>
      </c>
      <c r="K300" s="28">
        <v>2</v>
      </c>
      <c r="L300" s="28">
        <f>SUM($G$300:$K$300)</f>
        <v>6</v>
      </c>
      <c r="M300" s="32">
        <f t="array" ref="M300">INDEX(М[Цена за ед., руб],MATCH(1,IF(($B300=М[Наим.])*($C300=М[Артикул, марка, произв.])*($D300=М[Хар-ка])*($O300=М[Прим.]),{1},($B300=М[Наим.])*($C300=М[Артикул, марка, произв.])*($D300=М[Хар-ка])*($O300=М[Прим.])),0))</f>
        <v>0</v>
      </c>
      <c r="N300" s="32">
        <f>ROUND($L$300*$M$300,2)</f>
        <v>0</v>
      </c>
      <c r="O300" s="25"/>
      <c r="P300" s="25" t="str">
        <f t="array" ref="P300">INDEX(М[Форма закупа],MATCH(1,IF(($B300=М[Наим.])*($C300=М[Артикул, марка, произв.])*($D300=М[Хар-ка])*($O300=М[Прим.]),{1},($B300=М[Наим.])*($C300=М[Артикул, марка, произв.])*($D300=М[Хар-ка])*($O300=М[Прим.])),0))</f>
        <v>Закупка подрядчик</v>
      </c>
    </row>
    <row r="301" spans="1:16" ht="11.1" customHeight="1" outlineLevel="4" x14ac:dyDescent="0.2">
      <c r="A301" s="23" t="s">
        <v>47</v>
      </c>
      <c r="B301" s="24" t="s">
        <v>407</v>
      </c>
      <c r="C301" s="25"/>
      <c r="D301" s="25" t="s">
        <v>413</v>
      </c>
      <c r="E301" s="26" t="s">
        <v>25</v>
      </c>
      <c r="F301" s="27"/>
      <c r="G301" s="27"/>
      <c r="H301" s="27"/>
      <c r="I301" s="27"/>
      <c r="J301" s="28">
        <v>6</v>
      </c>
      <c r="K301" s="27"/>
      <c r="L301" s="28">
        <f>SUM($G$301:$K$301)</f>
        <v>6</v>
      </c>
      <c r="M301" s="32">
        <f t="array" ref="M301">INDEX(М[Цена за ед., руб],MATCH(1,IF(($B301=М[Наим.])*($C301=М[Артикул, марка, произв.])*($D301=М[Хар-ка])*($O301=М[Прим.]),{1},($B301=М[Наим.])*($C301=М[Артикул, марка, произв.])*($D301=М[Хар-ка])*($O301=М[Прим.])),0))</f>
        <v>0</v>
      </c>
      <c r="N301" s="32">
        <f>ROUND($L$301*$M$301,2)</f>
        <v>0</v>
      </c>
      <c r="O301" s="25"/>
      <c r="P301" s="25" t="str">
        <f t="array" ref="P301">INDEX(М[Форма закупа],MATCH(1,IF(($B301=М[Наим.])*($C301=М[Артикул, марка, произв.])*($D301=М[Хар-ка])*($O301=М[Прим.]),{1},($B301=М[Наим.])*($C301=М[Артикул, марка, произв.])*($D301=М[Хар-ка])*($O301=М[Прим.])),0))</f>
        <v>Закупка подрядчик</v>
      </c>
    </row>
    <row r="302" spans="1:16" ht="11.1" customHeight="1" outlineLevel="4" x14ac:dyDescent="0.2">
      <c r="A302" s="23" t="s">
        <v>49</v>
      </c>
      <c r="B302" s="24" t="s">
        <v>407</v>
      </c>
      <c r="C302" s="25"/>
      <c r="D302" s="25" t="s">
        <v>414</v>
      </c>
      <c r="E302" s="26" t="s">
        <v>25</v>
      </c>
      <c r="F302" s="27"/>
      <c r="G302" s="27"/>
      <c r="H302" s="27"/>
      <c r="I302" s="27"/>
      <c r="J302" s="28">
        <v>2</v>
      </c>
      <c r="K302" s="27"/>
      <c r="L302" s="28">
        <f>SUM($G$302:$K$302)</f>
        <v>2</v>
      </c>
      <c r="M302" s="32">
        <f t="array" ref="M302">INDEX(М[Цена за ед., руб],MATCH(1,IF(($B302=М[Наим.])*($C302=М[Артикул, марка, произв.])*($D302=М[Хар-ка])*($O302=М[Прим.]),{1},($B302=М[Наим.])*($C302=М[Артикул, марка, произв.])*($D302=М[Хар-ка])*($O302=М[Прим.])),0))</f>
        <v>0</v>
      </c>
      <c r="N302" s="32">
        <f>ROUND($L$302*$M$302,2)</f>
        <v>0</v>
      </c>
      <c r="O302" s="25"/>
      <c r="P302" s="25" t="str">
        <f t="array" ref="P302">INDEX(М[Форма закупа],MATCH(1,IF(($B302=М[Наим.])*($C302=М[Артикул, марка, произв.])*($D302=М[Хар-ка])*($O302=М[Прим.]),{1},($B302=М[Наим.])*($C302=М[Артикул, марка, произв.])*($D302=М[Хар-ка])*($O302=М[Прим.])),0))</f>
        <v>Закупка подрядчик</v>
      </c>
    </row>
    <row r="303" spans="1:16" ht="23.1" customHeight="1" outlineLevel="4" x14ac:dyDescent="0.2">
      <c r="A303" s="23" t="s">
        <v>51</v>
      </c>
      <c r="B303" s="24" t="s">
        <v>407</v>
      </c>
      <c r="C303" s="25"/>
      <c r="D303" s="25" t="s">
        <v>415</v>
      </c>
      <c r="E303" s="26" t="s">
        <v>25</v>
      </c>
      <c r="F303" s="27"/>
      <c r="G303" s="28">
        <v>1</v>
      </c>
      <c r="H303" s="28">
        <v>2</v>
      </c>
      <c r="I303" s="27"/>
      <c r="J303" s="27"/>
      <c r="K303" s="27"/>
      <c r="L303" s="28">
        <f>SUM($G$303:$K$303)</f>
        <v>3</v>
      </c>
      <c r="M303" s="32">
        <f t="array" ref="M303">INDEX(М[Цена за ед., руб],MATCH(1,IF(($B303=М[Наим.])*($C303=М[Артикул, марка, произв.])*($D303=М[Хар-ка])*($O303=М[Прим.]),{1},($B303=М[Наим.])*($C303=М[Артикул, марка, произв.])*($D303=М[Хар-ка])*($O303=М[Прим.])),0))</f>
        <v>0</v>
      </c>
      <c r="N303" s="32">
        <f>ROUND($L$303*$M$303,2)</f>
        <v>0</v>
      </c>
      <c r="O303" s="25"/>
      <c r="P303" s="25" t="str">
        <f t="array" ref="P303">INDEX(М[Форма закупа],MATCH(1,IF(($B303=М[Наим.])*($C303=М[Артикул, марка, произв.])*($D303=М[Хар-ка])*($O303=М[Прим.]),{1},($B303=М[Наим.])*($C303=М[Артикул, марка, произв.])*($D303=М[Хар-ка])*($O303=М[Прим.])),0))</f>
        <v>Закупка подрядчик</v>
      </c>
    </row>
    <row r="304" spans="1:16" ht="23.1" customHeight="1" outlineLevel="4" x14ac:dyDescent="0.2">
      <c r="A304" s="23" t="s">
        <v>53</v>
      </c>
      <c r="B304" s="24" t="s">
        <v>407</v>
      </c>
      <c r="C304" s="25"/>
      <c r="D304" s="25" t="s">
        <v>416</v>
      </c>
      <c r="E304" s="26" t="s">
        <v>25</v>
      </c>
      <c r="F304" s="27"/>
      <c r="G304" s="28">
        <v>1</v>
      </c>
      <c r="H304" s="27"/>
      <c r="I304" s="28">
        <v>3</v>
      </c>
      <c r="J304" s="27"/>
      <c r="K304" s="27"/>
      <c r="L304" s="28">
        <f>SUM($G$304:$K$304)</f>
        <v>4</v>
      </c>
      <c r="M304" s="32">
        <f t="array" ref="M304">INDEX(М[Цена за ед., руб],MATCH(1,IF(($B304=М[Наим.])*($C304=М[Артикул, марка, произв.])*($D304=М[Хар-ка])*($O304=М[Прим.]),{1},($B304=М[Наим.])*($C304=М[Артикул, марка, произв.])*($D304=М[Хар-ка])*($O304=М[Прим.])),0))</f>
        <v>0</v>
      </c>
      <c r="N304" s="32">
        <f>ROUND($L$304*$M$304,2)</f>
        <v>0</v>
      </c>
      <c r="O304" s="25"/>
      <c r="P304" s="25" t="str">
        <f t="array" ref="P304">INDEX(М[Форма закупа],MATCH(1,IF(($B304=М[Наим.])*($C304=М[Артикул, марка, произв.])*($D304=М[Хар-ка])*($O304=М[Прим.]),{1},($B304=М[Наим.])*($C304=М[Артикул, марка, произв.])*($D304=М[Хар-ка])*($O304=М[Прим.])),0))</f>
        <v>Закупка подрядчик</v>
      </c>
    </row>
    <row r="305" spans="1:16" ht="23.1" customHeight="1" outlineLevel="4" x14ac:dyDescent="0.2">
      <c r="A305" s="23" t="s">
        <v>55</v>
      </c>
      <c r="B305" s="24" t="s">
        <v>407</v>
      </c>
      <c r="C305" s="25"/>
      <c r="D305" s="25" t="s">
        <v>417</v>
      </c>
      <c r="E305" s="26" t="s">
        <v>25</v>
      </c>
      <c r="F305" s="27"/>
      <c r="G305" s="28">
        <v>1</v>
      </c>
      <c r="H305" s="27"/>
      <c r="I305" s="28">
        <v>1</v>
      </c>
      <c r="J305" s="28">
        <v>6</v>
      </c>
      <c r="K305" s="28">
        <v>4</v>
      </c>
      <c r="L305" s="28">
        <f>SUM($G$305:$K$305)</f>
        <v>12</v>
      </c>
      <c r="M305" s="32">
        <f t="array" ref="M305">INDEX(М[Цена за ед., руб],MATCH(1,IF(($B305=М[Наим.])*($C305=М[Артикул, марка, произв.])*($D305=М[Хар-ка])*($O305=М[Прим.]),{1},($B305=М[Наим.])*($C305=М[Артикул, марка, произв.])*($D305=М[Хар-ка])*($O305=М[Прим.])),0))</f>
        <v>0</v>
      </c>
      <c r="N305" s="32">
        <f>ROUND($L$305*$M$305,2)</f>
        <v>0</v>
      </c>
      <c r="O305" s="25"/>
      <c r="P305" s="25" t="str">
        <f t="array" ref="P305">INDEX(М[Форма закупа],MATCH(1,IF(($B305=М[Наим.])*($C305=М[Артикул, марка, произв.])*($D305=М[Хар-ка])*($O305=М[Прим.]),{1},($B305=М[Наим.])*($C305=М[Артикул, марка, произв.])*($D305=М[Хар-ка])*($O305=М[Прим.])),0))</f>
        <v>Закупка подрядчик</v>
      </c>
    </row>
    <row r="306" spans="1:16" ht="11.1" customHeight="1" outlineLevel="4" x14ac:dyDescent="0.2">
      <c r="A306" s="23" t="s">
        <v>16</v>
      </c>
      <c r="B306" s="24" t="s">
        <v>407</v>
      </c>
      <c r="C306" s="25"/>
      <c r="D306" s="25" t="s">
        <v>418</v>
      </c>
      <c r="E306" s="26" t="s">
        <v>25</v>
      </c>
      <c r="F306" s="27"/>
      <c r="G306" s="28">
        <v>1</v>
      </c>
      <c r="H306" s="27"/>
      <c r="I306" s="27"/>
      <c r="J306" s="27"/>
      <c r="K306" s="27"/>
      <c r="L306" s="28">
        <f>SUM($G$306:$K$306)</f>
        <v>1</v>
      </c>
      <c r="M306" s="32">
        <f t="array" ref="M306">INDEX(М[Цена за ед., руб],MATCH(1,IF(($B306=М[Наим.])*($C306=М[Артикул, марка, произв.])*($D306=М[Хар-ка])*($O306=М[Прим.]),{1},($B306=М[Наим.])*($C306=М[Артикул, марка, произв.])*($D306=М[Хар-ка])*($O306=М[Прим.])),0))</f>
        <v>0</v>
      </c>
      <c r="N306" s="32">
        <f>ROUND($L$306*$M$306,2)</f>
        <v>0</v>
      </c>
      <c r="O306" s="25"/>
      <c r="P306" s="25" t="str">
        <f t="array" ref="P306">INDEX(М[Форма закупа],MATCH(1,IF(($B306=М[Наим.])*($C306=М[Артикул, марка, произв.])*($D306=М[Хар-ка])*($O306=М[Прим.]),{1},($B306=М[Наим.])*($C306=М[Артикул, марка, произв.])*($D306=М[Хар-ка])*($O306=М[Прим.])),0))</f>
        <v>Закупка подрядчик</v>
      </c>
    </row>
    <row r="307" spans="1:16" ht="11.1" customHeight="1" outlineLevel="4" x14ac:dyDescent="0.2">
      <c r="A307" s="20"/>
      <c r="B307" s="14" t="s">
        <v>23</v>
      </c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65"/>
      <c r="N307" s="66">
        <f>SUM($N$308)</f>
        <v>0</v>
      </c>
      <c r="O307" s="18"/>
      <c r="P307" s="22"/>
    </row>
    <row r="308" spans="1:16" ht="11.1" customHeight="1" outlineLevel="4" x14ac:dyDescent="0.2">
      <c r="A308" s="23"/>
      <c r="B308" s="24" t="s">
        <v>419</v>
      </c>
      <c r="C308" s="25"/>
      <c r="D308" s="25"/>
      <c r="E308" s="26" t="s">
        <v>288</v>
      </c>
      <c r="F308" s="27"/>
      <c r="G308" s="28">
        <v>12</v>
      </c>
      <c r="H308" s="28">
        <v>45</v>
      </c>
      <c r="I308" s="30">
        <v>7.5</v>
      </c>
      <c r="J308" s="28">
        <v>987</v>
      </c>
      <c r="K308" s="28">
        <v>50</v>
      </c>
      <c r="L308" s="31">
        <f>SUM($G$308:$K$308)</f>
        <v>1101.5</v>
      </c>
      <c r="M308" s="32">
        <f t="array" ref="M308">INDEX(Р[Цена за ед., руб],MATCH(1,IF(($B308=Р[Наименование])*($O308=Р[Примечание]),{1},($B308=Р[Наименование])*($O308=Р[Примечание])),0))</f>
        <v>0</v>
      </c>
      <c r="N308" s="32">
        <f>ROUND($L$308*$M$308,2)</f>
        <v>0</v>
      </c>
      <c r="O308" s="25"/>
      <c r="P308" s="25"/>
    </row>
    <row r="309" spans="1:16" ht="11.1" customHeight="1" outlineLevel="4" x14ac:dyDescent="0.2">
      <c r="A309" s="20"/>
      <c r="B309" s="14" t="s">
        <v>27</v>
      </c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65"/>
      <c r="N309" s="66">
        <f>SUM($N$310)</f>
        <v>0</v>
      </c>
      <c r="O309" s="18"/>
      <c r="P309" s="22"/>
    </row>
    <row r="310" spans="1:16" ht="23.1" customHeight="1" outlineLevel="4" x14ac:dyDescent="0.2">
      <c r="A310" s="23" t="s">
        <v>28</v>
      </c>
      <c r="B310" s="24" t="s">
        <v>420</v>
      </c>
      <c r="C310" s="25"/>
      <c r="D310" s="25" t="s">
        <v>421</v>
      </c>
      <c r="E310" s="26" t="s">
        <v>288</v>
      </c>
      <c r="F310" s="27"/>
      <c r="G310" s="28">
        <v>12</v>
      </c>
      <c r="H310" s="28">
        <v>45</v>
      </c>
      <c r="I310" s="30">
        <v>7.5</v>
      </c>
      <c r="J310" s="28">
        <v>987</v>
      </c>
      <c r="K310" s="28">
        <v>50</v>
      </c>
      <c r="L310" s="31">
        <f>SUM($G$310:$K$310)</f>
        <v>1101.5</v>
      </c>
      <c r="M310" s="32">
        <f t="array" ref="M310">INDEX(М[Цена за ед., руб],MATCH(1,IF(($B310=М[Наим.])*($C310=М[Артикул, марка, произв.])*($D310=М[Хар-ка])*($O310=М[Прим.]),{1},($B310=М[Наим.])*($C310=М[Артикул, марка, произв.])*($D310=М[Хар-ка])*($O310=М[Прим.])),0))</f>
        <v>0</v>
      </c>
      <c r="N310" s="32">
        <f>ROUND($L$310*$M$310,2)</f>
        <v>0</v>
      </c>
      <c r="O310" s="25"/>
      <c r="P310" s="25" t="str">
        <f t="array" ref="P310">INDEX(М[Форма закупа],MATCH(1,IF(($B310=М[Наим.])*($C310=М[Артикул, марка, произв.])*($D310=М[Хар-ка])*($O310=М[Прим.]),{1},($B310=М[Наим.])*($C310=М[Артикул, марка, произв.])*($D310=М[Хар-ка])*($O310=М[Прим.])),0))</f>
        <v>Закупка подрядчик</v>
      </c>
    </row>
    <row r="311" spans="1:16" ht="11.1" customHeight="1" outlineLevel="2" x14ac:dyDescent="0.2">
      <c r="A311" s="13" t="s">
        <v>425</v>
      </c>
      <c r="B311" s="14" t="s">
        <v>426</v>
      </c>
      <c r="C311" s="15"/>
      <c r="D311" s="15"/>
      <c r="E311" s="16"/>
      <c r="F311" s="17"/>
      <c r="G311" s="18"/>
      <c r="H311" s="18"/>
      <c r="I311" s="18"/>
      <c r="J311" s="18"/>
      <c r="K311" s="18"/>
      <c r="L311" s="18"/>
      <c r="M311" s="64"/>
      <c r="N311" s="64">
        <f>SUM($N$312)</f>
        <v>0</v>
      </c>
      <c r="O311" s="19"/>
      <c r="P311" s="19"/>
    </row>
    <row r="312" spans="1:16" ht="11.1" customHeight="1" outlineLevel="3" x14ac:dyDescent="0.2">
      <c r="A312" s="13" t="s">
        <v>427</v>
      </c>
      <c r="B312" s="14" t="s">
        <v>426</v>
      </c>
      <c r="C312" s="15"/>
      <c r="D312" s="15"/>
      <c r="E312" s="16"/>
      <c r="F312" s="17"/>
      <c r="G312" s="18"/>
      <c r="H312" s="18"/>
      <c r="I312" s="18"/>
      <c r="J312" s="18"/>
      <c r="K312" s="18"/>
      <c r="L312" s="18"/>
      <c r="M312" s="64"/>
      <c r="N312" s="64">
        <f>SUM($N$315,$N$313)</f>
        <v>0</v>
      </c>
      <c r="O312" s="19"/>
      <c r="P312" s="19"/>
    </row>
    <row r="313" spans="1:16" ht="11.1" customHeight="1" outlineLevel="4" x14ac:dyDescent="0.2">
      <c r="A313" s="20"/>
      <c r="B313" s="14" t="s">
        <v>23</v>
      </c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65"/>
      <c r="N313" s="66">
        <f>SUM($N$314)</f>
        <v>0</v>
      </c>
      <c r="O313" s="18"/>
      <c r="P313" s="22"/>
    </row>
    <row r="314" spans="1:16" ht="11.1" customHeight="1" outlineLevel="4" x14ac:dyDescent="0.2">
      <c r="A314" s="23"/>
      <c r="B314" s="24" t="s">
        <v>426</v>
      </c>
      <c r="C314" s="25"/>
      <c r="D314" s="25"/>
      <c r="E314" s="26" t="s">
        <v>25</v>
      </c>
      <c r="F314" s="27"/>
      <c r="G314" s="28">
        <v>281</v>
      </c>
      <c r="H314" s="28">
        <v>824</v>
      </c>
      <c r="I314" s="28">
        <v>431</v>
      </c>
      <c r="J314" s="29">
        <v>1412</v>
      </c>
      <c r="K314" s="28">
        <v>874</v>
      </c>
      <c r="L314" s="29">
        <f>SUM($G$314:$K$314)</f>
        <v>3822</v>
      </c>
      <c r="M314" s="32">
        <f t="array" ref="M314">INDEX(Р[Цена за ед., руб],MATCH(1,IF(($B314=Р[Наименование])*($O314=Р[Примечание]),{1},($B314=Р[Наименование])*($O314=Р[Примечание])),0))</f>
        <v>0</v>
      </c>
      <c r="N314" s="32">
        <f>ROUND($L$314*$M$314,2)</f>
        <v>0</v>
      </c>
      <c r="O314" s="25"/>
      <c r="P314" s="25"/>
    </row>
    <row r="315" spans="1:16" ht="11.1" customHeight="1" outlineLevel="4" x14ac:dyDescent="0.2">
      <c r="A315" s="20"/>
      <c r="B315" s="14" t="s">
        <v>27</v>
      </c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65"/>
      <c r="N315" s="66">
        <f>SUM($N$316:$N$490)</f>
        <v>0</v>
      </c>
      <c r="O315" s="18"/>
      <c r="P315" s="22"/>
    </row>
    <row r="316" spans="1:16" ht="71.099999999999994" customHeight="1" outlineLevel="4" x14ac:dyDescent="0.2">
      <c r="A316" s="23" t="s">
        <v>28</v>
      </c>
      <c r="B316" s="24" t="s">
        <v>428</v>
      </c>
      <c r="C316" s="25"/>
      <c r="D316" s="25" t="s">
        <v>429</v>
      </c>
      <c r="E316" s="26" t="s">
        <v>25</v>
      </c>
      <c r="F316" s="27"/>
      <c r="G316" s="28">
        <v>2</v>
      </c>
      <c r="H316" s="28">
        <v>2</v>
      </c>
      <c r="I316" s="27"/>
      <c r="J316" s="27"/>
      <c r="K316" s="27"/>
      <c r="L316" s="28">
        <f>SUM($G$316:$K$316)</f>
        <v>4</v>
      </c>
      <c r="M316" s="32">
        <f t="array" ref="M316">INDEX(М[Цена за ед., руб],MATCH(1,IF(($B316=М[Наим.])*($C316=М[Артикул, марка, произв.])*($D316=М[Хар-ка])*($O316=М[Прим.]),{1},($B316=М[Наим.])*($C316=М[Артикул, марка, произв.])*($D316=М[Хар-ка])*($O316=М[Прим.])),0))</f>
        <v>0</v>
      </c>
      <c r="N316" s="32">
        <f>ROUND($L$316*$M$316,2)</f>
        <v>0</v>
      </c>
      <c r="O316" s="25"/>
      <c r="P316" s="25" t="str">
        <f t="array" ref="P316">INDEX(М[Форма закупа],MATCH(1,IF(($B316=М[Наим.])*($C316=М[Артикул, марка, произв.])*($D316=М[Хар-ка])*($O316=М[Прим.]),{1},($B316=М[Наим.])*($C316=М[Артикул, марка, произв.])*($D316=М[Хар-ка])*($O316=М[Прим.])),0))</f>
        <v>Закупка подрядчик</v>
      </c>
    </row>
    <row r="317" spans="1:16" ht="71.099999999999994" customHeight="1" outlineLevel="4" x14ac:dyDescent="0.2">
      <c r="A317" s="23" t="s">
        <v>39</v>
      </c>
      <c r="B317" s="24" t="s">
        <v>428</v>
      </c>
      <c r="C317" s="25"/>
      <c r="D317" s="25" t="s">
        <v>430</v>
      </c>
      <c r="E317" s="26" t="s">
        <v>25</v>
      </c>
      <c r="F317" s="27"/>
      <c r="G317" s="27"/>
      <c r="H317" s="28">
        <v>2</v>
      </c>
      <c r="I317" s="27"/>
      <c r="J317" s="27"/>
      <c r="K317" s="27"/>
      <c r="L317" s="28">
        <f>SUM($G$317:$K$317)</f>
        <v>2</v>
      </c>
      <c r="M317" s="32">
        <f t="array" ref="M317">INDEX(М[Цена за ед., руб],MATCH(1,IF(($B317=М[Наим.])*($C317=М[Артикул, марка, произв.])*($D317=М[Хар-ка])*($O317=М[Прим.]),{1},($B317=М[Наим.])*($C317=М[Артикул, марка, произв.])*($D317=М[Хар-ка])*($O317=М[Прим.])),0))</f>
        <v>0</v>
      </c>
      <c r="N317" s="32">
        <f>ROUND($L$317*$M$317,2)</f>
        <v>0</v>
      </c>
      <c r="O317" s="25"/>
      <c r="P317" s="25" t="str">
        <f t="array" ref="P317">INDEX(М[Форма закупа],MATCH(1,IF(($B317=М[Наим.])*($C317=М[Артикул, марка, произв.])*($D317=М[Хар-ка])*($O317=М[Прим.]),{1},($B317=М[Наим.])*($C317=М[Артикул, марка, произв.])*($D317=М[Хар-ка])*($O317=М[Прим.])),0))</f>
        <v>Закупка подрядчик</v>
      </c>
    </row>
    <row r="318" spans="1:16" ht="35.1" customHeight="1" outlineLevel="4" x14ac:dyDescent="0.2">
      <c r="A318" s="23" t="s">
        <v>41</v>
      </c>
      <c r="B318" s="24" t="s">
        <v>428</v>
      </c>
      <c r="C318" s="25"/>
      <c r="D318" s="25" t="s">
        <v>431</v>
      </c>
      <c r="E318" s="26" t="s">
        <v>25</v>
      </c>
      <c r="F318" s="27"/>
      <c r="G318" s="27"/>
      <c r="H318" s="28">
        <v>3</v>
      </c>
      <c r="I318" s="28">
        <v>1</v>
      </c>
      <c r="J318" s="27"/>
      <c r="K318" s="27"/>
      <c r="L318" s="28">
        <f>SUM($G$318:$K$318)</f>
        <v>4</v>
      </c>
      <c r="M318" s="32">
        <f t="array" ref="M318">INDEX(М[Цена за ед., руб],MATCH(1,IF(($B318=М[Наим.])*($C318=М[Артикул, марка, произв.])*($D318=М[Хар-ка])*($O318=М[Прим.]),{1},($B318=М[Наим.])*($C318=М[Артикул, марка, произв.])*($D318=М[Хар-ка])*($O318=М[Прим.])),0))</f>
        <v>0</v>
      </c>
      <c r="N318" s="32">
        <f>ROUND($L$318*$M$318,2)</f>
        <v>0</v>
      </c>
      <c r="O318" s="25"/>
      <c r="P318" s="25" t="str">
        <f t="array" ref="P318">INDEX(М[Форма закупа],MATCH(1,IF(($B318=М[Наим.])*($C318=М[Артикул, марка, произв.])*($D318=М[Хар-ка])*($O318=М[Прим.]),{1},($B318=М[Наим.])*($C318=М[Артикул, марка, произв.])*($D318=М[Хар-ка])*($O318=М[Прим.])),0))</f>
        <v>Закупка подрядчик</v>
      </c>
    </row>
    <row r="319" spans="1:16" ht="35.1" customHeight="1" outlineLevel="4" x14ac:dyDescent="0.2">
      <c r="A319" s="23" t="s">
        <v>43</v>
      </c>
      <c r="B319" s="24" t="s">
        <v>428</v>
      </c>
      <c r="C319" s="25"/>
      <c r="D319" s="25" t="s">
        <v>432</v>
      </c>
      <c r="E319" s="26" t="s">
        <v>25</v>
      </c>
      <c r="F319" s="27"/>
      <c r="G319" s="27"/>
      <c r="H319" s="27"/>
      <c r="I319" s="28">
        <v>1</v>
      </c>
      <c r="J319" s="27"/>
      <c r="K319" s="28">
        <v>2</v>
      </c>
      <c r="L319" s="28">
        <f>SUM($G$319:$K$319)</f>
        <v>3</v>
      </c>
      <c r="M319" s="32">
        <f t="array" ref="M319">INDEX(М[Цена за ед., руб],MATCH(1,IF(($B319=М[Наим.])*($C319=М[Артикул, марка, произв.])*($D319=М[Хар-ка])*($O319=М[Прим.]),{1},($B319=М[Наим.])*($C319=М[Артикул, марка, произв.])*($D319=М[Хар-ка])*($O319=М[Прим.])),0))</f>
        <v>0</v>
      </c>
      <c r="N319" s="32">
        <f>ROUND($L$319*$M$319,2)</f>
        <v>0</v>
      </c>
      <c r="O319" s="25"/>
      <c r="P319" s="25" t="str">
        <f t="array" ref="P319">INDEX(М[Форма закупа],MATCH(1,IF(($B319=М[Наим.])*($C319=М[Артикул, марка, произв.])*($D319=М[Хар-ка])*($O319=М[Прим.]),{1},($B319=М[Наим.])*($C319=М[Артикул, марка, произв.])*($D319=М[Хар-ка])*($O319=М[Прим.])),0))</f>
        <v>Закупка подрядчик</v>
      </c>
    </row>
    <row r="320" spans="1:16" ht="35.1" customHeight="1" outlineLevel="4" x14ac:dyDescent="0.2">
      <c r="A320" s="23" t="s">
        <v>45</v>
      </c>
      <c r="B320" s="24" t="s">
        <v>428</v>
      </c>
      <c r="C320" s="25"/>
      <c r="D320" s="25" t="s">
        <v>433</v>
      </c>
      <c r="E320" s="26" t="s">
        <v>25</v>
      </c>
      <c r="F320" s="27"/>
      <c r="G320" s="27"/>
      <c r="H320" s="28">
        <v>2</v>
      </c>
      <c r="I320" s="27"/>
      <c r="J320" s="27"/>
      <c r="K320" s="28">
        <v>2</v>
      </c>
      <c r="L320" s="28">
        <f>SUM($G$320:$K$320)</f>
        <v>4</v>
      </c>
      <c r="M320" s="32">
        <f t="array" ref="M320">INDEX(М[Цена за ед., руб],MATCH(1,IF(($B320=М[Наим.])*($C320=М[Артикул, марка, произв.])*($D320=М[Хар-ка])*($O320=М[Прим.]),{1},($B320=М[Наим.])*($C320=М[Артикул, марка, произв.])*($D320=М[Хар-ка])*($O320=М[Прим.])),0))</f>
        <v>0</v>
      </c>
      <c r="N320" s="32">
        <f>ROUND($L$320*$M$320,2)</f>
        <v>0</v>
      </c>
      <c r="O320" s="25"/>
      <c r="P320" s="25" t="str">
        <f t="array" ref="P320">INDEX(М[Форма закупа],MATCH(1,IF(($B320=М[Наим.])*($C320=М[Артикул, марка, произв.])*($D320=М[Хар-ка])*($O320=М[Прим.]),{1},($B320=М[Наим.])*($C320=М[Артикул, марка, произв.])*($D320=М[Хар-ка])*($O320=М[Прим.])),0))</f>
        <v>Закупка подрядчик</v>
      </c>
    </row>
    <row r="321" spans="1:16" ht="35.1" customHeight="1" outlineLevel="4" x14ac:dyDescent="0.2">
      <c r="A321" s="23" t="s">
        <v>47</v>
      </c>
      <c r="B321" s="24" t="s">
        <v>428</v>
      </c>
      <c r="C321" s="25"/>
      <c r="D321" s="25" t="s">
        <v>434</v>
      </c>
      <c r="E321" s="26" t="s">
        <v>25</v>
      </c>
      <c r="F321" s="27"/>
      <c r="G321" s="27"/>
      <c r="H321" s="28">
        <v>2</v>
      </c>
      <c r="I321" s="27"/>
      <c r="J321" s="27"/>
      <c r="K321" s="28">
        <v>1</v>
      </c>
      <c r="L321" s="28">
        <f>SUM($G$321:$K$321)</f>
        <v>3</v>
      </c>
      <c r="M321" s="32">
        <f t="array" ref="M321">INDEX(М[Цена за ед., руб],MATCH(1,IF(($B321=М[Наим.])*($C321=М[Артикул, марка, произв.])*($D321=М[Хар-ка])*($O321=М[Прим.]),{1},($B321=М[Наим.])*($C321=М[Артикул, марка, произв.])*($D321=М[Хар-ка])*($O321=М[Прим.])),0))</f>
        <v>0</v>
      </c>
      <c r="N321" s="32">
        <f>ROUND($L$321*$M$321,2)</f>
        <v>0</v>
      </c>
      <c r="O321" s="25"/>
      <c r="P321" s="25" t="str">
        <f t="array" ref="P321">INDEX(М[Форма закупа],MATCH(1,IF(($B321=М[Наим.])*($C321=М[Артикул, марка, произв.])*($D321=М[Хар-ка])*($O321=М[Прим.]),{1},($B321=М[Наим.])*($C321=М[Артикул, марка, произв.])*($D321=М[Хар-ка])*($O321=М[Прим.])),0))</f>
        <v>Закупка подрядчик</v>
      </c>
    </row>
    <row r="322" spans="1:16" ht="35.1" customHeight="1" outlineLevel="4" x14ac:dyDescent="0.2">
      <c r="A322" s="23" t="s">
        <v>49</v>
      </c>
      <c r="B322" s="24" t="s">
        <v>428</v>
      </c>
      <c r="C322" s="25"/>
      <c r="D322" s="25" t="s">
        <v>435</v>
      </c>
      <c r="E322" s="26" t="s">
        <v>25</v>
      </c>
      <c r="F322" s="27"/>
      <c r="G322" s="28">
        <v>2</v>
      </c>
      <c r="H322" s="28">
        <v>1</v>
      </c>
      <c r="I322" s="27"/>
      <c r="J322" s="27"/>
      <c r="K322" s="28">
        <v>4</v>
      </c>
      <c r="L322" s="28">
        <f>SUM($G$322:$K$322)</f>
        <v>7</v>
      </c>
      <c r="M322" s="32">
        <f t="array" ref="M322">INDEX(М[Цена за ед., руб],MATCH(1,IF(($B322=М[Наим.])*($C322=М[Артикул, марка, произв.])*($D322=М[Хар-ка])*($O322=М[Прим.]),{1},($B322=М[Наим.])*($C322=М[Артикул, марка, произв.])*($D322=М[Хар-ка])*($O322=М[Прим.])),0))</f>
        <v>0</v>
      </c>
      <c r="N322" s="32">
        <f>ROUND($L$322*$M$322,2)</f>
        <v>0</v>
      </c>
      <c r="O322" s="25"/>
      <c r="P322" s="25" t="str">
        <f t="array" ref="P322">INDEX(М[Форма закупа],MATCH(1,IF(($B322=М[Наим.])*($C322=М[Артикул, марка, произв.])*($D322=М[Хар-ка])*($O322=М[Прим.]),{1},($B322=М[Наим.])*($C322=М[Артикул, марка, произв.])*($D322=М[Хар-ка])*($O322=М[Прим.])),0))</f>
        <v>Закупка подрядчик</v>
      </c>
    </row>
    <row r="323" spans="1:16" ht="35.1" customHeight="1" outlineLevel="4" x14ac:dyDescent="0.2">
      <c r="A323" s="23" t="s">
        <v>51</v>
      </c>
      <c r="B323" s="24" t="s">
        <v>428</v>
      </c>
      <c r="C323" s="25"/>
      <c r="D323" s="25" t="s">
        <v>436</v>
      </c>
      <c r="E323" s="26" t="s">
        <v>25</v>
      </c>
      <c r="F323" s="27"/>
      <c r="G323" s="27"/>
      <c r="H323" s="28">
        <v>48</v>
      </c>
      <c r="I323" s="28">
        <v>15</v>
      </c>
      <c r="J323" s="27"/>
      <c r="K323" s="27"/>
      <c r="L323" s="28">
        <f>SUM($G$323:$K$323)</f>
        <v>63</v>
      </c>
      <c r="M323" s="32">
        <f t="array" ref="M323">INDEX(М[Цена за ед., руб],MATCH(1,IF(($B323=М[Наим.])*($C323=М[Артикул, марка, произв.])*($D323=М[Хар-ка])*($O323=М[Прим.]),{1},($B323=М[Наим.])*($C323=М[Артикул, марка, произв.])*($D323=М[Хар-ка])*($O323=М[Прим.])),0))</f>
        <v>0</v>
      </c>
      <c r="N323" s="32">
        <f>ROUND($L$323*$M$323,2)</f>
        <v>0</v>
      </c>
      <c r="O323" s="25"/>
      <c r="P323" s="25" t="str">
        <f t="array" ref="P323">INDEX(М[Форма закупа],MATCH(1,IF(($B323=М[Наим.])*($C323=М[Артикул, марка, произв.])*($D323=М[Хар-ка])*($O323=М[Прим.]),{1},($B323=М[Наим.])*($C323=М[Артикул, марка, произв.])*($D323=М[Хар-ка])*($O323=М[Прим.])),0))</f>
        <v>Закупка подрядчик</v>
      </c>
    </row>
    <row r="324" spans="1:16" ht="47.1" customHeight="1" outlineLevel="4" x14ac:dyDescent="0.2">
      <c r="A324" s="23" t="s">
        <v>53</v>
      </c>
      <c r="B324" s="24" t="s">
        <v>428</v>
      </c>
      <c r="C324" s="25"/>
      <c r="D324" s="25" t="s">
        <v>437</v>
      </c>
      <c r="E324" s="26" t="s">
        <v>25</v>
      </c>
      <c r="F324" s="27"/>
      <c r="G324" s="28">
        <v>2</v>
      </c>
      <c r="H324" s="27"/>
      <c r="I324" s="27"/>
      <c r="J324" s="28">
        <v>3</v>
      </c>
      <c r="K324" s="27"/>
      <c r="L324" s="28">
        <f>SUM($G$324:$K$324)</f>
        <v>5</v>
      </c>
      <c r="M324" s="32">
        <f t="array" ref="M324">INDEX(М[Цена за ед., руб],MATCH(1,IF(($B324=М[Наим.])*($C324=М[Артикул, марка, произв.])*($D324=М[Хар-ка])*($O324=М[Прим.]),{1},($B324=М[Наим.])*($C324=М[Артикул, марка, произв.])*($D324=М[Хар-ка])*($O324=М[Прим.])),0))</f>
        <v>0</v>
      </c>
      <c r="N324" s="32">
        <f>ROUND($L$324*$M$324,2)</f>
        <v>0</v>
      </c>
      <c r="O324" s="25"/>
      <c r="P324" s="25" t="str">
        <f t="array" ref="P324">INDEX(М[Форма закупа],MATCH(1,IF(($B324=М[Наим.])*($C324=М[Артикул, марка, произв.])*($D324=М[Хар-ка])*($O324=М[Прим.]),{1},($B324=М[Наим.])*($C324=М[Артикул, марка, произв.])*($D324=М[Хар-ка])*($O324=М[Прим.])),0))</f>
        <v>Закупка подрядчик</v>
      </c>
    </row>
    <row r="325" spans="1:16" ht="35.1" customHeight="1" outlineLevel="4" x14ac:dyDescent="0.2">
      <c r="A325" s="23" t="s">
        <v>55</v>
      </c>
      <c r="B325" s="24" t="s">
        <v>428</v>
      </c>
      <c r="C325" s="25"/>
      <c r="D325" s="25" t="s">
        <v>438</v>
      </c>
      <c r="E325" s="26" t="s">
        <v>25</v>
      </c>
      <c r="F325" s="27"/>
      <c r="G325" s="28">
        <v>1</v>
      </c>
      <c r="H325" s="28">
        <v>23</v>
      </c>
      <c r="I325" s="27"/>
      <c r="J325" s="27"/>
      <c r="K325" s="27"/>
      <c r="L325" s="28">
        <f>SUM($G$325:$K$325)</f>
        <v>24</v>
      </c>
      <c r="M325" s="32">
        <f t="array" ref="M325">INDEX(М[Цена за ед., руб],MATCH(1,IF(($B325=М[Наим.])*($C325=М[Артикул, марка, произв.])*($D325=М[Хар-ка])*($O325=М[Прим.]),{1},($B325=М[Наим.])*($C325=М[Артикул, марка, произв.])*($D325=М[Хар-ка])*($O325=М[Прим.])),0))</f>
        <v>0</v>
      </c>
      <c r="N325" s="32">
        <f>ROUND($L$325*$M$325,2)</f>
        <v>0</v>
      </c>
      <c r="O325" s="25"/>
      <c r="P325" s="25" t="str">
        <f t="array" ref="P325">INDEX(М[Форма закупа],MATCH(1,IF(($B325=М[Наим.])*($C325=М[Артикул, марка, произв.])*($D325=М[Хар-ка])*($O325=М[Прим.]),{1},($B325=М[Наим.])*($C325=М[Артикул, марка, произв.])*($D325=М[Хар-ка])*($O325=М[Прим.])),0))</f>
        <v>Закупка подрядчик</v>
      </c>
    </row>
    <row r="326" spans="1:16" ht="47.1" customHeight="1" outlineLevel="4" x14ac:dyDescent="0.2">
      <c r="A326" s="23" t="s">
        <v>16</v>
      </c>
      <c r="B326" s="24" t="s">
        <v>428</v>
      </c>
      <c r="C326" s="25"/>
      <c r="D326" s="25" t="s">
        <v>439</v>
      </c>
      <c r="E326" s="26" t="s">
        <v>25</v>
      </c>
      <c r="F326" s="27"/>
      <c r="G326" s="27"/>
      <c r="H326" s="27"/>
      <c r="I326" s="27"/>
      <c r="J326" s="27"/>
      <c r="K326" s="28">
        <v>2</v>
      </c>
      <c r="L326" s="28">
        <f>SUM($G$326:$K$326)</f>
        <v>2</v>
      </c>
      <c r="M326" s="32">
        <f t="array" ref="M326">INDEX(М[Цена за ед., руб],MATCH(1,IF(($B326=М[Наим.])*($C326=М[Артикул, марка, произв.])*($D326=М[Хар-ка])*($O326=М[Прим.]),{1},($B326=М[Наим.])*($C326=М[Артикул, марка, произв.])*($D326=М[Хар-ка])*($O326=М[Прим.])),0))</f>
        <v>0</v>
      </c>
      <c r="N326" s="32">
        <f>ROUND($L$326*$M$326,2)</f>
        <v>0</v>
      </c>
      <c r="O326" s="25"/>
      <c r="P326" s="25" t="str">
        <f t="array" ref="P326">INDEX(М[Форма закупа],MATCH(1,IF(($B326=М[Наим.])*($C326=М[Артикул, марка, произв.])*($D326=М[Хар-ка])*($O326=М[Прим.]),{1},($B326=М[Наим.])*($C326=М[Артикул, марка, произв.])*($D326=М[Хар-ка])*($O326=М[Прим.])),0))</f>
        <v>Закупка подрядчик</v>
      </c>
    </row>
    <row r="327" spans="1:16" ht="35.1" customHeight="1" outlineLevel="4" x14ac:dyDescent="0.2">
      <c r="A327" s="23" t="s">
        <v>70</v>
      </c>
      <c r="B327" s="24" t="s">
        <v>428</v>
      </c>
      <c r="C327" s="25"/>
      <c r="D327" s="25" t="s">
        <v>440</v>
      </c>
      <c r="E327" s="26" t="s">
        <v>25</v>
      </c>
      <c r="F327" s="27"/>
      <c r="G327" s="28">
        <v>1</v>
      </c>
      <c r="H327" s="28">
        <v>1</v>
      </c>
      <c r="I327" s="27"/>
      <c r="J327" s="27"/>
      <c r="K327" s="27"/>
      <c r="L327" s="28">
        <f>SUM($G$327:$K$327)</f>
        <v>2</v>
      </c>
      <c r="M327" s="32">
        <f t="array" ref="M327">INDEX(М[Цена за ед., руб],MATCH(1,IF(($B327=М[Наим.])*($C327=М[Артикул, марка, произв.])*($D327=М[Хар-ка])*($O327=М[Прим.]),{1},($B327=М[Наим.])*($C327=М[Артикул, марка, произв.])*($D327=М[Хар-ка])*($O327=М[Прим.])),0))</f>
        <v>0</v>
      </c>
      <c r="N327" s="32">
        <f>ROUND($L$327*$M$327,2)</f>
        <v>0</v>
      </c>
      <c r="O327" s="25"/>
      <c r="P327" s="25" t="str">
        <f t="array" ref="P327">INDEX(М[Форма закупа],MATCH(1,IF(($B327=М[Наим.])*($C327=М[Артикул, марка, произв.])*($D327=М[Хар-ка])*($O327=М[Прим.]),{1},($B327=М[Наим.])*($C327=М[Артикул, марка, произв.])*($D327=М[Хар-ка])*($O327=М[Прим.])),0))</f>
        <v>Закупка подрядчик</v>
      </c>
    </row>
    <row r="328" spans="1:16" ht="35.1" customHeight="1" outlineLevel="4" x14ac:dyDescent="0.2">
      <c r="A328" s="23" t="s">
        <v>72</v>
      </c>
      <c r="B328" s="24" t="s">
        <v>428</v>
      </c>
      <c r="C328" s="25"/>
      <c r="D328" s="25" t="s">
        <v>441</v>
      </c>
      <c r="E328" s="26" t="s">
        <v>25</v>
      </c>
      <c r="F328" s="27"/>
      <c r="G328" s="27"/>
      <c r="H328" s="27"/>
      <c r="I328" s="27"/>
      <c r="J328" s="27"/>
      <c r="K328" s="28">
        <v>2</v>
      </c>
      <c r="L328" s="28">
        <f>SUM($G$328:$K$328)</f>
        <v>2</v>
      </c>
      <c r="M328" s="32">
        <f t="array" ref="M328">INDEX(М[Цена за ед., руб],MATCH(1,IF(($B328=М[Наим.])*($C328=М[Артикул, марка, произв.])*($D328=М[Хар-ка])*($O328=М[Прим.]),{1},($B328=М[Наим.])*($C328=М[Артикул, марка, произв.])*($D328=М[Хар-ка])*($O328=М[Прим.])),0))</f>
        <v>0</v>
      </c>
      <c r="N328" s="32">
        <f>ROUND($L$328*$M$328,2)</f>
        <v>0</v>
      </c>
      <c r="O328" s="25"/>
      <c r="P328" s="25" t="str">
        <f t="array" ref="P328">INDEX(М[Форма закупа],MATCH(1,IF(($B328=М[Наим.])*($C328=М[Артикул, марка, произв.])*($D328=М[Хар-ка])*($O328=М[Прим.]),{1},($B328=М[Наим.])*($C328=М[Артикул, марка, произв.])*($D328=М[Хар-ка])*($O328=М[Прим.])),0))</f>
        <v>Закупка подрядчик</v>
      </c>
    </row>
    <row r="329" spans="1:16" ht="47.1" customHeight="1" outlineLevel="4" x14ac:dyDescent="0.2">
      <c r="A329" s="23" t="s">
        <v>74</v>
      </c>
      <c r="B329" s="24" t="s">
        <v>428</v>
      </c>
      <c r="C329" s="25"/>
      <c r="D329" s="25" t="s">
        <v>442</v>
      </c>
      <c r="E329" s="26" t="s">
        <v>25</v>
      </c>
      <c r="F329" s="27"/>
      <c r="G329" s="27"/>
      <c r="H329" s="27"/>
      <c r="I329" s="27"/>
      <c r="J329" s="28">
        <v>1</v>
      </c>
      <c r="K329" s="27"/>
      <c r="L329" s="28">
        <f>SUM($G$329:$K$329)</f>
        <v>1</v>
      </c>
      <c r="M329" s="32">
        <f t="array" ref="M329">INDEX(М[Цена за ед., руб],MATCH(1,IF(($B329=М[Наим.])*($C329=М[Артикул, марка, произв.])*($D329=М[Хар-ка])*($O329=М[Прим.]),{1},($B329=М[Наим.])*($C329=М[Артикул, марка, произв.])*($D329=М[Хар-ка])*($O329=М[Прим.])),0))</f>
        <v>0</v>
      </c>
      <c r="N329" s="32">
        <f>ROUND($L$329*$M$329,2)</f>
        <v>0</v>
      </c>
      <c r="O329" s="25"/>
      <c r="P329" s="25" t="str">
        <f t="array" ref="P329">INDEX(М[Форма закупа],MATCH(1,IF(($B329=М[Наим.])*($C329=М[Артикул, марка, произв.])*($D329=М[Хар-ка])*($O329=М[Прим.]),{1},($B329=М[Наим.])*($C329=М[Артикул, марка, произв.])*($D329=М[Хар-ка])*($O329=М[Прим.])),0))</f>
        <v>Закупка подрядчик</v>
      </c>
    </row>
    <row r="330" spans="1:16" ht="23.1" customHeight="1" outlineLevel="4" x14ac:dyDescent="0.2">
      <c r="A330" s="23" t="s">
        <v>76</v>
      </c>
      <c r="B330" s="24" t="s">
        <v>428</v>
      </c>
      <c r="C330" s="25"/>
      <c r="D330" s="25" t="s">
        <v>443</v>
      </c>
      <c r="E330" s="26" t="s">
        <v>25</v>
      </c>
      <c r="F330" s="27"/>
      <c r="G330" s="28">
        <v>1</v>
      </c>
      <c r="H330" s="27"/>
      <c r="I330" s="28">
        <v>2</v>
      </c>
      <c r="J330" s="27"/>
      <c r="K330" s="27"/>
      <c r="L330" s="28">
        <f>SUM($G$330:$K$330)</f>
        <v>3</v>
      </c>
      <c r="M330" s="32">
        <f t="array" ref="M330">INDEX(М[Цена за ед., руб],MATCH(1,IF(($B330=М[Наим.])*($C330=М[Артикул, марка, произв.])*($D330=М[Хар-ка])*($O330=М[Прим.]),{1},($B330=М[Наим.])*($C330=М[Артикул, марка, произв.])*($D330=М[Хар-ка])*($O330=М[Прим.])),0))</f>
        <v>0</v>
      </c>
      <c r="N330" s="32">
        <f>ROUND($L$330*$M$330,2)</f>
        <v>0</v>
      </c>
      <c r="O330" s="25"/>
      <c r="P330" s="25" t="str">
        <f t="array" ref="P330">INDEX(М[Форма закупа],MATCH(1,IF(($B330=М[Наим.])*($C330=М[Артикул, марка, произв.])*($D330=М[Хар-ка])*($O330=М[Прим.]),{1},($B330=М[Наим.])*($C330=М[Артикул, марка, произв.])*($D330=М[Хар-ка])*($O330=М[Прим.])),0))</f>
        <v>Закупка подрядчик</v>
      </c>
    </row>
    <row r="331" spans="1:16" ht="35.1" customHeight="1" outlineLevel="4" x14ac:dyDescent="0.2">
      <c r="A331" s="23" t="s">
        <v>78</v>
      </c>
      <c r="B331" s="24" t="s">
        <v>428</v>
      </c>
      <c r="C331" s="25"/>
      <c r="D331" s="25" t="s">
        <v>444</v>
      </c>
      <c r="E331" s="26" t="s">
        <v>25</v>
      </c>
      <c r="F331" s="27"/>
      <c r="G331" s="27"/>
      <c r="H331" s="27"/>
      <c r="I331" s="28">
        <v>1</v>
      </c>
      <c r="J331" s="27"/>
      <c r="K331" s="27"/>
      <c r="L331" s="28">
        <f>SUM($G$331:$K$331)</f>
        <v>1</v>
      </c>
      <c r="M331" s="32">
        <f t="array" ref="M331">INDEX(М[Цена за ед., руб],MATCH(1,IF(($B331=М[Наим.])*($C331=М[Артикул, марка, произв.])*($D331=М[Хар-ка])*($O331=М[Прим.]),{1},($B331=М[Наим.])*($C331=М[Артикул, марка, произв.])*($D331=М[Хар-ка])*($O331=М[Прим.])),0))</f>
        <v>0</v>
      </c>
      <c r="N331" s="32">
        <f>ROUND($L$331*$M$331,2)</f>
        <v>0</v>
      </c>
      <c r="O331" s="25"/>
      <c r="P331" s="25" t="str">
        <f t="array" ref="P331">INDEX(М[Форма закупа],MATCH(1,IF(($B331=М[Наим.])*($C331=М[Артикул, марка, произв.])*($D331=М[Хар-ка])*($O331=М[Прим.]),{1},($B331=М[Наим.])*($C331=М[Артикул, марка, произв.])*($D331=М[Хар-ка])*($O331=М[Прим.])),0))</f>
        <v>Закупка подрядчик</v>
      </c>
    </row>
    <row r="332" spans="1:16" ht="47.1" customHeight="1" outlineLevel="4" x14ac:dyDescent="0.2">
      <c r="A332" s="23" t="s">
        <v>80</v>
      </c>
      <c r="B332" s="24" t="s">
        <v>428</v>
      </c>
      <c r="C332" s="25"/>
      <c r="D332" s="25" t="s">
        <v>445</v>
      </c>
      <c r="E332" s="26" t="s">
        <v>25</v>
      </c>
      <c r="F332" s="27"/>
      <c r="G332" s="28">
        <v>8</v>
      </c>
      <c r="H332" s="28">
        <v>25</v>
      </c>
      <c r="I332" s="28">
        <v>8</v>
      </c>
      <c r="J332" s="28">
        <v>129</v>
      </c>
      <c r="K332" s="28">
        <v>1</v>
      </c>
      <c r="L332" s="28">
        <f>SUM($G$332:$K$332)</f>
        <v>171</v>
      </c>
      <c r="M332" s="32">
        <f t="array" ref="M332">INDEX(М[Цена за ед., руб],MATCH(1,IF(($B332=М[Наим.])*($C332=М[Артикул, марка, произв.])*($D332=М[Хар-ка])*($O332=М[Прим.]),{1},($B332=М[Наим.])*($C332=М[Артикул, марка, произв.])*($D332=М[Хар-ка])*($O332=М[Прим.])),0))</f>
        <v>0</v>
      </c>
      <c r="N332" s="32">
        <f>ROUND($L$332*$M$332,2)</f>
        <v>0</v>
      </c>
      <c r="O332" s="25"/>
      <c r="P332" s="25" t="str">
        <f t="array" ref="P332">INDEX(М[Форма закупа],MATCH(1,IF(($B332=М[Наим.])*($C332=М[Артикул, марка, произв.])*($D332=М[Хар-ка])*($O332=М[Прим.]),{1},($B332=М[Наим.])*($C332=М[Артикул, марка, произв.])*($D332=М[Хар-ка])*($O332=М[Прим.])),0))</f>
        <v>Закупка подрядчик</v>
      </c>
    </row>
    <row r="333" spans="1:16" ht="47.1" customHeight="1" outlineLevel="4" x14ac:dyDescent="0.2">
      <c r="A333" s="23" t="s">
        <v>82</v>
      </c>
      <c r="B333" s="24" t="s">
        <v>428</v>
      </c>
      <c r="C333" s="25"/>
      <c r="D333" s="25" t="s">
        <v>446</v>
      </c>
      <c r="E333" s="26" t="s">
        <v>25</v>
      </c>
      <c r="F333" s="27"/>
      <c r="G333" s="28">
        <v>1</v>
      </c>
      <c r="H333" s="28">
        <v>2</v>
      </c>
      <c r="I333" s="27"/>
      <c r="J333" s="28">
        <v>10</v>
      </c>
      <c r="K333" s="28">
        <v>5</v>
      </c>
      <c r="L333" s="28">
        <f>SUM($G$333:$K$333)</f>
        <v>18</v>
      </c>
      <c r="M333" s="32">
        <f t="array" ref="M333">INDEX(М[Цена за ед., руб],MATCH(1,IF(($B333=М[Наим.])*($C333=М[Артикул, марка, произв.])*($D333=М[Хар-ка])*($O333=М[Прим.]),{1},($B333=М[Наим.])*($C333=М[Артикул, марка, произв.])*($D333=М[Хар-ка])*($O333=М[Прим.])),0))</f>
        <v>0</v>
      </c>
      <c r="N333" s="32">
        <f>ROUND($L$333*$M$333,2)</f>
        <v>0</v>
      </c>
      <c r="O333" s="25"/>
      <c r="P333" s="25" t="str">
        <f t="array" ref="P333">INDEX(М[Форма закупа],MATCH(1,IF(($B333=М[Наим.])*($C333=М[Артикул, марка, произв.])*($D333=М[Хар-ка])*($O333=М[Прим.]),{1},($B333=М[Наим.])*($C333=М[Артикул, марка, произв.])*($D333=М[Хар-ка])*($O333=М[Прим.])),0))</f>
        <v>Закупка подрядчик</v>
      </c>
    </row>
    <row r="334" spans="1:16" ht="47.1" customHeight="1" outlineLevel="4" x14ac:dyDescent="0.2">
      <c r="A334" s="23" t="s">
        <v>84</v>
      </c>
      <c r="B334" s="24" t="s">
        <v>428</v>
      </c>
      <c r="C334" s="25"/>
      <c r="D334" s="25" t="s">
        <v>447</v>
      </c>
      <c r="E334" s="26" t="s">
        <v>25</v>
      </c>
      <c r="F334" s="27"/>
      <c r="G334" s="28">
        <v>1</v>
      </c>
      <c r="H334" s="27"/>
      <c r="I334" s="28">
        <v>3</v>
      </c>
      <c r="J334" s="28">
        <v>1</v>
      </c>
      <c r="K334" s="28">
        <v>2</v>
      </c>
      <c r="L334" s="28">
        <f>SUM($G$334:$K$334)</f>
        <v>7</v>
      </c>
      <c r="M334" s="32">
        <f t="array" ref="M334">INDEX(М[Цена за ед., руб],MATCH(1,IF(($B334=М[Наим.])*($C334=М[Артикул, марка, произв.])*($D334=М[Хар-ка])*($O334=М[Прим.]),{1},($B334=М[Наим.])*($C334=М[Артикул, марка, произв.])*($D334=М[Хар-ка])*($O334=М[Прим.])),0))</f>
        <v>0</v>
      </c>
      <c r="N334" s="32">
        <f>ROUND($L$334*$M$334,2)</f>
        <v>0</v>
      </c>
      <c r="O334" s="25"/>
      <c r="P334" s="25" t="str">
        <f t="array" ref="P334">INDEX(М[Форма закупа],MATCH(1,IF(($B334=М[Наим.])*($C334=М[Артикул, марка, произв.])*($D334=М[Хар-ка])*($O334=М[Прим.]),{1},($B334=М[Наим.])*($C334=М[Артикул, марка, произв.])*($D334=М[Хар-ка])*($O334=М[Прим.])),0))</f>
        <v>Закупка подрядчик</v>
      </c>
    </row>
    <row r="335" spans="1:16" ht="47.1" customHeight="1" outlineLevel="4" x14ac:dyDescent="0.2">
      <c r="A335" s="23" t="s">
        <v>86</v>
      </c>
      <c r="B335" s="24" t="s">
        <v>428</v>
      </c>
      <c r="C335" s="25"/>
      <c r="D335" s="25" t="s">
        <v>448</v>
      </c>
      <c r="E335" s="26" t="s">
        <v>25</v>
      </c>
      <c r="F335" s="27"/>
      <c r="G335" s="27"/>
      <c r="H335" s="27"/>
      <c r="I335" s="27"/>
      <c r="J335" s="28">
        <v>1</v>
      </c>
      <c r="K335" s="27"/>
      <c r="L335" s="28">
        <f>SUM($G$335:$K$335)</f>
        <v>1</v>
      </c>
      <c r="M335" s="32">
        <f t="array" ref="M335">INDEX(М[Цена за ед., руб],MATCH(1,IF(($B335=М[Наим.])*($C335=М[Артикул, марка, произв.])*($D335=М[Хар-ка])*($O335=М[Прим.]),{1},($B335=М[Наим.])*($C335=М[Артикул, марка, произв.])*($D335=М[Хар-ка])*($O335=М[Прим.])),0))</f>
        <v>0</v>
      </c>
      <c r="N335" s="32">
        <f>ROUND($L$335*$M$335,2)</f>
        <v>0</v>
      </c>
      <c r="O335" s="25"/>
      <c r="P335" s="25" t="str">
        <f t="array" ref="P335">INDEX(М[Форма закупа],MATCH(1,IF(($B335=М[Наим.])*($C335=М[Артикул, марка, произв.])*($D335=М[Хар-ка])*($O335=М[Прим.]),{1},($B335=М[Наим.])*($C335=М[Артикул, марка, произв.])*($D335=М[Хар-ка])*($O335=М[Прим.])),0))</f>
        <v>Закупка подрядчик</v>
      </c>
    </row>
    <row r="336" spans="1:16" ht="35.1" customHeight="1" outlineLevel="4" x14ac:dyDescent="0.2">
      <c r="A336" s="23" t="s">
        <v>88</v>
      </c>
      <c r="B336" s="24" t="s">
        <v>428</v>
      </c>
      <c r="C336" s="25"/>
      <c r="D336" s="25" t="s">
        <v>449</v>
      </c>
      <c r="E336" s="26" t="s">
        <v>25</v>
      </c>
      <c r="F336" s="27"/>
      <c r="G336" s="28">
        <v>9</v>
      </c>
      <c r="H336" s="27"/>
      <c r="I336" s="27"/>
      <c r="J336" s="27"/>
      <c r="K336" s="27"/>
      <c r="L336" s="28">
        <f>SUM($G$336:$K$336)</f>
        <v>9</v>
      </c>
      <c r="M336" s="32">
        <f t="array" ref="M336">INDEX(М[Цена за ед., руб],MATCH(1,IF(($B336=М[Наим.])*($C336=М[Артикул, марка, произв.])*($D336=М[Хар-ка])*($O336=М[Прим.]),{1},($B336=М[Наим.])*($C336=М[Артикул, марка, произв.])*($D336=М[Хар-ка])*($O336=М[Прим.])),0))</f>
        <v>0</v>
      </c>
      <c r="N336" s="32">
        <f>ROUND($L$336*$M$336,2)</f>
        <v>0</v>
      </c>
      <c r="O336" s="25"/>
      <c r="P336" s="25" t="str">
        <f t="array" ref="P336">INDEX(М[Форма закупа],MATCH(1,IF(($B336=М[Наим.])*($C336=М[Артикул, марка, произв.])*($D336=М[Хар-ка])*($O336=М[Прим.]),{1},($B336=М[Наим.])*($C336=М[Артикул, марка, произв.])*($D336=М[Хар-ка])*($O336=М[Прим.])),0))</f>
        <v>Закупка подрядчик</v>
      </c>
    </row>
    <row r="337" spans="1:16" ht="35.1" customHeight="1" outlineLevel="4" x14ac:dyDescent="0.2">
      <c r="A337" s="23" t="s">
        <v>90</v>
      </c>
      <c r="B337" s="24" t="s">
        <v>428</v>
      </c>
      <c r="C337" s="25"/>
      <c r="D337" s="25" t="s">
        <v>450</v>
      </c>
      <c r="E337" s="26" t="s">
        <v>25</v>
      </c>
      <c r="F337" s="27"/>
      <c r="G337" s="27"/>
      <c r="H337" s="28">
        <v>1</v>
      </c>
      <c r="I337" s="28">
        <v>1</v>
      </c>
      <c r="J337" s="27"/>
      <c r="K337" s="28">
        <v>1</v>
      </c>
      <c r="L337" s="28">
        <f>SUM($G$337:$K$337)</f>
        <v>3</v>
      </c>
      <c r="M337" s="32">
        <f t="array" ref="M337">INDEX(М[Цена за ед., руб],MATCH(1,IF(($B337=М[Наим.])*($C337=М[Артикул, марка, произв.])*($D337=М[Хар-ка])*($O337=М[Прим.]),{1},($B337=М[Наим.])*($C337=М[Артикул, марка, произв.])*($D337=М[Хар-ка])*($O337=М[Прим.])),0))</f>
        <v>0</v>
      </c>
      <c r="N337" s="32">
        <f>ROUND($L$337*$M$337,2)</f>
        <v>0</v>
      </c>
      <c r="O337" s="25"/>
      <c r="P337" s="25" t="str">
        <f t="array" ref="P337">INDEX(М[Форма закупа],MATCH(1,IF(($B337=М[Наим.])*($C337=М[Артикул, марка, произв.])*($D337=М[Хар-ка])*($O337=М[Прим.]),{1},($B337=М[Наим.])*($C337=М[Артикул, марка, произв.])*($D337=М[Хар-ка])*($O337=М[Прим.])),0))</f>
        <v>Закупка подрядчик</v>
      </c>
    </row>
    <row r="338" spans="1:16" ht="23.1" customHeight="1" outlineLevel="4" x14ac:dyDescent="0.2">
      <c r="A338" s="23" t="s">
        <v>92</v>
      </c>
      <c r="B338" s="24" t="s">
        <v>428</v>
      </c>
      <c r="C338" s="25"/>
      <c r="D338" s="25" t="s">
        <v>451</v>
      </c>
      <c r="E338" s="26" t="s">
        <v>25</v>
      </c>
      <c r="F338" s="27"/>
      <c r="G338" s="27"/>
      <c r="H338" s="28">
        <v>23</v>
      </c>
      <c r="I338" s="27"/>
      <c r="J338" s="27"/>
      <c r="K338" s="28">
        <v>44</v>
      </c>
      <c r="L338" s="28">
        <f>SUM($G$338:$K$338)</f>
        <v>67</v>
      </c>
      <c r="M338" s="32">
        <f t="array" ref="M338">INDEX(М[Цена за ед., руб],MATCH(1,IF(($B338=М[Наим.])*($C338=М[Артикул, марка, произв.])*($D338=М[Хар-ка])*($O338=М[Прим.]),{1},($B338=М[Наим.])*($C338=М[Артикул, марка, произв.])*($D338=М[Хар-ка])*($O338=М[Прим.])),0))</f>
        <v>0</v>
      </c>
      <c r="N338" s="32">
        <f>ROUND($L$338*$M$338,2)</f>
        <v>0</v>
      </c>
      <c r="O338" s="25"/>
      <c r="P338" s="25" t="str">
        <f t="array" ref="P338">INDEX(М[Форма закупа],MATCH(1,IF(($B338=М[Наим.])*($C338=М[Артикул, марка, произв.])*($D338=М[Хар-ка])*($O338=М[Прим.]),{1},($B338=М[Наим.])*($C338=М[Артикул, марка, произв.])*($D338=М[Хар-ка])*($O338=М[Прим.])),0))</f>
        <v>Закупка подрядчик</v>
      </c>
    </row>
    <row r="339" spans="1:16" ht="23.1" customHeight="1" outlineLevel="4" x14ac:dyDescent="0.2">
      <c r="A339" s="23" t="s">
        <v>94</v>
      </c>
      <c r="B339" s="24" t="s">
        <v>428</v>
      </c>
      <c r="C339" s="25"/>
      <c r="D339" s="25" t="s">
        <v>452</v>
      </c>
      <c r="E339" s="26" t="s">
        <v>25</v>
      </c>
      <c r="F339" s="27"/>
      <c r="G339" s="27"/>
      <c r="H339" s="28">
        <v>48</v>
      </c>
      <c r="I339" s="28">
        <v>30</v>
      </c>
      <c r="J339" s="27"/>
      <c r="K339" s="27"/>
      <c r="L339" s="28">
        <f>SUM($G$339:$K$339)</f>
        <v>78</v>
      </c>
      <c r="M339" s="32">
        <f t="array" ref="M339">INDEX(М[Цена за ед., руб],MATCH(1,IF(($B339=М[Наим.])*($C339=М[Артикул, марка, произв.])*($D339=М[Хар-ка])*($O339=М[Прим.]),{1},($B339=М[Наим.])*($C339=М[Артикул, марка, произв.])*($D339=М[Хар-ка])*($O339=М[Прим.])),0))</f>
        <v>0</v>
      </c>
      <c r="N339" s="32">
        <f>ROUND($L$339*$M$339,2)</f>
        <v>0</v>
      </c>
      <c r="O339" s="25"/>
      <c r="P339" s="25" t="str">
        <f t="array" ref="P339">INDEX(М[Форма закупа],MATCH(1,IF(($B339=М[Наим.])*($C339=М[Артикул, марка, произв.])*($D339=М[Хар-ка])*($O339=М[Прим.]),{1},($B339=М[Наим.])*($C339=М[Артикул, марка, произв.])*($D339=М[Хар-ка])*($O339=М[Прим.])),0))</f>
        <v>Закупка подрядчик</v>
      </c>
    </row>
    <row r="340" spans="1:16" ht="23.1" customHeight="1" outlineLevel="4" x14ac:dyDescent="0.2">
      <c r="A340" s="23" t="s">
        <v>96</v>
      </c>
      <c r="B340" s="24" t="s">
        <v>428</v>
      </c>
      <c r="C340" s="25"/>
      <c r="D340" s="25" t="s">
        <v>453</v>
      </c>
      <c r="E340" s="26" t="s">
        <v>25</v>
      </c>
      <c r="F340" s="27"/>
      <c r="G340" s="27"/>
      <c r="H340" s="28">
        <v>1</v>
      </c>
      <c r="I340" s="27"/>
      <c r="J340" s="27"/>
      <c r="K340" s="28">
        <v>9</v>
      </c>
      <c r="L340" s="28">
        <f>SUM($G$340:$K$340)</f>
        <v>10</v>
      </c>
      <c r="M340" s="32">
        <f t="array" ref="M340">INDEX(М[Цена за ед., руб],MATCH(1,IF(($B340=М[Наим.])*($C340=М[Артикул, марка, произв.])*($D340=М[Хар-ка])*($O340=М[Прим.]),{1},($B340=М[Наим.])*($C340=М[Артикул, марка, произв.])*($D340=М[Хар-ка])*($O340=М[Прим.])),0))</f>
        <v>0</v>
      </c>
      <c r="N340" s="32">
        <f>ROUND($L$340*$M$340,2)</f>
        <v>0</v>
      </c>
      <c r="O340" s="25"/>
      <c r="P340" s="25" t="str">
        <f t="array" ref="P340">INDEX(М[Форма закупа],MATCH(1,IF(($B340=М[Наим.])*($C340=М[Артикул, марка, произв.])*($D340=М[Хар-ка])*($O340=М[Прим.]),{1},($B340=М[Наим.])*($C340=М[Артикул, марка, произв.])*($D340=М[Хар-ка])*($O340=М[Прим.])),0))</f>
        <v>Закупка подрядчик</v>
      </c>
    </row>
    <row r="341" spans="1:16" ht="23.1" customHeight="1" outlineLevel="4" x14ac:dyDescent="0.2">
      <c r="A341" s="23" t="s">
        <v>98</v>
      </c>
      <c r="B341" s="24" t="s">
        <v>428</v>
      </c>
      <c r="C341" s="25"/>
      <c r="D341" s="25" t="s">
        <v>454</v>
      </c>
      <c r="E341" s="26" t="s">
        <v>25</v>
      </c>
      <c r="F341" s="27"/>
      <c r="G341" s="27"/>
      <c r="H341" s="28">
        <v>1</v>
      </c>
      <c r="I341" s="28">
        <v>1</v>
      </c>
      <c r="J341" s="27"/>
      <c r="K341" s="28">
        <v>2</v>
      </c>
      <c r="L341" s="28">
        <f>SUM($G$341:$K$341)</f>
        <v>4</v>
      </c>
      <c r="M341" s="32">
        <f t="array" ref="M341">INDEX(М[Цена за ед., руб],MATCH(1,IF(($B341=М[Наим.])*($C341=М[Артикул, марка, произв.])*($D341=М[Хар-ка])*($O341=М[Прим.]),{1},($B341=М[Наим.])*($C341=М[Артикул, марка, произв.])*($D341=М[Хар-ка])*($O341=М[Прим.])),0))</f>
        <v>0</v>
      </c>
      <c r="N341" s="32">
        <f>ROUND($L$341*$M$341,2)</f>
        <v>0</v>
      </c>
      <c r="O341" s="25"/>
      <c r="P341" s="25" t="str">
        <f t="array" ref="P341">INDEX(М[Форма закупа],MATCH(1,IF(($B341=М[Наим.])*($C341=М[Артикул, марка, произв.])*($D341=М[Хар-ка])*($O341=М[Прим.]),{1},($B341=М[Наим.])*($C341=М[Артикул, марка, произв.])*($D341=М[Хар-ка])*($O341=М[Прим.])),0))</f>
        <v>Закупка подрядчик</v>
      </c>
    </row>
    <row r="342" spans="1:16" ht="23.1" customHeight="1" outlineLevel="4" x14ac:dyDescent="0.2">
      <c r="A342" s="23" t="s">
        <v>100</v>
      </c>
      <c r="B342" s="24" t="s">
        <v>428</v>
      </c>
      <c r="C342" s="25"/>
      <c r="D342" s="25" t="s">
        <v>455</v>
      </c>
      <c r="E342" s="26" t="s">
        <v>25</v>
      </c>
      <c r="F342" s="27"/>
      <c r="G342" s="27"/>
      <c r="H342" s="27"/>
      <c r="I342" s="27"/>
      <c r="J342" s="27"/>
      <c r="K342" s="28">
        <v>1</v>
      </c>
      <c r="L342" s="28">
        <f>SUM($G$342:$K$342)</f>
        <v>1</v>
      </c>
      <c r="M342" s="32">
        <f t="array" ref="M342">INDEX(М[Цена за ед., руб],MATCH(1,IF(($B342=М[Наим.])*($C342=М[Артикул, марка, произв.])*($D342=М[Хар-ка])*($O342=М[Прим.]),{1},($B342=М[Наим.])*($C342=М[Артикул, марка, произв.])*($D342=М[Хар-ка])*($O342=М[Прим.])),0))</f>
        <v>0</v>
      </c>
      <c r="N342" s="32">
        <f>ROUND($L$342*$M$342,2)</f>
        <v>0</v>
      </c>
      <c r="O342" s="25"/>
      <c r="P342" s="25" t="str">
        <f t="array" ref="P342">INDEX(М[Форма закупа],MATCH(1,IF(($B342=М[Наим.])*($C342=М[Артикул, марка, произв.])*($D342=М[Хар-ка])*($O342=М[Прим.]),{1},($B342=М[Наим.])*($C342=М[Артикул, марка, произв.])*($D342=М[Хар-ка])*($O342=М[Прим.])),0))</f>
        <v>Закупка подрядчик</v>
      </c>
    </row>
    <row r="343" spans="1:16" ht="35.1" customHeight="1" outlineLevel="4" x14ac:dyDescent="0.2">
      <c r="A343" s="23" t="s">
        <v>102</v>
      </c>
      <c r="B343" s="24" t="s">
        <v>428</v>
      </c>
      <c r="C343" s="25"/>
      <c r="D343" s="25" t="s">
        <v>456</v>
      </c>
      <c r="E343" s="26" t="s">
        <v>25</v>
      </c>
      <c r="F343" s="27"/>
      <c r="G343" s="27"/>
      <c r="H343" s="27"/>
      <c r="I343" s="27"/>
      <c r="J343" s="28">
        <v>1</v>
      </c>
      <c r="K343" s="28">
        <v>8</v>
      </c>
      <c r="L343" s="28">
        <f>SUM($G$343:$K$343)</f>
        <v>9</v>
      </c>
      <c r="M343" s="32">
        <f t="array" ref="M343">INDEX(М[Цена за ед., руб],MATCH(1,IF(($B343=М[Наим.])*($C343=М[Артикул, марка, произв.])*($D343=М[Хар-ка])*($O343=М[Прим.]),{1},($B343=М[Наим.])*($C343=М[Артикул, марка, произв.])*($D343=М[Хар-ка])*($O343=М[Прим.])),0))</f>
        <v>0</v>
      </c>
      <c r="N343" s="32">
        <f>ROUND($L$343*$M$343,2)</f>
        <v>0</v>
      </c>
      <c r="O343" s="25"/>
      <c r="P343" s="25" t="str">
        <f t="array" ref="P343">INDEX(М[Форма закупа],MATCH(1,IF(($B343=М[Наим.])*($C343=М[Артикул, марка, произв.])*($D343=М[Хар-ка])*($O343=М[Прим.]),{1},($B343=М[Наим.])*($C343=М[Артикул, марка, произв.])*($D343=М[Хар-ка])*($O343=М[Прим.])),0))</f>
        <v>Закупка подрядчик</v>
      </c>
    </row>
    <row r="344" spans="1:16" ht="23.1" customHeight="1" outlineLevel="4" x14ac:dyDescent="0.2">
      <c r="A344" s="23" t="s">
        <v>104</v>
      </c>
      <c r="B344" s="24" t="s">
        <v>428</v>
      </c>
      <c r="C344" s="25"/>
      <c r="D344" s="25" t="s">
        <v>457</v>
      </c>
      <c r="E344" s="26" t="s">
        <v>25</v>
      </c>
      <c r="F344" s="27"/>
      <c r="G344" s="28">
        <v>11</v>
      </c>
      <c r="H344" s="28">
        <v>2</v>
      </c>
      <c r="I344" s="28">
        <v>1</v>
      </c>
      <c r="J344" s="27"/>
      <c r="K344" s="27"/>
      <c r="L344" s="28">
        <f>SUM($G$344:$K$344)</f>
        <v>14</v>
      </c>
      <c r="M344" s="32">
        <f t="array" ref="M344">INDEX(М[Цена за ед., руб],MATCH(1,IF(($B344=М[Наим.])*($C344=М[Артикул, марка, произв.])*($D344=М[Хар-ка])*($O344=М[Прим.]),{1},($B344=М[Наим.])*($C344=М[Артикул, марка, произв.])*($D344=М[Хар-ка])*($O344=М[Прим.])),0))</f>
        <v>0</v>
      </c>
      <c r="N344" s="32">
        <f>ROUND($L$344*$M$344,2)</f>
        <v>0</v>
      </c>
      <c r="O344" s="25"/>
      <c r="P344" s="25" t="str">
        <f t="array" ref="P344">INDEX(М[Форма закупа],MATCH(1,IF(($B344=М[Наим.])*($C344=М[Артикул, марка, произв.])*($D344=М[Хар-ка])*($O344=М[Прим.]),{1},($B344=М[Наим.])*($C344=М[Артикул, марка, произв.])*($D344=М[Хар-ка])*($O344=М[Прим.])),0))</f>
        <v>Закупка подрядчик</v>
      </c>
    </row>
    <row r="345" spans="1:16" ht="35.1" customHeight="1" outlineLevel="4" x14ac:dyDescent="0.2">
      <c r="A345" s="23" t="s">
        <v>106</v>
      </c>
      <c r="B345" s="24" t="s">
        <v>428</v>
      </c>
      <c r="C345" s="25"/>
      <c r="D345" s="25" t="s">
        <v>458</v>
      </c>
      <c r="E345" s="26" t="s">
        <v>25</v>
      </c>
      <c r="F345" s="27"/>
      <c r="G345" s="27"/>
      <c r="H345" s="28">
        <v>4</v>
      </c>
      <c r="I345" s="28">
        <v>1</v>
      </c>
      <c r="J345" s="28">
        <v>1</v>
      </c>
      <c r="K345" s="27"/>
      <c r="L345" s="28">
        <f>SUM($G$345:$K$345)</f>
        <v>6</v>
      </c>
      <c r="M345" s="32">
        <f t="array" ref="M345">INDEX(М[Цена за ед., руб],MATCH(1,IF(($B345=М[Наим.])*($C345=М[Артикул, марка, произв.])*($D345=М[Хар-ка])*($O345=М[Прим.]),{1},($B345=М[Наим.])*($C345=М[Артикул, марка, произв.])*($D345=М[Хар-ка])*($O345=М[Прим.])),0))</f>
        <v>0</v>
      </c>
      <c r="N345" s="32">
        <f>ROUND($L$345*$M$345,2)</f>
        <v>0</v>
      </c>
      <c r="O345" s="25"/>
      <c r="P345" s="25" t="str">
        <f t="array" ref="P345">INDEX(М[Форма закупа],MATCH(1,IF(($B345=М[Наим.])*($C345=М[Артикул, марка, произв.])*($D345=М[Хар-ка])*($O345=М[Прим.]),{1},($B345=М[Наим.])*($C345=М[Артикул, марка, произв.])*($D345=М[Хар-ка])*($O345=М[Прим.])),0))</f>
        <v>Закупка подрядчик</v>
      </c>
    </row>
    <row r="346" spans="1:16" ht="35.1" customHeight="1" outlineLevel="4" x14ac:dyDescent="0.2">
      <c r="A346" s="23" t="s">
        <v>108</v>
      </c>
      <c r="B346" s="24" t="s">
        <v>428</v>
      </c>
      <c r="C346" s="25"/>
      <c r="D346" s="25" t="s">
        <v>459</v>
      </c>
      <c r="E346" s="26" t="s">
        <v>25</v>
      </c>
      <c r="F346" s="27"/>
      <c r="G346" s="27"/>
      <c r="H346" s="28">
        <v>2</v>
      </c>
      <c r="I346" s="27"/>
      <c r="J346" s="27"/>
      <c r="K346" s="27"/>
      <c r="L346" s="28">
        <f>SUM($G$346:$K$346)</f>
        <v>2</v>
      </c>
      <c r="M346" s="32">
        <f t="array" ref="M346">INDEX(М[Цена за ед., руб],MATCH(1,IF(($B346=М[Наим.])*($C346=М[Артикул, марка, произв.])*($D346=М[Хар-ка])*($O346=М[Прим.]),{1},($B346=М[Наим.])*($C346=М[Артикул, марка, произв.])*($D346=М[Хар-ка])*($O346=М[Прим.])),0))</f>
        <v>0</v>
      </c>
      <c r="N346" s="32">
        <f>ROUND($L$346*$M$346,2)</f>
        <v>0</v>
      </c>
      <c r="O346" s="25"/>
      <c r="P346" s="25" t="str">
        <f t="array" ref="P346">INDEX(М[Форма закупа],MATCH(1,IF(($B346=М[Наим.])*($C346=М[Артикул, марка, произв.])*($D346=М[Хар-ка])*($O346=М[Прим.]),{1},($B346=М[Наим.])*($C346=М[Артикул, марка, произв.])*($D346=М[Хар-ка])*($O346=М[Прим.])),0))</f>
        <v>Закупка подрядчик</v>
      </c>
    </row>
    <row r="347" spans="1:16" ht="35.1" customHeight="1" outlineLevel="4" x14ac:dyDescent="0.2">
      <c r="A347" s="23" t="s">
        <v>110</v>
      </c>
      <c r="B347" s="24" t="s">
        <v>428</v>
      </c>
      <c r="C347" s="25"/>
      <c r="D347" s="25" t="s">
        <v>460</v>
      </c>
      <c r="E347" s="26" t="s">
        <v>25</v>
      </c>
      <c r="F347" s="27"/>
      <c r="G347" s="27"/>
      <c r="H347" s="28">
        <v>1</v>
      </c>
      <c r="I347" s="27"/>
      <c r="J347" s="28">
        <v>2</v>
      </c>
      <c r="K347" s="28">
        <v>6</v>
      </c>
      <c r="L347" s="28">
        <f>SUM($G$347:$K$347)</f>
        <v>9</v>
      </c>
      <c r="M347" s="32">
        <f t="array" ref="M347">INDEX(М[Цена за ед., руб],MATCH(1,IF(($B347=М[Наим.])*($C347=М[Артикул, марка, произв.])*($D347=М[Хар-ка])*($O347=М[Прим.]),{1},($B347=М[Наим.])*($C347=М[Артикул, марка, произв.])*($D347=М[Хар-ка])*($O347=М[Прим.])),0))</f>
        <v>0</v>
      </c>
      <c r="N347" s="32">
        <f>ROUND($L$347*$M$347,2)</f>
        <v>0</v>
      </c>
      <c r="O347" s="25"/>
      <c r="P347" s="25" t="str">
        <f t="array" ref="P347">INDEX(М[Форма закупа],MATCH(1,IF(($B347=М[Наим.])*($C347=М[Артикул, марка, произв.])*($D347=М[Хар-ка])*($O347=М[Прим.]),{1},($B347=М[Наим.])*($C347=М[Артикул, марка, произв.])*($D347=М[Хар-ка])*($O347=М[Прим.])),0))</f>
        <v>Закупка подрядчик</v>
      </c>
    </row>
    <row r="348" spans="1:16" ht="35.1" customHeight="1" outlineLevel="4" x14ac:dyDescent="0.2">
      <c r="A348" s="23" t="s">
        <v>112</v>
      </c>
      <c r="B348" s="24" t="s">
        <v>428</v>
      </c>
      <c r="C348" s="25"/>
      <c r="D348" s="25" t="s">
        <v>461</v>
      </c>
      <c r="E348" s="26" t="s">
        <v>25</v>
      </c>
      <c r="F348" s="27"/>
      <c r="G348" s="28">
        <v>1</v>
      </c>
      <c r="H348" s="27"/>
      <c r="I348" s="27"/>
      <c r="J348" s="27"/>
      <c r="K348" s="28">
        <v>3</v>
      </c>
      <c r="L348" s="28">
        <f>SUM($G$348:$K$348)</f>
        <v>4</v>
      </c>
      <c r="M348" s="32">
        <f t="array" ref="M348">INDEX(М[Цена за ед., руб],MATCH(1,IF(($B348=М[Наим.])*($C348=М[Артикул, марка, произв.])*($D348=М[Хар-ка])*($O348=М[Прим.]),{1},($B348=М[Наим.])*($C348=М[Артикул, марка, произв.])*($D348=М[Хар-ка])*($O348=М[Прим.])),0))</f>
        <v>0</v>
      </c>
      <c r="N348" s="32">
        <f>ROUND($L$348*$M$348,2)</f>
        <v>0</v>
      </c>
      <c r="O348" s="25"/>
      <c r="P348" s="25" t="str">
        <f t="array" ref="P348">INDEX(М[Форма закупа],MATCH(1,IF(($B348=М[Наим.])*($C348=М[Артикул, марка, произв.])*($D348=М[Хар-ка])*($O348=М[Прим.]),{1},($B348=М[Наим.])*($C348=М[Артикул, марка, произв.])*($D348=М[Хар-ка])*($O348=М[Прим.])),0))</f>
        <v>Закупка подрядчик</v>
      </c>
    </row>
    <row r="349" spans="1:16" ht="35.1" customHeight="1" outlineLevel="4" x14ac:dyDescent="0.2">
      <c r="A349" s="23" t="s">
        <v>114</v>
      </c>
      <c r="B349" s="24" t="s">
        <v>428</v>
      </c>
      <c r="C349" s="25"/>
      <c r="D349" s="25" t="s">
        <v>462</v>
      </c>
      <c r="E349" s="26" t="s">
        <v>25</v>
      </c>
      <c r="F349" s="27"/>
      <c r="G349" s="27"/>
      <c r="H349" s="27"/>
      <c r="I349" s="28">
        <v>1</v>
      </c>
      <c r="J349" s="28">
        <v>2</v>
      </c>
      <c r="K349" s="28">
        <v>1</v>
      </c>
      <c r="L349" s="28">
        <f>SUM($G$349:$K$349)</f>
        <v>4</v>
      </c>
      <c r="M349" s="32">
        <f t="array" ref="M349">INDEX(М[Цена за ед., руб],MATCH(1,IF(($B349=М[Наим.])*($C349=М[Артикул, марка, произв.])*($D349=М[Хар-ка])*($O349=М[Прим.]),{1},($B349=М[Наим.])*($C349=М[Артикул, марка, произв.])*($D349=М[Хар-ка])*($O349=М[Прим.])),0))</f>
        <v>0</v>
      </c>
      <c r="N349" s="32">
        <f>ROUND($L$349*$M$349,2)</f>
        <v>0</v>
      </c>
      <c r="O349" s="25"/>
      <c r="P349" s="25" t="str">
        <f t="array" ref="P349">INDEX(М[Форма закупа],MATCH(1,IF(($B349=М[Наим.])*($C349=М[Артикул, марка, произв.])*($D349=М[Хар-ка])*($O349=М[Прим.]),{1},($B349=М[Наим.])*($C349=М[Артикул, марка, произв.])*($D349=М[Хар-ка])*($O349=М[Прим.])),0))</f>
        <v>Закупка подрядчик</v>
      </c>
    </row>
    <row r="350" spans="1:16" ht="35.1" customHeight="1" outlineLevel="4" x14ac:dyDescent="0.2">
      <c r="A350" s="23" t="s">
        <v>116</v>
      </c>
      <c r="B350" s="24" t="s">
        <v>428</v>
      </c>
      <c r="C350" s="25"/>
      <c r="D350" s="25" t="s">
        <v>463</v>
      </c>
      <c r="E350" s="26" t="s">
        <v>25</v>
      </c>
      <c r="F350" s="27"/>
      <c r="G350" s="27"/>
      <c r="H350" s="28">
        <v>1</v>
      </c>
      <c r="I350" s="27"/>
      <c r="J350" s="27"/>
      <c r="K350" s="27"/>
      <c r="L350" s="28">
        <f>SUM($G$350:$K$350)</f>
        <v>1</v>
      </c>
      <c r="M350" s="32">
        <f t="array" ref="M350">INDEX(М[Цена за ед., руб],MATCH(1,IF(($B350=М[Наим.])*($C350=М[Артикул, марка, произв.])*($D350=М[Хар-ка])*($O350=М[Прим.]),{1},($B350=М[Наим.])*($C350=М[Артикул, марка, произв.])*($D350=М[Хар-ка])*($O350=М[Прим.])),0))</f>
        <v>0</v>
      </c>
      <c r="N350" s="32">
        <f>ROUND($L$350*$M$350,2)</f>
        <v>0</v>
      </c>
      <c r="O350" s="25"/>
      <c r="P350" s="25" t="str">
        <f t="array" ref="P350">INDEX(М[Форма закупа],MATCH(1,IF(($B350=М[Наим.])*($C350=М[Артикул, марка, произв.])*($D350=М[Хар-ка])*($O350=М[Прим.]),{1},($B350=М[Наим.])*($C350=М[Артикул, марка, произв.])*($D350=М[Хар-ка])*($O350=М[Прим.])),0))</f>
        <v>Закупка подрядчик</v>
      </c>
    </row>
    <row r="351" spans="1:16" ht="35.1" customHeight="1" outlineLevel="4" x14ac:dyDescent="0.2">
      <c r="A351" s="23" t="s">
        <v>118</v>
      </c>
      <c r="B351" s="24" t="s">
        <v>428</v>
      </c>
      <c r="C351" s="25"/>
      <c r="D351" s="25" t="s">
        <v>464</v>
      </c>
      <c r="E351" s="26" t="s">
        <v>25</v>
      </c>
      <c r="F351" s="27"/>
      <c r="G351" s="27"/>
      <c r="H351" s="27"/>
      <c r="I351" s="27"/>
      <c r="J351" s="28">
        <v>15</v>
      </c>
      <c r="K351" s="27"/>
      <c r="L351" s="28">
        <f>SUM($G$351:$K$351)</f>
        <v>15</v>
      </c>
      <c r="M351" s="32">
        <f t="array" ref="M351">INDEX(М[Цена за ед., руб],MATCH(1,IF(($B351=М[Наим.])*($C351=М[Артикул, марка, произв.])*($D351=М[Хар-ка])*($O351=М[Прим.]),{1},($B351=М[Наим.])*($C351=М[Артикул, марка, произв.])*($D351=М[Хар-ка])*($O351=М[Прим.])),0))</f>
        <v>0</v>
      </c>
      <c r="N351" s="32">
        <f>ROUND($L$351*$M$351,2)</f>
        <v>0</v>
      </c>
      <c r="O351" s="25"/>
      <c r="P351" s="25" t="str">
        <f t="array" ref="P351">INDEX(М[Форма закупа],MATCH(1,IF(($B351=М[Наим.])*($C351=М[Артикул, марка, произв.])*($D351=М[Хар-ка])*($O351=М[Прим.]),{1},($B351=М[Наим.])*($C351=М[Артикул, марка, произв.])*($D351=М[Хар-ка])*($O351=М[Прим.])),0))</f>
        <v>Закупка подрядчик</v>
      </c>
    </row>
    <row r="352" spans="1:16" ht="35.1" customHeight="1" outlineLevel="4" x14ac:dyDescent="0.2">
      <c r="A352" s="23" t="s">
        <v>120</v>
      </c>
      <c r="B352" s="24" t="s">
        <v>428</v>
      </c>
      <c r="C352" s="25"/>
      <c r="D352" s="25" t="s">
        <v>465</v>
      </c>
      <c r="E352" s="26" t="s">
        <v>25</v>
      </c>
      <c r="F352" s="27"/>
      <c r="G352" s="27"/>
      <c r="H352" s="27"/>
      <c r="I352" s="27"/>
      <c r="J352" s="28">
        <v>1</v>
      </c>
      <c r="K352" s="27"/>
      <c r="L352" s="28">
        <f>SUM($G$352:$K$352)</f>
        <v>1</v>
      </c>
      <c r="M352" s="32">
        <f t="array" ref="M352">INDEX(М[Цена за ед., руб],MATCH(1,IF(($B352=М[Наим.])*($C352=М[Артикул, марка, произв.])*($D352=М[Хар-ка])*($O352=М[Прим.]),{1},($B352=М[Наим.])*($C352=М[Артикул, марка, произв.])*($D352=М[Хар-ка])*($O352=М[Прим.])),0))</f>
        <v>0</v>
      </c>
      <c r="N352" s="32">
        <f>ROUND($L$352*$M$352,2)</f>
        <v>0</v>
      </c>
      <c r="O352" s="25"/>
      <c r="P352" s="25" t="str">
        <f t="array" ref="P352">INDEX(М[Форма закупа],MATCH(1,IF(($B352=М[Наим.])*($C352=М[Артикул, марка, произв.])*($D352=М[Хар-ка])*($O352=М[Прим.]),{1},($B352=М[Наим.])*($C352=М[Артикул, марка, произв.])*($D352=М[Хар-ка])*($O352=М[Прим.])),0))</f>
        <v>Закупка подрядчик</v>
      </c>
    </row>
    <row r="353" spans="1:16" ht="35.1" customHeight="1" outlineLevel="4" x14ac:dyDescent="0.2">
      <c r="A353" s="23" t="s">
        <v>122</v>
      </c>
      <c r="B353" s="24" t="s">
        <v>428</v>
      </c>
      <c r="C353" s="25"/>
      <c r="D353" s="25" t="s">
        <v>466</v>
      </c>
      <c r="E353" s="26" t="s">
        <v>25</v>
      </c>
      <c r="F353" s="27"/>
      <c r="G353" s="27"/>
      <c r="H353" s="27"/>
      <c r="I353" s="27"/>
      <c r="J353" s="27"/>
      <c r="K353" s="28">
        <v>2</v>
      </c>
      <c r="L353" s="28">
        <f>SUM($G$353:$K$353)</f>
        <v>2</v>
      </c>
      <c r="M353" s="32">
        <f t="array" ref="M353">INDEX(М[Цена за ед., руб],MATCH(1,IF(($B353=М[Наим.])*($C353=М[Артикул, марка, произв.])*($D353=М[Хар-ка])*($O353=М[Прим.]),{1},($B353=М[Наим.])*($C353=М[Артикул, марка, произв.])*($D353=М[Хар-ка])*($O353=М[Прим.])),0))</f>
        <v>0</v>
      </c>
      <c r="N353" s="32">
        <f>ROUND($L$353*$M$353,2)</f>
        <v>0</v>
      </c>
      <c r="O353" s="25"/>
      <c r="P353" s="25" t="str">
        <f t="array" ref="P353">INDEX(М[Форма закупа],MATCH(1,IF(($B353=М[Наим.])*($C353=М[Артикул, марка, произв.])*($D353=М[Хар-ка])*($O353=М[Прим.]),{1},($B353=М[Наим.])*($C353=М[Артикул, марка, произв.])*($D353=М[Хар-ка])*($O353=М[Прим.])),0))</f>
        <v>Закупка подрядчик</v>
      </c>
    </row>
    <row r="354" spans="1:16" ht="35.1" customHeight="1" outlineLevel="4" x14ac:dyDescent="0.2">
      <c r="A354" s="23" t="s">
        <v>124</v>
      </c>
      <c r="B354" s="24" t="s">
        <v>428</v>
      </c>
      <c r="C354" s="25"/>
      <c r="D354" s="25" t="s">
        <v>467</v>
      </c>
      <c r="E354" s="26" t="s">
        <v>25</v>
      </c>
      <c r="F354" s="27"/>
      <c r="G354" s="28">
        <v>1</v>
      </c>
      <c r="H354" s="27"/>
      <c r="I354" s="27"/>
      <c r="J354" s="27"/>
      <c r="K354" s="28">
        <v>2</v>
      </c>
      <c r="L354" s="28">
        <f>SUM($G$354:$K$354)</f>
        <v>3</v>
      </c>
      <c r="M354" s="32">
        <f t="array" ref="M354">INDEX(М[Цена за ед., руб],MATCH(1,IF(($B354=М[Наим.])*($C354=М[Артикул, марка, произв.])*($D354=М[Хар-ка])*($O354=М[Прим.]),{1},($B354=М[Наим.])*($C354=М[Артикул, марка, произв.])*($D354=М[Хар-ка])*($O354=М[Прим.])),0))</f>
        <v>0</v>
      </c>
      <c r="N354" s="32">
        <f>ROUND($L$354*$M$354,2)</f>
        <v>0</v>
      </c>
      <c r="O354" s="25"/>
      <c r="P354" s="25" t="str">
        <f t="array" ref="P354">INDEX(М[Форма закупа],MATCH(1,IF(($B354=М[Наим.])*($C354=М[Артикул, марка, произв.])*($D354=М[Хар-ка])*($O354=М[Прим.]),{1},($B354=М[Наим.])*($C354=М[Артикул, марка, произв.])*($D354=М[Хар-ка])*($O354=М[Прим.])),0))</f>
        <v>Закупка подрядчик</v>
      </c>
    </row>
    <row r="355" spans="1:16" ht="35.1" customHeight="1" outlineLevel="4" x14ac:dyDescent="0.2">
      <c r="A355" s="23" t="s">
        <v>126</v>
      </c>
      <c r="B355" s="24" t="s">
        <v>428</v>
      </c>
      <c r="C355" s="25"/>
      <c r="D355" s="25" t="s">
        <v>468</v>
      </c>
      <c r="E355" s="26" t="s">
        <v>25</v>
      </c>
      <c r="F355" s="27"/>
      <c r="G355" s="27"/>
      <c r="H355" s="27"/>
      <c r="I355" s="27"/>
      <c r="J355" s="27"/>
      <c r="K355" s="28">
        <v>3</v>
      </c>
      <c r="L355" s="28">
        <f>SUM($G$355:$K$355)</f>
        <v>3</v>
      </c>
      <c r="M355" s="32">
        <f t="array" ref="M355">INDEX(М[Цена за ед., руб],MATCH(1,IF(($B355=М[Наим.])*($C355=М[Артикул, марка, произв.])*($D355=М[Хар-ка])*($O355=М[Прим.]),{1},($B355=М[Наим.])*($C355=М[Артикул, марка, произв.])*($D355=М[Хар-ка])*($O355=М[Прим.])),0))</f>
        <v>0</v>
      </c>
      <c r="N355" s="32">
        <f>ROUND($L$355*$M$355,2)</f>
        <v>0</v>
      </c>
      <c r="O355" s="25"/>
      <c r="P355" s="25" t="str">
        <f t="array" ref="P355">INDEX(М[Форма закупа],MATCH(1,IF(($B355=М[Наим.])*($C355=М[Артикул, марка, произв.])*($D355=М[Хар-ка])*($O355=М[Прим.]),{1},($B355=М[Наим.])*($C355=М[Артикул, марка, произв.])*($D355=М[Хар-ка])*($O355=М[Прим.])),0))</f>
        <v>Закупка подрядчик</v>
      </c>
    </row>
    <row r="356" spans="1:16" ht="35.1" customHeight="1" outlineLevel="4" x14ac:dyDescent="0.2">
      <c r="A356" s="23" t="s">
        <v>128</v>
      </c>
      <c r="B356" s="24" t="s">
        <v>428</v>
      </c>
      <c r="C356" s="25"/>
      <c r="D356" s="25" t="s">
        <v>469</v>
      </c>
      <c r="E356" s="26" t="s">
        <v>25</v>
      </c>
      <c r="F356" s="27"/>
      <c r="G356" s="27"/>
      <c r="H356" s="27"/>
      <c r="I356" s="27"/>
      <c r="J356" s="28">
        <v>1</v>
      </c>
      <c r="K356" s="27"/>
      <c r="L356" s="28">
        <f>SUM($G$356:$K$356)</f>
        <v>1</v>
      </c>
      <c r="M356" s="32">
        <f t="array" ref="M356">INDEX(М[Цена за ед., руб],MATCH(1,IF(($B356=М[Наим.])*($C356=М[Артикул, марка, произв.])*($D356=М[Хар-ка])*($O356=М[Прим.]),{1},($B356=М[Наим.])*($C356=М[Артикул, марка, произв.])*($D356=М[Хар-ка])*($O356=М[Прим.])),0))</f>
        <v>0</v>
      </c>
      <c r="N356" s="32">
        <f>ROUND($L$356*$M$356,2)</f>
        <v>0</v>
      </c>
      <c r="O356" s="25"/>
      <c r="P356" s="25" t="str">
        <f t="array" ref="P356">INDEX(М[Форма закупа],MATCH(1,IF(($B356=М[Наим.])*($C356=М[Артикул, марка, произв.])*($D356=М[Хар-ка])*($O356=М[Прим.]),{1},($B356=М[Наим.])*($C356=М[Артикул, марка, произв.])*($D356=М[Хар-ка])*($O356=М[Прим.])),0))</f>
        <v>Закупка подрядчик</v>
      </c>
    </row>
    <row r="357" spans="1:16" ht="35.1" customHeight="1" outlineLevel="4" x14ac:dyDescent="0.2">
      <c r="A357" s="23" t="s">
        <v>130</v>
      </c>
      <c r="B357" s="24" t="s">
        <v>428</v>
      </c>
      <c r="C357" s="25"/>
      <c r="D357" s="25" t="s">
        <v>470</v>
      </c>
      <c r="E357" s="26" t="s">
        <v>25</v>
      </c>
      <c r="F357" s="27"/>
      <c r="G357" s="27"/>
      <c r="H357" s="28">
        <v>1</v>
      </c>
      <c r="I357" s="27"/>
      <c r="J357" s="27"/>
      <c r="K357" s="27"/>
      <c r="L357" s="28">
        <f>SUM($G$357:$K$357)</f>
        <v>1</v>
      </c>
      <c r="M357" s="32">
        <f t="array" ref="M357">INDEX(М[Цена за ед., руб],MATCH(1,IF(($B357=М[Наим.])*($C357=М[Артикул, марка, произв.])*($D357=М[Хар-ка])*($O357=М[Прим.]),{1},($B357=М[Наим.])*($C357=М[Артикул, марка, произв.])*($D357=М[Хар-ка])*($O357=М[Прим.])),0))</f>
        <v>0</v>
      </c>
      <c r="N357" s="32">
        <f>ROUND($L$357*$M$357,2)</f>
        <v>0</v>
      </c>
      <c r="O357" s="25"/>
      <c r="P357" s="25" t="str">
        <f t="array" ref="P357">INDEX(М[Форма закупа],MATCH(1,IF(($B357=М[Наим.])*($C357=М[Артикул, марка, произв.])*($D357=М[Хар-ка])*($O357=М[Прим.]),{1},($B357=М[Наим.])*($C357=М[Артикул, марка, произв.])*($D357=М[Хар-ка])*($O357=М[Прим.])),0))</f>
        <v>Закупка подрядчик</v>
      </c>
    </row>
    <row r="358" spans="1:16" ht="23.1" customHeight="1" outlineLevel="4" x14ac:dyDescent="0.2">
      <c r="A358" s="23" t="s">
        <v>132</v>
      </c>
      <c r="B358" s="24" t="s">
        <v>428</v>
      </c>
      <c r="C358" s="25"/>
      <c r="D358" s="25" t="s">
        <v>471</v>
      </c>
      <c r="E358" s="26" t="s">
        <v>25</v>
      </c>
      <c r="F358" s="27"/>
      <c r="G358" s="28">
        <v>3</v>
      </c>
      <c r="H358" s="28">
        <v>13</v>
      </c>
      <c r="I358" s="28">
        <v>2</v>
      </c>
      <c r="J358" s="28">
        <v>11</v>
      </c>
      <c r="K358" s="28">
        <v>9</v>
      </c>
      <c r="L358" s="28">
        <f>SUM($G$358:$K$358)</f>
        <v>38</v>
      </c>
      <c r="M358" s="32">
        <f t="array" ref="M358">INDEX(М[Цена за ед., руб],MATCH(1,IF(($B358=М[Наим.])*($C358=М[Артикул, марка, произв.])*($D358=М[Хар-ка])*($O358=М[Прим.]),{1},($B358=М[Наим.])*($C358=М[Артикул, марка, произв.])*($D358=М[Хар-ка])*($O358=М[Прим.])),0))</f>
        <v>0</v>
      </c>
      <c r="N358" s="32">
        <f>ROUND($L$358*$M$358,2)</f>
        <v>0</v>
      </c>
      <c r="O358" s="25"/>
      <c r="P358" s="25" t="str">
        <f t="array" ref="P358">INDEX(М[Форма закупа],MATCH(1,IF(($B358=М[Наим.])*($C358=М[Артикул, марка, произв.])*($D358=М[Хар-ка])*($O358=М[Прим.]),{1},($B358=М[Наим.])*($C358=М[Артикул, марка, произв.])*($D358=М[Хар-ка])*($O358=М[Прим.])),0))</f>
        <v>Закупка подрядчик</v>
      </c>
    </row>
    <row r="359" spans="1:16" ht="23.1" customHeight="1" outlineLevel="4" x14ac:dyDescent="0.2">
      <c r="A359" s="23" t="s">
        <v>134</v>
      </c>
      <c r="B359" s="24" t="s">
        <v>428</v>
      </c>
      <c r="C359" s="25"/>
      <c r="D359" s="25" t="s">
        <v>472</v>
      </c>
      <c r="E359" s="26" t="s">
        <v>25</v>
      </c>
      <c r="F359" s="27"/>
      <c r="G359" s="28">
        <v>2</v>
      </c>
      <c r="H359" s="28">
        <v>2</v>
      </c>
      <c r="I359" s="27"/>
      <c r="J359" s="28">
        <v>4</v>
      </c>
      <c r="K359" s="28">
        <v>2</v>
      </c>
      <c r="L359" s="28">
        <f>SUM($G$359:$K$359)</f>
        <v>10</v>
      </c>
      <c r="M359" s="32">
        <f t="array" ref="M359">INDEX(М[Цена за ед., руб],MATCH(1,IF(($B359=М[Наим.])*($C359=М[Артикул, марка, произв.])*($D359=М[Хар-ка])*($O359=М[Прим.]),{1},($B359=М[Наим.])*($C359=М[Артикул, марка, произв.])*($D359=М[Хар-ка])*($O359=М[Прим.])),0))</f>
        <v>0</v>
      </c>
      <c r="N359" s="32">
        <f>ROUND($L$359*$M$359,2)</f>
        <v>0</v>
      </c>
      <c r="O359" s="25"/>
      <c r="P359" s="25" t="str">
        <f t="array" ref="P359">INDEX(М[Форма закупа],MATCH(1,IF(($B359=М[Наим.])*($C359=М[Артикул, марка, произв.])*($D359=М[Хар-ка])*($O359=М[Прим.]),{1},($B359=М[Наим.])*($C359=М[Артикул, марка, произв.])*($D359=М[Хар-ка])*($O359=М[Прим.])),0))</f>
        <v>Закупка подрядчик</v>
      </c>
    </row>
    <row r="360" spans="1:16" ht="23.1" customHeight="1" outlineLevel="4" x14ac:dyDescent="0.2">
      <c r="A360" s="23" t="s">
        <v>136</v>
      </c>
      <c r="B360" s="24" t="s">
        <v>428</v>
      </c>
      <c r="C360" s="25"/>
      <c r="D360" s="25" t="s">
        <v>473</v>
      </c>
      <c r="E360" s="26" t="s">
        <v>25</v>
      </c>
      <c r="F360" s="27"/>
      <c r="G360" s="28">
        <v>12</v>
      </c>
      <c r="H360" s="28">
        <v>14</v>
      </c>
      <c r="I360" s="28">
        <v>10</v>
      </c>
      <c r="J360" s="28">
        <v>21</v>
      </c>
      <c r="K360" s="28">
        <v>6</v>
      </c>
      <c r="L360" s="28">
        <f>SUM($G$360:$K$360)</f>
        <v>63</v>
      </c>
      <c r="M360" s="32">
        <f t="array" ref="M360">INDEX(М[Цена за ед., руб],MATCH(1,IF(($B360=М[Наим.])*($C360=М[Артикул, марка, произв.])*($D360=М[Хар-ка])*($O360=М[Прим.]),{1},($B360=М[Наим.])*($C360=М[Артикул, марка, произв.])*($D360=М[Хар-ка])*($O360=М[Прим.])),0))</f>
        <v>0</v>
      </c>
      <c r="N360" s="32">
        <f>ROUND($L$360*$M$360,2)</f>
        <v>0</v>
      </c>
      <c r="O360" s="25"/>
      <c r="P360" s="25" t="str">
        <f t="array" ref="P360">INDEX(М[Форма закупа],MATCH(1,IF(($B360=М[Наим.])*($C360=М[Артикул, марка, произв.])*($D360=М[Хар-ка])*($O360=М[Прим.]),{1},($B360=М[Наим.])*($C360=М[Артикул, марка, произв.])*($D360=М[Хар-ка])*($O360=М[Прим.])),0))</f>
        <v>Закупка подрядчик</v>
      </c>
    </row>
    <row r="361" spans="1:16" ht="23.1" customHeight="1" outlineLevel="4" x14ac:dyDescent="0.2">
      <c r="A361" s="23" t="s">
        <v>138</v>
      </c>
      <c r="B361" s="24" t="s">
        <v>428</v>
      </c>
      <c r="C361" s="25"/>
      <c r="D361" s="25" t="s">
        <v>474</v>
      </c>
      <c r="E361" s="26" t="s">
        <v>25</v>
      </c>
      <c r="F361" s="27"/>
      <c r="G361" s="28">
        <v>5</v>
      </c>
      <c r="H361" s="28">
        <v>13</v>
      </c>
      <c r="I361" s="28">
        <v>7</v>
      </c>
      <c r="J361" s="28">
        <v>7</v>
      </c>
      <c r="K361" s="28">
        <v>4</v>
      </c>
      <c r="L361" s="28">
        <f>SUM($G$361:$K$361)</f>
        <v>36</v>
      </c>
      <c r="M361" s="32">
        <f t="array" ref="M361">INDEX(М[Цена за ед., руб],MATCH(1,IF(($B361=М[Наим.])*($C361=М[Артикул, марка, произв.])*($D361=М[Хар-ка])*($O361=М[Прим.]),{1},($B361=М[Наим.])*($C361=М[Артикул, марка, произв.])*($D361=М[Хар-ка])*($O361=М[Прим.])),0))</f>
        <v>0</v>
      </c>
      <c r="N361" s="32">
        <f>ROUND($L$361*$M$361,2)</f>
        <v>0</v>
      </c>
      <c r="O361" s="25"/>
      <c r="P361" s="25" t="str">
        <f t="array" ref="P361">INDEX(М[Форма закупа],MATCH(1,IF(($B361=М[Наим.])*($C361=М[Артикул, марка, произв.])*($D361=М[Хар-ка])*($O361=М[Прим.]),{1},($B361=М[Наим.])*($C361=М[Артикул, марка, произв.])*($D361=М[Хар-ка])*($O361=М[Прим.])),0))</f>
        <v>Закупка подрядчик</v>
      </c>
    </row>
    <row r="362" spans="1:16" ht="23.1" customHeight="1" outlineLevel="4" x14ac:dyDescent="0.2">
      <c r="A362" s="23" t="s">
        <v>140</v>
      </c>
      <c r="B362" s="24" t="s">
        <v>428</v>
      </c>
      <c r="C362" s="25"/>
      <c r="D362" s="25" t="s">
        <v>475</v>
      </c>
      <c r="E362" s="26" t="s">
        <v>25</v>
      </c>
      <c r="F362" s="27"/>
      <c r="G362" s="27"/>
      <c r="H362" s="27"/>
      <c r="I362" s="27"/>
      <c r="J362" s="28">
        <v>2</v>
      </c>
      <c r="K362" s="28">
        <v>1</v>
      </c>
      <c r="L362" s="28">
        <f>SUM($G$362:$K$362)</f>
        <v>3</v>
      </c>
      <c r="M362" s="32">
        <f t="array" ref="M362">INDEX(М[Цена за ед., руб],MATCH(1,IF(($B362=М[Наим.])*($C362=М[Артикул, марка, произв.])*($D362=М[Хар-ка])*($O362=М[Прим.]),{1},($B362=М[Наим.])*($C362=М[Артикул, марка, произв.])*($D362=М[Хар-ка])*($O362=М[Прим.])),0))</f>
        <v>0</v>
      </c>
      <c r="N362" s="32">
        <f>ROUND($L$362*$M$362,2)</f>
        <v>0</v>
      </c>
      <c r="O362" s="25"/>
      <c r="P362" s="25" t="str">
        <f t="array" ref="P362">INDEX(М[Форма закупа],MATCH(1,IF(($B362=М[Наим.])*($C362=М[Артикул, марка, произв.])*($D362=М[Хар-ка])*($O362=М[Прим.]),{1},($B362=М[Наим.])*($C362=М[Артикул, марка, произв.])*($D362=М[Хар-ка])*($O362=М[Прим.])),0))</f>
        <v>Закупка подрядчик</v>
      </c>
    </row>
    <row r="363" spans="1:16" ht="23.1" customHeight="1" outlineLevel="4" x14ac:dyDescent="0.2">
      <c r="A363" s="23" t="s">
        <v>142</v>
      </c>
      <c r="B363" s="24" t="s">
        <v>428</v>
      </c>
      <c r="C363" s="25"/>
      <c r="D363" s="25" t="s">
        <v>476</v>
      </c>
      <c r="E363" s="26" t="s">
        <v>25</v>
      </c>
      <c r="F363" s="27"/>
      <c r="G363" s="28">
        <v>138</v>
      </c>
      <c r="H363" s="28">
        <v>447</v>
      </c>
      <c r="I363" s="28">
        <v>239</v>
      </c>
      <c r="J363" s="28">
        <v>869</v>
      </c>
      <c r="K363" s="28">
        <v>506</v>
      </c>
      <c r="L363" s="29">
        <f>SUM($G$363:$K$363)</f>
        <v>2199</v>
      </c>
      <c r="M363" s="32">
        <f t="array" ref="M363">INDEX(М[Цена за ед., руб],MATCH(1,IF(($B363=М[Наим.])*($C363=М[Артикул, марка, произв.])*($D363=М[Хар-ка])*($O363=М[Прим.]),{1},($B363=М[Наим.])*($C363=М[Артикул, марка, произв.])*($D363=М[Хар-ка])*($O363=М[Прим.])),0))</f>
        <v>0</v>
      </c>
      <c r="N363" s="32">
        <f>ROUND($L$363*$M$363,2)</f>
        <v>0</v>
      </c>
      <c r="O363" s="25"/>
      <c r="P363" s="25" t="str">
        <f t="array" ref="P363">INDEX(М[Форма закупа],MATCH(1,IF(($B363=М[Наим.])*($C363=М[Артикул, марка, произв.])*($D363=М[Хар-ка])*($O363=М[Прим.]),{1},($B363=М[Наим.])*($C363=М[Артикул, марка, произв.])*($D363=М[Хар-ка])*($O363=М[Прим.])),0))</f>
        <v>Закупка подрядчик</v>
      </c>
    </row>
    <row r="364" spans="1:16" ht="11.1" customHeight="1" outlineLevel="4" x14ac:dyDescent="0.2">
      <c r="A364" s="23" t="s">
        <v>144</v>
      </c>
      <c r="B364" s="24" t="s">
        <v>428</v>
      </c>
      <c r="C364" s="25"/>
      <c r="D364" s="25" t="s">
        <v>477</v>
      </c>
      <c r="E364" s="26" t="s">
        <v>25</v>
      </c>
      <c r="F364" s="27"/>
      <c r="G364" s="27"/>
      <c r="H364" s="28">
        <v>1</v>
      </c>
      <c r="I364" s="27"/>
      <c r="J364" s="27"/>
      <c r="K364" s="27"/>
      <c r="L364" s="28">
        <f>SUM($G$364:$K$364)</f>
        <v>1</v>
      </c>
      <c r="M364" s="32">
        <f t="array" ref="M364">INDEX(М[Цена за ед., руб],MATCH(1,IF(($B364=М[Наим.])*($C364=М[Артикул, марка, произв.])*($D364=М[Хар-ка])*($O364=М[Прим.]),{1},($B364=М[Наим.])*($C364=М[Артикул, марка, произв.])*($D364=М[Хар-ка])*($O364=М[Прим.])),0))</f>
        <v>0</v>
      </c>
      <c r="N364" s="32">
        <f>ROUND($L$364*$M$364,2)</f>
        <v>0</v>
      </c>
      <c r="O364" s="25"/>
      <c r="P364" s="25" t="str">
        <f t="array" ref="P364">INDEX(М[Форма закупа],MATCH(1,IF(($B364=М[Наим.])*($C364=М[Артикул, марка, произв.])*($D364=М[Хар-ка])*($O364=М[Прим.]),{1},($B364=М[Наим.])*($C364=М[Артикул, марка, произв.])*($D364=М[Хар-ка])*($O364=М[Прим.])),0))</f>
        <v>Закупка подрядчик</v>
      </c>
    </row>
    <row r="365" spans="1:16" ht="11.1" customHeight="1" outlineLevel="4" x14ac:dyDescent="0.2">
      <c r="A365" s="23" t="s">
        <v>146</v>
      </c>
      <c r="B365" s="24" t="s">
        <v>428</v>
      </c>
      <c r="C365" s="25"/>
      <c r="D365" s="25" t="s">
        <v>478</v>
      </c>
      <c r="E365" s="26" t="s">
        <v>25</v>
      </c>
      <c r="F365" s="27"/>
      <c r="G365" s="27"/>
      <c r="H365" s="27"/>
      <c r="I365" s="28">
        <v>2</v>
      </c>
      <c r="J365" s="27"/>
      <c r="K365" s="27"/>
      <c r="L365" s="28">
        <f>SUM($G$365:$K$365)</f>
        <v>2</v>
      </c>
      <c r="M365" s="32">
        <f t="array" ref="M365">INDEX(М[Цена за ед., руб],MATCH(1,IF(($B365=М[Наим.])*($C365=М[Артикул, марка, произв.])*($D365=М[Хар-ка])*($O365=М[Прим.]),{1},($B365=М[Наим.])*($C365=М[Артикул, марка, произв.])*($D365=М[Хар-ка])*($O365=М[Прим.])),0))</f>
        <v>0</v>
      </c>
      <c r="N365" s="32">
        <f>ROUND($L$365*$M$365,2)</f>
        <v>0</v>
      </c>
      <c r="O365" s="25"/>
      <c r="P365" s="25" t="str">
        <f t="array" ref="P365">INDEX(М[Форма закупа],MATCH(1,IF(($B365=М[Наим.])*($C365=М[Артикул, марка, произв.])*($D365=М[Хар-ка])*($O365=М[Прим.]),{1},($B365=М[Наим.])*($C365=М[Артикул, марка, произв.])*($D365=М[Хар-ка])*($O365=М[Прим.])),0))</f>
        <v>Закупка подрядчик</v>
      </c>
    </row>
    <row r="366" spans="1:16" ht="11.1" customHeight="1" outlineLevel="4" x14ac:dyDescent="0.2">
      <c r="A366" s="23" t="s">
        <v>148</v>
      </c>
      <c r="B366" s="24" t="s">
        <v>428</v>
      </c>
      <c r="C366" s="25"/>
      <c r="D366" s="25" t="s">
        <v>479</v>
      </c>
      <c r="E366" s="26" t="s">
        <v>25</v>
      </c>
      <c r="F366" s="27"/>
      <c r="G366" s="28">
        <v>1</v>
      </c>
      <c r="H366" s="27"/>
      <c r="I366" s="27"/>
      <c r="J366" s="27"/>
      <c r="K366" s="27"/>
      <c r="L366" s="28">
        <f>SUM($G$366:$K$366)</f>
        <v>1</v>
      </c>
      <c r="M366" s="32">
        <f t="array" ref="M366">INDEX(М[Цена за ед., руб],MATCH(1,IF(($B366=М[Наим.])*($C366=М[Артикул, марка, произв.])*($D366=М[Хар-ка])*($O366=М[Прим.]),{1},($B366=М[Наим.])*($C366=М[Артикул, марка, произв.])*($D366=М[Хар-ка])*($O366=М[Прим.])),0))</f>
        <v>0</v>
      </c>
      <c r="N366" s="32">
        <f>ROUND($L$366*$M$366,2)</f>
        <v>0</v>
      </c>
      <c r="O366" s="25"/>
      <c r="P366" s="25" t="str">
        <f t="array" ref="P366">INDEX(М[Форма закупа],MATCH(1,IF(($B366=М[Наим.])*($C366=М[Артикул, марка, произв.])*($D366=М[Хар-ка])*($O366=М[Прим.]),{1},($B366=М[Наим.])*($C366=М[Артикул, марка, произв.])*($D366=М[Хар-ка])*($O366=М[Прим.])),0))</f>
        <v>Закупка подрядчик</v>
      </c>
    </row>
    <row r="367" spans="1:16" ht="11.1" customHeight="1" outlineLevel="4" x14ac:dyDescent="0.2">
      <c r="A367" s="23" t="s">
        <v>150</v>
      </c>
      <c r="B367" s="24" t="s">
        <v>428</v>
      </c>
      <c r="C367" s="25"/>
      <c r="D367" s="25" t="s">
        <v>480</v>
      </c>
      <c r="E367" s="26" t="s">
        <v>25</v>
      </c>
      <c r="F367" s="27"/>
      <c r="G367" s="27"/>
      <c r="H367" s="27"/>
      <c r="I367" s="27"/>
      <c r="J367" s="28">
        <v>2</v>
      </c>
      <c r="K367" s="27"/>
      <c r="L367" s="28">
        <f>SUM($G$367:$K$367)</f>
        <v>2</v>
      </c>
      <c r="M367" s="32">
        <f t="array" ref="M367">INDEX(М[Цена за ед., руб],MATCH(1,IF(($B367=М[Наим.])*($C367=М[Артикул, марка, произв.])*($D367=М[Хар-ка])*($O367=М[Прим.]),{1},($B367=М[Наим.])*($C367=М[Артикул, марка, произв.])*($D367=М[Хар-ка])*($O367=М[Прим.])),0))</f>
        <v>0</v>
      </c>
      <c r="N367" s="32">
        <f>ROUND($L$367*$M$367,2)</f>
        <v>0</v>
      </c>
      <c r="O367" s="25"/>
      <c r="P367" s="25" t="str">
        <f t="array" ref="P367">INDEX(М[Форма закупа],MATCH(1,IF(($B367=М[Наим.])*($C367=М[Артикул, марка, произв.])*($D367=М[Хар-ка])*($O367=М[Прим.]),{1},($B367=М[Наим.])*($C367=М[Артикул, марка, произв.])*($D367=М[Хар-ка])*($O367=М[Прим.])),0))</f>
        <v>Закупка подрядчик</v>
      </c>
    </row>
    <row r="368" spans="1:16" ht="11.1" customHeight="1" outlineLevel="4" x14ac:dyDescent="0.2">
      <c r="A368" s="23" t="s">
        <v>152</v>
      </c>
      <c r="B368" s="24" t="s">
        <v>428</v>
      </c>
      <c r="C368" s="25"/>
      <c r="D368" s="25" t="s">
        <v>481</v>
      </c>
      <c r="E368" s="26" t="s">
        <v>25</v>
      </c>
      <c r="F368" s="27"/>
      <c r="G368" s="27"/>
      <c r="H368" s="28">
        <v>1</v>
      </c>
      <c r="I368" s="27"/>
      <c r="J368" s="27"/>
      <c r="K368" s="27"/>
      <c r="L368" s="28">
        <f>SUM($G$368:$K$368)</f>
        <v>1</v>
      </c>
      <c r="M368" s="32">
        <f t="array" ref="M368">INDEX(М[Цена за ед., руб],MATCH(1,IF(($B368=М[Наим.])*($C368=М[Артикул, марка, произв.])*($D368=М[Хар-ка])*($O368=М[Прим.]),{1},($B368=М[Наим.])*($C368=М[Артикул, марка, произв.])*($D368=М[Хар-ка])*($O368=М[Прим.])),0))</f>
        <v>0</v>
      </c>
      <c r="N368" s="32">
        <f>ROUND($L$368*$M$368,2)</f>
        <v>0</v>
      </c>
      <c r="O368" s="25"/>
      <c r="P368" s="25" t="str">
        <f t="array" ref="P368">INDEX(М[Форма закупа],MATCH(1,IF(($B368=М[Наим.])*($C368=М[Артикул, марка, произв.])*($D368=М[Хар-ка])*($O368=М[Прим.]),{1},($B368=М[Наим.])*($C368=М[Артикул, марка, произв.])*($D368=М[Хар-ка])*($O368=М[Прим.])),0))</f>
        <v>Закупка подрядчик</v>
      </c>
    </row>
    <row r="369" spans="1:16" ht="11.1" customHeight="1" outlineLevel="4" x14ac:dyDescent="0.2">
      <c r="A369" s="23" t="s">
        <v>154</v>
      </c>
      <c r="B369" s="24" t="s">
        <v>428</v>
      </c>
      <c r="C369" s="25"/>
      <c r="D369" s="25" t="s">
        <v>482</v>
      </c>
      <c r="E369" s="26" t="s">
        <v>25</v>
      </c>
      <c r="F369" s="27"/>
      <c r="G369" s="27"/>
      <c r="H369" s="27"/>
      <c r="I369" s="27"/>
      <c r="J369" s="27"/>
      <c r="K369" s="28">
        <v>2</v>
      </c>
      <c r="L369" s="28">
        <f>SUM($G$369:$K$369)</f>
        <v>2</v>
      </c>
      <c r="M369" s="32">
        <f t="array" ref="M369">INDEX(М[Цена за ед., руб],MATCH(1,IF(($B369=М[Наим.])*($C369=М[Артикул, марка, произв.])*($D369=М[Хар-ка])*($O369=М[Прим.]),{1},($B369=М[Наим.])*($C369=М[Артикул, марка, произв.])*($D369=М[Хар-ка])*($O369=М[Прим.])),0))</f>
        <v>0</v>
      </c>
      <c r="N369" s="32">
        <f>ROUND($L$369*$M$369,2)</f>
        <v>0</v>
      </c>
      <c r="O369" s="25"/>
      <c r="P369" s="25" t="str">
        <f t="array" ref="P369">INDEX(М[Форма закупа],MATCH(1,IF(($B369=М[Наим.])*($C369=М[Артикул, марка, произв.])*($D369=М[Хар-ка])*($O369=М[Прим.]),{1},($B369=М[Наим.])*($C369=М[Артикул, марка, произв.])*($D369=М[Хар-ка])*($O369=М[Прим.])),0))</f>
        <v>Закупка подрядчик</v>
      </c>
    </row>
    <row r="370" spans="1:16" ht="11.1" customHeight="1" outlineLevel="4" x14ac:dyDescent="0.2">
      <c r="A370" s="23" t="s">
        <v>156</v>
      </c>
      <c r="B370" s="24" t="s">
        <v>428</v>
      </c>
      <c r="C370" s="25"/>
      <c r="D370" s="25" t="s">
        <v>483</v>
      </c>
      <c r="E370" s="26" t="s">
        <v>25</v>
      </c>
      <c r="F370" s="27"/>
      <c r="G370" s="27"/>
      <c r="H370" s="27"/>
      <c r="I370" s="27"/>
      <c r="J370" s="28">
        <v>1</v>
      </c>
      <c r="K370" s="27"/>
      <c r="L370" s="28">
        <f>SUM($G$370:$K$370)</f>
        <v>1</v>
      </c>
      <c r="M370" s="32">
        <f t="array" ref="M370">INDEX(М[Цена за ед., руб],MATCH(1,IF(($B370=М[Наим.])*($C370=М[Артикул, марка, произв.])*($D370=М[Хар-ка])*($O370=М[Прим.]),{1},($B370=М[Наим.])*($C370=М[Артикул, марка, произв.])*($D370=М[Хар-ка])*($O370=М[Прим.])),0))</f>
        <v>0</v>
      </c>
      <c r="N370" s="32">
        <f>ROUND($L$370*$M$370,2)</f>
        <v>0</v>
      </c>
      <c r="O370" s="25"/>
      <c r="P370" s="25" t="str">
        <f t="array" ref="P370">INDEX(М[Форма закупа],MATCH(1,IF(($B370=М[Наим.])*($C370=М[Артикул, марка, произв.])*($D370=М[Хар-ка])*($O370=М[Прим.]),{1},($B370=М[Наим.])*($C370=М[Артикул, марка, произв.])*($D370=М[Хар-ка])*($O370=М[Прим.])),0))</f>
        <v>Закупка подрядчик</v>
      </c>
    </row>
    <row r="371" spans="1:16" ht="11.1" customHeight="1" outlineLevel="4" x14ac:dyDescent="0.2">
      <c r="A371" s="23" t="s">
        <v>158</v>
      </c>
      <c r="B371" s="24" t="s">
        <v>428</v>
      </c>
      <c r="C371" s="25"/>
      <c r="D371" s="25" t="s">
        <v>484</v>
      </c>
      <c r="E371" s="26" t="s">
        <v>25</v>
      </c>
      <c r="F371" s="27"/>
      <c r="G371" s="27"/>
      <c r="H371" s="27"/>
      <c r="I371" s="27"/>
      <c r="J371" s="27"/>
      <c r="K371" s="28">
        <v>1</v>
      </c>
      <c r="L371" s="28">
        <f>SUM($G$371:$K$371)</f>
        <v>1</v>
      </c>
      <c r="M371" s="32">
        <f t="array" ref="M371">INDEX(М[Цена за ед., руб],MATCH(1,IF(($B371=М[Наим.])*($C371=М[Артикул, марка, произв.])*($D371=М[Хар-ка])*($O371=М[Прим.]),{1},($B371=М[Наим.])*($C371=М[Артикул, марка, произв.])*($D371=М[Хар-ка])*($O371=М[Прим.])),0))</f>
        <v>0</v>
      </c>
      <c r="N371" s="32">
        <f>ROUND($L$371*$M$371,2)</f>
        <v>0</v>
      </c>
      <c r="O371" s="25"/>
      <c r="P371" s="25" t="str">
        <f t="array" ref="P371">INDEX(М[Форма закупа],MATCH(1,IF(($B371=М[Наим.])*($C371=М[Артикул, марка, произв.])*($D371=М[Хар-ка])*($O371=М[Прим.]),{1},($B371=М[Наим.])*($C371=М[Артикул, марка, произв.])*($D371=М[Хар-ка])*($O371=М[Прим.])),0))</f>
        <v>Закупка подрядчик</v>
      </c>
    </row>
    <row r="372" spans="1:16" ht="11.1" customHeight="1" outlineLevel="4" x14ac:dyDescent="0.2">
      <c r="A372" s="23" t="s">
        <v>160</v>
      </c>
      <c r="B372" s="24" t="s">
        <v>428</v>
      </c>
      <c r="C372" s="25"/>
      <c r="D372" s="25" t="s">
        <v>485</v>
      </c>
      <c r="E372" s="26" t="s">
        <v>25</v>
      </c>
      <c r="F372" s="27"/>
      <c r="G372" s="27"/>
      <c r="H372" s="27"/>
      <c r="I372" s="27"/>
      <c r="J372" s="28">
        <v>1</v>
      </c>
      <c r="K372" s="27"/>
      <c r="L372" s="28">
        <f>SUM($G$372:$K$372)</f>
        <v>1</v>
      </c>
      <c r="M372" s="32">
        <f t="array" ref="M372">INDEX(М[Цена за ед., руб],MATCH(1,IF(($B372=М[Наим.])*($C372=М[Артикул, марка, произв.])*($D372=М[Хар-ка])*($O372=М[Прим.]),{1},($B372=М[Наим.])*($C372=М[Артикул, марка, произв.])*($D372=М[Хар-ка])*($O372=М[Прим.])),0))</f>
        <v>0</v>
      </c>
      <c r="N372" s="32">
        <f>ROUND($L$372*$M$372,2)</f>
        <v>0</v>
      </c>
      <c r="O372" s="25"/>
      <c r="P372" s="25" t="str">
        <f t="array" ref="P372">INDEX(М[Форма закупа],MATCH(1,IF(($B372=М[Наим.])*($C372=М[Артикул, марка, произв.])*($D372=М[Хар-ка])*($O372=М[Прим.]),{1},($B372=М[Наим.])*($C372=М[Артикул, марка, произв.])*($D372=М[Хар-ка])*($O372=М[Прим.])),0))</f>
        <v>Закупка подрядчик</v>
      </c>
    </row>
    <row r="373" spans="1:16" ht="11.1" customHeight="1" outlineLevel="4" x14ac:dyDescent="0.2">
      <c r="A373" s="23" t="s">
        <v>162</v>
      </c>
      <c r="B373" s="24" t="s">
        <v>428</v>
      </c>
      <c r="C373" s="25"/>
      <c r="D373" s="25" t="s">
        <v>486</v>
      </c>
      <c r="E373" s="26" t="s">
        <v>25</v>
      </c>
      <c r="F373" s="27"/>
      <c r="G373" s="27"/>
      <c r="H373" s="27"/>
      <c r="I373" s="27"/>
      <c r="J373" s="28">
        <v>1</v>
      </c>
      <c r="K373" s="27"/>
      <c r="L373" s="28">
        <f>SUM($G$373:$K$373)</f>
        <v>1</v>
      </c>
      <c r="M373" s="32">
        <f t="array" ref="M373">INDEX(М[Цена за ед., руб],MATCH(1,IF(($B373=М[Наим.])*($C373=М[Артикул, марка, произв.])*($D373=М[Хар-ка])*($O373=М[Прим.]),{1},($B373=М[Наим.])*($C373=М[Артикул, марка, произв.])*($D373=М[Хар-ка])*($O373=М[Прим.])),0))</f>
        <v>0</v>
      </c>
      <c r="N373" s="32">
        <f>ROUND($L$373*$M$373,2)</f>
        <v>0</v>
      </c>
      <c r="O373" s="25"/>
      <c r="P373" s="25" t="str">
        <f t="array" ref="P373">INDEX(М[Форма закупа],MATCH(1,IF(($B373=М[Наим.])*($C373=М[Артикул, марка, произв.])*($D373=М[Хар-ка])*($O373=М[Прим.]),{1},($B373=М[Наим.])*($C373=М[Артикул, марка, произв.])*($D373=М[Хар-ка])*($O373=М[Прим.])),0))</f>
        <v>Закупка подрядчик</v>
      </c>
    </row>
    <row r="374" spans="1:16" ht="11.1" customHeight="1" outlineLevel="4" x14ac:dyDescent="0.2">
      <c r="A374" s="23" t="s">
        <v>164</v>
      </c>
      <c r="B374" s="24" t="s">
        <v>428</v>
      </c>
      <c r="C374" s="25"/>
      <c r="D374" s="25" t="s">
        <v>487</v>
      </c>
      <c r="E374" s="26" t="s">
        <v>25</v>
      </c>
      <c r="F374" s="27"/>
      <c r="G374" s="27"/>
      <c r="H374" s="27"/>
      <c r="I374" s="27"/>
      <c r="J374" s="28">
        <v>1</v>
      </c>
      <c r="K374" s="27"/>
      <c r="L374" s="28">
        <f>SUM($G$374:$K$374)</f>
        <v>1</v>
      </c>
      <c r="M374" s="32">
        <f t="array" ref="M374">INDEX(М[Цена за ед., руб],MATCH(1,IF(($B374=М[Наим.])*($C374=М[Артикул, марка, произв.])*($D374=М[Хар-ка])*($O374=М[Прим.]),{1},($B374=М[Наим.])*($C374=М[Артикул, марка, произв.])*($D374=М[Хар-ка])*($O374=М[Прим.])),0))</f>
        <v>0</v>
      </c>
      <c r="N374" s="32">
        <f>ROUND($L$374*$M$374,2)</f>
        <v>0</v>
      </c>
      <c r="O374" s="25"/>
      <c r="P374" s="25" t="str">
        <f t="array" ref="P374">INDEX(М[Форма закупа],MATCH(1,IF(($B374=М[Наим.])*($C374=М[Артикул, марка, произв.])*($D374=М[Хар-ка])*($O374=М[Прим.]),{1},($B374=М[Наим.])*($C374=М[Артикул, марка, произв.])*($D374=М[Хар-ка])*($O374=М[Прим.])),0))</f>
        <v>Закупка подрядчик</v>
      </c>
    </row>
    <row r="375" spans="1:16" ht="11.1" customHeight="1" outlineLevel="4" x14ac:dyDescent="0.2">
      <c r="A375" s="23" t="s">
        <v>166</v>
      </c>
      <c r="B375" s="24" t="s">
        <v>428</v>
      </c>
      <c r="C375" s="25"/>
      <c r="D375" s="25" t="s">
        <v>488</v>
      </c>
      <c r="E375" s="26" t="s">
        <v>25</v>
      </c>
      <c r="F375" s="27"/>
      <c r="G375" s="27"/>
      <c r="H375" s="28">
        <v>1</v>
      </c>
      <c r="I375" s="27"/>
      <c r="J375" s="27"/>
      <c r="K375" s="27"/>
      <c r="L375" s="28">
        <f>SUM($G$375:$K$375)</f>
        <v>1</v>
      </c>
      <c r="M375" s="32">
        <f t="array" ref="M375">INDEX(М[Цена за ед., руб],MATCH(1,IF(($B375=М[Наим.])*($C375=М[Артикул, марка, произв.])*($D375=М[Хар-ка])*($O375=М[Прим.]),{1},($B375=М[Наим.])*($C375=М[Артикул, марка, произв.])*($D375=М[Хар-ка])*($O375=М[Прим.])),0))</f>
        <v>0</v>
      </c>
      <c r="N375" s="32">
        <f>ROUND($L$375*$M$375,2)</f>
        <v>0</v>
      </c>
      <c r="O375" s="25"/>
      <c r="P375" s="25" t="str">
        <f t="array" ref="P375">INDEX(М[Форма закупа],MATCH(1,IF(($B375=М[Наим.])*($C375=М[Артикул, марка, произв.])*($D375=М[Хар-ка])*($O375=М[Прим.]),{1},($B375=М[Наим.])*($C375=М[Артикул, марка, произв.])*($D375=М[Хар-ка])*($O375=М[Прим.])),0))</f>
        <v>Закупка подрядчик</v>
      </c>
    </row>
    <row r="376" spans="1:16" ht="23.1" customHeight="1" outlineLevel="4" x14ac:dyDescent="0.2">
      <c r="A376" s="23" t="s">
        <v>168</v>
      </c>
      <c r="B376" s="24" t="s">
        <v>428</v>
      </c>
      <c r="C376" s="25"/>
      <c r="D376" s="25" t="s">
        <v>489</v>
      </c>
      <c r="E376" s="26" t="s">
        <v>25</v>
      </c>
      <c r="F376" s="27"/>
      <c r="G376" s="27"/>
      <c r="H376" s="28">
        <v>1</v>
      </c>
      <c r="I376" s="27"/>
      <c r="J376" s="27"/>
      <c r="K376" s="28">
        <v>2</v>
      </c>
      <c r="L376" s="28">
        <f>SUM($G$376:$K$376)</f>
        <v>3</v>
      </c>
      <c r="M376" s="32">
        <f t="array" ref="M376">INDEX(М[Цена за ед., руб],MATCH(1,IF(($B376=М[Наим.])*($C376=М[Артикул, марка, произв.])*($D376=М[Хар-ка])*($O376=М[Прим.]),{1},($B376=М[Наим.])*($C376=М[Артикул, марка, произв.])*($D376=М[Хар-ка])*($O376=М[Прим.])),0))</f>
        <v>0</v>
      </c>
      <c r="N376" s="32">
        <f>ROUND($L$376*$M$376,2)</f>
        <v>0</v>
      </c>
      <c r="O376" s="25"/>
      <c r="P376" s="25" t="str">
        <f t="array" ref="P376">INDEX(М[Форма закупа],MATCH(1,IF(($B376=М[Наим.])*($C376=М[Артикул, марка, произв.])*($D376=М[Хар-ка])*($O376=М[Прим.]),{1},($B376=М[Наим.])*($C376=М[Артикул, марка, произв.])*($D376=М[Хар-ка])*($O376=М[Прим.])),0))</f>
        <v>Закупка подрядчик</v>
      </c>
    </row>
    <row r="377" spans="1:16" ht="23.1" customHeight="1" outlineLevel="4" x14ac:dyDescent="0.2">
      <c r="A377" s="23" t="s">
        <v>170</v>
      </c>
      <c r="B377" s="24" t="s">
        <v>428</v>
      </c>
      <c r="C377" s="25"/>
      <c r="D377" s="25" t="s">
        <v>490</v>
      </c>
      <c r="E377" s="26" t="s">
        <v>25</v>
      </c>
      <c r="F377" s="27"/>
      <c r="G377" s="27"/>
      <c r="H377" s="28">
        <v>1</v>
      </c>
      <c r="I377" s="28">
        <v>4</v>
      </c>
      <c r="J377" s="27"/>
      <c r="K377" s="28">
        <v>4</v>
      </c>
      <c r="L377" s="28">
        <f>SUM($G$377:$K$377)</f>
        <v>9</v>
      </c>
      <c r="M377" s="32">
        <f t="array" ref="M377">INDEX(М[Цена за ед., руб],MATCH(1,IF(($B377=М[Наим.])*($C377=М[Артикул, марка, произв.])*($D377=М[Хар-ка])*($O377=М[Прим.]),{1},($B377=М[Наим.])*($C377=М[Артикул, марка, произв.])*($D377=М[Хар-ка])*($O377=М[Прим.])),0))</f>
        <v>0</v>
      </c>
      <c r="N377" s="32">
        <f>ROUND($L$377*$M$377,2)</f>
        <v>0</v>
      </c>
      <c r="O377" s="25"/>
      <c r="P377" s="25" t="str">
        <f t="array" ref="P377">INDEX(М[Форма закупа],MATCH(1,IF(($B377=М[Наим.])*($C377=М[Артикул, марка, произв.])*($D377=М[Хар-ка])*($O377=М[Прим.]),{1},($B377=М[Наим.])*($C377=М[Артикул, марка, произв.])*($D377=М[Хар-ка])*($O377=М[Прим.])),0))</f>
        <v>Закупка подрядчик</v>
      </c>
    </row>
    <row r="378" spans="1:16" ht="23.1" customHeight="1" outlineLevel="4" x14ac:dyDescent="0.2">
      <c r="A378" s="23" t="s">
        <v>172</v>
      </c>
      <c r="B378" s="24" t="s">
        <v>428</v>
      </c>
      <c r="C378" s="25"/>
      <c r="D378" s="25" t="s">
        <v>491</v>
      </c>
      <c r="E378" s="26" t="s">
        <v>25</v>
      </c>
      <c r="F378" s="27"/>
      <c r="G378" s="27"/>
      <c r="H378" s="27"/>
      <c r="I378" s="27"/>
      <c r="J378" s="28">
        <v>9</v>
      </c>
      <c r="K378" s="27"/>
      <c r="L378" s="28">
        <f>SUM($G$378:$K$378)</f>
        <v>9</v>
      </c>
      <c r="M378" s="32">
        <f t="array" ref="M378">INDEX(М[Цена за ед., руб],MATCH(1,IF(($B378=М[Наим.])*($C378=М[Артикул, марка, произв.])*($D378=М[Хар-ка])*($O378=М[Прим.]),{1},($B378=М[Наим.])*($C378=М[Артикул, марка, произв.])*($D378=М[Хар-ка])*($O378=М[Прим.])),0))</f>
        <v>0</v>
      </c>
      <c r="N378" s="32">
        <f>ROUND($L$378*$M$378,2)</f>
        <v>0</v>
      </c>
      <c r="O378" s="25"/>
      <c r="P378" s="25" t="str">
        <f t="array" ref="P378">INDEX(М[Форма закупа],MATCH(1,IF(($B378=М[Наим.])*($C378=М[Артикул, марка, произв.])*($D378=М[Хар-ка])*($O378=М[Прим.]),{1},($B378=М[Наим.])*($C378=М[Артикул, марка, произв.])*($D378=М[Хар-ка])*($O378=М[Прим.])),0))</f>
        <v>Закупка подрядчик</v>
      </c>
    </row>
    <row r="379" spans="1:16" ht="47.1" customHeight="1" outlineLevel="4" x14ac:dyDescent="0.2">
      <c r="A379" s="23" t="s">
        <v>174</v>
      </c>
      <c r="B379" s="24" t="s">
        <v>428</v>
      </c>
      <c r="C379" s="25"/>
      <c r="D379" s="25" t="s">
        <v>492</v>
      </c>
      <c r="E379" s="26" t="s">
        <v>25</v>
      </c>
      <c r="F379" s="27"/>
      <c r="G379" s="27"/>
      <c r="H379" s="27"/>
      <c r="I379" s="27"/>
      <c r="J379" s="27"/>
      <c r="K379" s="28">
        <v>1</v>
      </c>
      <c r="L379" s="28">
        <f>SUM($G$379:$K$379)</f>
        <v>1</v>
      </c>
      <c r="M379" s="32">
        <f t="array" ref="M379">INDEX(М[Цена за ед., руб],MATCH(1,IF(($B379=М[Наим.])*($C379=М[Артикул, марка, произв.])*($D379=М[Хар-ка])*($O379=М[Прим.]),{1},($B379=М[Наим.])*($C379=М[Артикул, марка, произв.])*($D379=М[Хар-ка])*($O379=М[Прим.])),0))</f>
        <v>0</v>
      </c>
      <c r="N379" s="32">
        <f>ROUND($L$379*$M$379,2)</f>
        <v>0</v>
      </c>
      <c r="O379" s="25"/>
      <c r="P379" s="25" t="str">
        <f t="array" ref="P379">INDEX(М[Форма закупа],MATCH(1,IF(($B379=М[Наим.])*($C379=М[Артикул, марка, произв.])*($D379=М[Хар-ка])*($O379=М[Прим.]),{1},($B379=М[Наим.])*($C379=М[Артикул, марка, произв.])*($D379=М[Хар-ка])*($O379=М[Прим.])),0))</f>
        <v>Закупка подрядчик</v>
      </c>
    </row>
    <row r="380" spans="1:16" ht="47.1" customHeight="1" outlineLevel="4" x14ac:dyDescent="0.2">
      <c r="A380" s="23" t="s">
        <v>176</v>
      </c>
      <c r="B380" s="24" t="s">
        <v>428</v>
      </c>
      <c r="C380" s="25"/>
      <c r="D380" s="25" t="s">
        <v>493</v>
      </c>
      <c r="E380" s="26" t="s">
        <v>25</v>
      </c>
      <c r="F380" s="27"/>
      <c r="G380" s="27"/>
      <c r="H380" s="28">
        <v>1</v>
      </c>
      <c r="I380" s="27"/>
      <c r="J380" s="27"/>
      <c r="K380" s="27"/>
      <c r="L380" s="28">
        <f>SUM($G$380:$K$380)</f>
        <v>1</v>
      </c>
      <c r="M380" s="32">
        <f t="array" ref="M380">INDEX(М[Цена за ед., руб],MATCH(1,IF(($B380=М[Наим.])*($C380=М[Артикул, марка, произв.])*($D380=М[Хар-ка])*($O380=М[Прим.]),{1},($B380=М[Наим.])*($C380=М[Артикул, марка, произв.])*($D380=М[Хар-ка])*($O380=М[Прим.])),0))</f>
        <v>0</v>
      </c>
      <c r="N380" s="32">
        <f>ROUND($L$380*$M$380,2)</f>
        <v>0</v>
      </c>
      <c r="O380" s="25"/>
      <c r="P380" s="25" t="str">
        <f t="array" ref="P380">INDEX(М[Форма закупа],MATCH(1,IF(($B380=М[Наим.])*($C380=М[Артикул, марка, произв.])*($D380=М[Хар-ка])*($O380=М[Прим.]),{1},($B380=М[Наим.])*($C380=М[Артикул, марка, произв.])*($D380=М[Хар-ка])*($O380=М[Прим.])),0))</f>
        <v>Закупка подрядчик</v>
      </c>
    </row>
    <row r="381" spans="1:16" ht="47.1" customHeight="1" outlineLevel="4" x14ac:dyDescent="0.2">
      <c r="A381" s="23" t="s">
        <v>178</v>
      </c>
      <c r="B381" s="24" t="s">
        <v>428</v>
      </c>
      <c r="C381" s="25"/>
      <c r="D381" s="25" t="s">
        <v>494</v>
      </c>
      <c r="E381" s="26" t="s">
        <v>25</v>
      </c>
      <c r="F381" s="27"/>
      <c r="G381" s="27"/>
      <c r="H381" s="27"/>
      <c r="I381" s="27"/>
      <c r="J381" s="28">
        <v>49</v>
      </c>
      <c r="K381" s="27"/>
      <c r="L381" s="28">
        <f>SUM($G$381:$K$381)</f>
        <v>49</v>
      </c>
      <c r="M381" s="32">
        <f t="array" ref="M381">INDEX(М[Цена за ед., руб],MATCH(1,IF(($B381=М[Наим.])*($C381=М[Артикул, марка, произв.])*($D381=М[Хар-ка])*($O381=М[Прим.]),{1},($B381=М[Наим.])*($C381=М[Артикул, марка, произв.])*($D381=М[Хар-ка])*($O381=М[Прим.])),0))</f>
        <v>0</v>
      </c>
      <c r="N381" s="32">
        <f>ROUND($L$381*$M$381,2)</f>
        <v>0</v>
      </c>
      <c r="O381" s="25"/>
      <c r="P381" s="25" t="str">
        <f t="array" ref="P381">INDEX(М[Форма закупа],MATCH(1,IF(($B381=М[Наим.])*($C381=М[Артикул, марка, произв.])*($D381=М[Хар-ка])*($O381=М[Прим.]),{1},($B381=М[Наим.])*($C381=М[Артикул, марка, произв.])*($D381=М[Хар-ка])*($O381=М[Прим.])),0))</f>
        <v>Закупка подрядчик</v>
      </c>
    </row>
    <row r="382" spans="1:16" ht="35.1" customHeight="1" outlineLevel="4" x14ac:dyDescent="0.2">
      <c r="A382" s="23" t="s">
        <v>180</v>
      </c>
      <c r="B382" s="24" t="s">
        <v>428</v>
      </c>
      <c r="C382" s="25"/>
      <c r="D382" s="25" t="s">
        <v>495</v>
      </c>
      <c r="E382" s="26" t="s">
        <v>25</v>
      </c>
      <c r="F382" s="27"/>
      <c r="G382" s="28">
        <v>9</v>
      </c>
      <c r="H382" s="27"/>
      <c r="I382" s="27"/>
      <c r="J382" s="27"/>
      <c r="K382" s="27"/>
      <c r="L382" s="28">
        <f>SUM($G$382:$K$382)</f>
        <v>9</v>
      </c>
      <c r="M382" s="32">
        <f t="array" ref="M382">INDEX(М[Цена за ед., руб],MATCH(1,IF(($B382=М[Наим.])*($C382=М[Артикул, марка, произв.])*($D382=М[Хар-ка])*($O382=М[Прим.]),{1},($B382=М[Наим.])*($C382=М[Артикул, марка, произв.])*($D382=М[Хар-ка])*($O382=М[Прим.])),0))</f>
        <v>0</v>
      </c>
      <c r="N382" s="32">
        <f>ROUND($L$382*$M$382,2)</f>
        <v>0</v>
      </c>
      <c r="O382" s="25"/>
      <c r="P382" s="25" t="str">
        <f t="array" ref="P382">INDEX(М[Форма закупа],MATCH(1,IF(($B382=М[Наим.])*($C382=М[Артикул, марка, произв.])*($D382=М[Хар-ка])*($O382=М[Прим.]),{1},($B382=М[Наим.])*($C382=М[Артикул, марка, произв.])*($D382=М[Хар-ка])*($O382=М[Прим.])),0))</f>
        <v>Закупка подрядчик</v>
      </c>
    </row>
    <row r="383" spans="1:16" ht="35.1" customHeight="1" outlineLevel="4" x14ac:dyDescent="0.2">
      <c r="A383" s="23" t="s">
        <v>182</v>
      </c>
      <c r="B383" s="24" t="s">
        <v>428</v>
      </c>
      <c r="C383" s="25"/>
      <c r="D383" s="25" t="s">
        <v>496</v>
      </c>
      <c r="E383" s="26" t="s">
        <v>25</v>
      </c>
      <c r="F383" s="27"/>
      <c r="G383" s="28">
        <v>9</v>
      </c>
      <c r="H383" s="27"/>
      <c r="I383" s="28">
        <v>1</v>
      </c>
      <c r="J383" s="27"/>
      <c r="K383" s="27"/>
      <c r="L383" s="28">
        <f>SUM($G$383:$K$383)</f>
        <v>10</v>
      </c>
      <c r="M383" s="32">
        <f t="array" ref="M383">INDEX(М[Цена за ед., руб],MATCH(1,IF(($B383=М[Наим.])*($C383=М[Артикул, марка, произв.])*($D383=М[Хар-ка])*($O383=М[Прим.]),{1},($B383=М[Наим.])*($C383=М[Артикул, марка, произв.])*($D383=М[Хар-ка])*($O383=М[Прим.])),0))</f>
        <v>0</v>
      </c>
      <c r="N383" s="32">
        <f>ROUND($L$383*$M$383,2)</f>
        <v>0</v>
      </c>
      <c r="O383" s="25"/>
      <c r="P383" s="25" t="str">
        <f t="array" ref="P383">INDEX(М[Форма закупа],MATCH(1,IF(($B383=М[Наим.])*($C383=М[Артикул, марка, произв.])*($D383=М[Хар-ка])*($O383=М[Прим.]),{1},($B383=М[Наим.])*($C383=М[Артикул, марка, произв.])*($D383=М[Хар-ка])*($O383=М[Прим.])),0))</f>
        <v>Закупка подрядчик</v>
      </c>
    </row>
    <row r="384" spans="1:16" ht="35.1" customHeight="1" outlineLevel="4" x14ac:dyDescent="0.2">
      <c r="A384" s="23" t="s">
        <v>184</v>
      </c>
      <c r="B384" s="24" t="s">
        <v>428</v>
      </c>
      <c r="C384" s="25"/>
      <c r="D384" s="25" t="s">
        <v>497</v>
      </c>
      <c r="E384" s="26" t="s">
        <v>25</v>
      </c>
      <c r="F384" s="27"/>
      <c r="G384" s="27"/>
      <c r="H384" s="27"/>
      <c r="I384" s="27"/>
      <c r="J384" s="27"/>
      <c r="K384" s="28">
        <v>2</v>
      </c>
      <c r="L384" s="28">
        <f>SUM($G$384:$K$384)</f>
        <v>2</v>
      </c>
      <c r="M384" s="32">
        <f t="array" ref="M384">INDEX(М[Цена за ед., руб],MATCH(1,IF(($B384=М[Наим.])*($C384=М[Артикул, марка, произв.])*($D384=М[Хар-ка])*($O384=М[Прим.]),{1},($B384=М[Наим.])*($C384=М[Артикул, марка, произв.])*($D384=М[Хар-ка])*($O384=М[Прим.])),0))</f>
        <v>0</v>
      </c>
      <c r="N384" s="32">
        <f>ROUND($L$384*$M$384,2)</f>
        <v>0</v>
      </c>
      <c r="O384" s="25"/>
      <c r="P384" s="25" t="str">
        <f t="array" ref="P384">INDEX(М[Форма закупа],MATCH(1,IF(($B384=М[Наим.])*($C384=М[Артикул, марка, произв.])*($D384=М[Хар-ка])*($O384=М[Прим.]),{1},($B384=М[Наим.])*($C384=М[Артикул, марка, произв.])*($D384=М[Хар-ка])*($O384=М[Прим.])),0))</f>
        <v>Закупка подрядчик</v>
      </c>
    </row>
    <row r="385" spans="1:16" ht="35.1" customHeight="1" outlineLevel="4" x14ac:dyDescent="0.2">
      <c r="A385" s="23" t="s">
        <v>186</v>
      </c>
      <c r="B385" s="24" t="s">
        <v>428</v>
      </c>
      <c r="C385" s="25"/>
      <c r="D385" s="25" t="s">
        <v>498</v>
      </c>
      <c r="E385" s="26" t="s">
        <v>25</v>
      </c>
      <c r="F385" s="27"/>
      <c r="G385" s="27"/>
      <c r="H385" s="28">
        <v>1</v>
      </c>
      <c r="I385" s="27"/>
      <c r="J385" s="27"/>
      <c r="K385" s="27"/>
      <c r="L385" s="28">
        <f>SUM($G$385:$K$385)</f>
        <v>1</v>
      </c>
      <c r="M385" s="32">
        <f t="array" ref="M385">INDEX(М[Цена за ед., руб],MATCH(1,IF(($B385=М[Наим.])*($C385=М[Артикул, марка, произв.])*($D385=М[Хар-ка])*($O385=М[Прим.]),{1},($B385=М[Наим.])*($C385=М[Артикул, марка, произв.])*($D385=М[Хар-ка])*($O385=М[Прим.])),0))</f>
        <v>0</v>
      </c>
      <c r="N385" s="32">
        <f>ROUND($L$385*$M$385,2)</f>
        <v>0</v>
      </c>
      <c r="O385" s="25"/>
      <c r="P385" s="25" t="str">
        <f t="array" ref="P385">INDEX(М[Форма закупа],MATCH(1,IF(($B385=М[Наим.])*($C385=М[Артикул, марка, произв.])*($D385=М[Хар-ка])*($O385=М[Прим.]),{1},($B385=М[Наим.])*($C385=М[Артикул, марка, произв.])*($D385=М[Хар-ка])*($O385=М[Прим.])),0))</f>
        <v>Закупка подрядчик</v>
      </c>
    </row>
    <row r="386" spans="1:16" ht="35.1" customHeight="1" outlineLevel="4" x14ac:dyDescent="0.2">
      <c r="A386" s="23" t="s">
        <v>188</v>
      </c>
      <c r="B386" s="24" t="s">
        <v>428</v>
      </c>
      <c r="C386" s="25"/>
      <c r="D386" s="25" t="s">
        <v>499</v>
      </c>
      <c r="E386" s="26" t="s">
        <v>25</v>
      </c>
      <c r="F386" s="27"/>
      <c r="G386" s="27"/>
      <c r="H386" s="27"/>
      <c r="I386" s="27"/>
      <c r="J386" s="27"/>
      <c r="K386" s="28">
        <v>1</v>
      </c>
      <c r="L386" s="28">
        <f>SUM($G$386:$K$386)</f>
        <v>1</v>
      </c>
      <c r="M386" s="32">
        <f t="array" ref="M386">INDEX(М[Цена за ед., руб],MATCH(1,IF(($B386=М[Наим.])*($C386=М[Артикул, марка, произв.])*($D386=М[Хар-ка])*($O386=М[Прим.]),{1},($B386=М[Наим.])*($C386=М[Артикул, марка, произв.])*($D386=М[Хар-ка])*($O386=М[Прим.])),0))</f>
        <v>0</v>
      </c>
      <c r="N386" s="32">
        <f>ROUND($L$386*$M$386,2)</f>
        <v>0</v>
      </c>
      <c r="O386" s="25"/>
      <c r="P386" s="25" t="str">
        <f t="array" ref="P386">INDEX(М[Форма закупа],MATCH(1,IF(($B386=М[Наим.])*($C386=М[Артикул, марка, произв.])*($D386=М[Хар-ка])*($O386=М[Прим.]),{1},($B386=М[Наим.])*($C386=М[Артикул, марка, произв.])*($D386=М[Хар-ка])*($O386=М[Прим.])),0))</f>
        <v>Закупка подрядчик</v>
      </c>
    </row>
    <row r="387" spans="1:16" ht="35.1" customHeight="1" outlineLevel="4" x14ac:dyDescent="0.2">
      <c r="A387" s="23" t="s">
        <v>190</v>
      </c>
      <c r="B387" s="24" t="s">
        <v>428</v>
      </c>
      <c r="C387" s="25"/>
      <c r="D387" s="25" t="s">
        <v>500</v>
      </c>
      <c r="E387" s="26" t="s">
        <v>25</v>
      </c>
      <c r="F387" s="27"/>
      <c r="G387" s="28">
        <v>1</v>
      </c>
      <c r="H387" s="27"/>
      <c r="I387" s="27"/>
      <c r="J387" s="27"/>
      <c r="K387" s="28">
        <v>1</v>
      </c>
      <c r="L387" s="28">
        <f>SUM($G$387:$K$387)</f>
        <v>2</v>
      </c>
      <c r="M387" s="32">
        <f t="array" ref="M387">INDEX(М[Цена за ед., руб],MATCH(1,IF(($B387=М[Наим.])*($C387=М[Артикул, марка, произв.])*($D387=М[Хар-ка])*($O387=М[Прим.]),{1},($B387=М[Наим.])*($C387=М[Артикул, марка, произв.])*($D387=М[Хар-ка])*($O387=М[Прим.])),0))</f>
        <v>0</v>
      </c>
      <c r="N387" s="32">
        <f>ROUND($L$387*$M$387,2)</f>
        <v>0</v>
      </c>
      <c r="O387" s="25"/>
      <c r="P387" s="25" t="str">
        <f t="array" ref="P387">INDEX(М[Форма закупа],MATCH(1,IF(($B387=М[Наим.])*($C387=М[Артикул, марка, произв.])*($D387=М[Хар-ка])*($O387=М[Прим.]),{1},($B387=М[Наим.])*($C387=М[Артикул, марка, произв.])*($D387=М[Хар-ка])*($O387=М[Прим.])),0))</f>
        <v>Закупка подрядчик</v>
      </c>
    </row>
    <row r="388" spans="1:16" ht="35.1" customHeight="1" outlineLevel="4" x14ac:dyDescent="0.2">
      <c r="A388" s="23" t="s">
        <v>192</v>
      </c>
      <c r="B388" s="24" t="s">
        <v>428</v>
      </c>
      <c r="C388" s="25"/>
      <c r="D388" s="25" t="s">
        <v>501</v>
      </c>
      <c r="E388" s="26" t="s">
        <v>25</v>
      </c>
      <c r="F388" s="27"/>
      <c r="G388" s="27"/>
      <c r="H388" s="27"/>
      <c r="I388" s="28">
        <v>1</v>
      </c>
      <c r="J388" s="27"/>
      <c r="K388" s="28">
        <v>1</v>
      </c>
      <c r="L388" s="28">
        <f>SUM($G$388:$K$388)</f>
        <v>2</v>
      </c>
      <c r="M388" s="32">
        <f t="array" ref="M388">INDEX(М[Цена за ед., руб],MATCH(1,IF(($B388=М[Наим.])*($C388=М[Артикул, марка, произв.])*($D388=М[Хар-ка])*($O388=М[Прим.]),{1},($B388=М[Наим.])*($C388=М[Артикул, марка, произв.])*($D388=М[Хар-ка])*($O388=М[Прим.])),0))</f>
        <v>0</v>
      </c>
      <c r="N388" s="32">
        <f>ROUND($L$388*$M$388,2)</f>
        <v>0</v>
      </c>
      <c r="O388" s="25"/>
      <c r="P388" s="25" t="str">
        <f t="array" ref="P388">INDEX(М[Форма закупа],MATCH(1,IF(($B388=М[Наим.])*($C388=М[Артикул, марка, произв.])*($D388=М[Хар-ка])*($O388=М[Прим.]),{1},($B388=М[Наим.])*($C388=М[Артикул, марка, произв.])*($D388=М[Хар-ка])*($O388=М[Прим.])),0))</f>
        <v>Закупка подрядчик</v>
      </c>
    </row>
    <row r="389" spans="1:16" ht="35.1" customHeight="1" outlineLevel="4" x14ac:dyDescent="0.2">
      <c r="A389" s="23" t="s">
        <v>194</v>
      </c>
      <c r="B389" s="24" t="s">
        <v>428</v>
      </c>
      <c r="C389" s="25"/>
      <c r="D389" s="25" t="s">
        <v>502</v>
      </c>
      <c r="E389" s="26" t="s">
        <v>25</v>
      </c>
      <c r="F389" s="27"/>
      <c r="G389" s="27"/>
      <c r="H389" s="27"/>
      <c r="I389" s="28">
        <v>1</v>
      </c>
      <c r="J389" s="27"/>
      <c r="K389" s="27"/>
      <c r="L389" s="28">
        <f>SUM($G$389:$K$389)</f>
        <v>1</v>
      </c>
      <c r="M389" s="32">
        <f t="array" ref="M389">INDEX(М[Цена за ед., руб],MATCH(1,IF(($B389=М[Наим.])*($C389=М[Артикул, марка, произв.])*($D389=М[Хар-ка])*($O389=М[Прим.]),{1},($B389=М[Наим.])*($C389=М[Артикул, марка, произв.])*($D389=М[Хар-ка])*($O389=М[Прим.])),0))</f>
        <v>0</v>
      </c>
      <c r="N389" s="32">
        <f>ROUND($L$389*$M$389,2)</f>
        <v>0</v>
      </c>
      <c r="O389" s="25"/>
      <c r="P389" s="25" t="str">
        <f t="array" ref="P389">INDEX(М[Форма закупа],MATCH(1,IF(($B389=М[Наим.])*($C389=М[Артикул, марка, произв.])*($D389=М[Хар-ка])*($O389=М[Прим.]),{1},($B389=М[Наим.])*($C389=М[Артикул, марка, произв.])*($D389=М[Хар-ка])*($O389=М[Прим.])),0))</f>
        <v>Закупка подрядчик</v>
      </c>
    </row>
    <row r="390" spans="1:16" ht="35.1" customHeight="1" outlineLevel="4" x14ac:dyDescent="0.2">
      <c r="A390" s="23" t="s">
        <v>196</v>
      </c>
      <c r="B390" s="24" t="s">
        <v>428</v>
      </c>
      <c r="C390" s="25"/>
      <c r="D390" s="25" t="s">
        <v>503</v>
      </c>
      <c r="E390" s="26" t="s">
        <v>25</v>
      </c>
      <c r="F390" s="27"/>
      <c r="G390" s="28">
        <v>1</v>
      </c>
      <c r="H390" s="27"/>
      <c r="I390" s="27"/>
      <c r="J390" s="27"/>
      <c r="K390" s="27"/>
      <c r="L390" s="28">
        <f>SUM($G$390:$K$390)</f>
        <v>1</v>
      </c>
      <c r="M390" s="32">
        <f t="array" ref="M390">INDEX(М[Цена за ед., руб],MATCH(1,IF(($B390=М[Наим.])*($C390=М[Артикул, марка, произв.])*($D390=М[Хар-ка])*($O390=М[Прим.]),{1},($B390=М[Наим.])*($C390=М[Артикул, марка, произв.])*($D390=М[Хар-ка])*($O390=М[Прим.])),0))</f>
        <v>0</v>
      </c>
      <c r="N390" s="32">
        <f>ROUND($L$390*$M$390,2)</f>
        <v>0</v>
      </c>
      <c r="O390" s="25"/>
      <c r="P390" s="25" t="str">
        <f t="array" ref="P390">INDEX(М[Форма закупа],MATCH(1,IF(($B390=М[Наим.])*($C390=М[Артикул, марка, произв.])*($D390=М[Хар-ка])*($O390=М[Прим.]),{1},($B390=М[Наим.])*($C390=М[Артикул, марка, произв.])*($D390=М[Хар-ка])*($O390=М[Прим.])),0))</f>
        <v>Закупка подрядчик</v>
      </c>
    </row>
    <row r="391" spans="1:16" ht="35.1" customHeight="1" outlineLevel="4" x14ac:dyDescent="0.2">
      <c r="A391" s="23" t="s">
        <v>198</v>
      </c>
      <c r="B391" s="24" t="s">
        <v>428</v>
      </c>
      <c r="C391" s="25"/>
      <c r="D391" s="25" t="s">
        <v>504</v>
      </c>
      <c r="E391" s="26" t="s">
        <v>25</v>
      </c>
      <c r="F391" s="27"/>
      <c r="G391" s="27"/>
      <c r="H391" s="27"/>
      <c r="I391" s="27"/>
      <c r="J391" s="27"/>
      <c r="K391" s="28">
        <v>1</v>
      </c>
      <c r="L391" s="28">
        <f>SUM($G$391:$K$391)</f>
        <v>1</v>
      </c>
      <c r="M391" s="32">
        <f t="array" ref="M391">INDEX(М[Цена за ед., руб],MATCH(1,IF(($B391=М[Наим.])*($C391=М[Артикул, марка, произв.])*($D391=М[Хар-ка])*($O391=М[Прим.]),{1},($B391=М[Наим.])*($C391=М[Артикул, марка, произв.])*($D391=М[Хар-ка])*($O391=М[Прим.])),0))</f>
        <v>0</v>
      </c>
      <c r="N391" s="32">
        <f>ROUND($L$391*$M$391,2)</f>
        <v>0</v>
      </c>
      <c r="O391" s="25"/>
      <c r="P391" s="25" t="str">
        <f t="array" ref="P391">INDEX(М[Форма закупа],MATCH(1,IF(($B391=М[Наим.])*($C391=М[Артикул, марка, произв.])*($D391=М[Хар-ка])*($O391=М[Прим.]),{1},($B391=М[Наим.])*($C391=М[Артикул, марка, произв.])*($D391=М[Хар-ка])*($O391=М[Прим.])),0))</f>
        <v>Закупка подрядчик</v>
      </c>
    </row>
    <row r="392" spans="1:16" ht="35.1" customHeight="1" outlineLevel="4" x14ac:dyDescent="0.2">
      <c r="A392" s="23" t="s">
        <v>200</v>
      </c>
      <c r="B392" s="24" t="s">
        <v>428</v>
      </c>
      <c r="C392" s="25"/>
      <c r="D392" s="25" t="s">
        <v>505</v>
      </c>
      <c r="E392" s="26" t="s">
        <v>25</v>
      </c>
      <c r="F392" s="27"/>
      <c r="G392" s="28">
        <v>1</v>
      </c>
      <c r="H392" s="27"/>
      <c r="I392" s="27"/>
      <c r="J392" s="27"/>
      <c r="K392" s="27"/>
      <c r="L392" s="28">
        <f>SUM($G$392:$K$392)</f>
        <v>1</v>
      </c>
      <c r="M392" s="32">
        <f t="array" ref="M392">INDEX(М[Цена за ед., руб],MATCH(1,IF(($B392=М[Наим.])*($C392=М[Артикул, марка, произв.])*($D392=М[Хар-ка])*($O392=М[Прим.]),{1},($B392=М[Наим.])*($C392=М[Артикул, марка, произв.])*($D392=М[Хар-ка])*($O392=М[Прим.])),0))</f>
        <v>0</v>
      </c>
      <c r="N392" s="32">
        <f>ROUND($L$392*$M$392,2)</f>
        <v>0</v>
      </c>
      <c r="O392" s="25"/>
      <c r="P392" s="25" t="str">
        <f t="array" ref="P392">INDEX(М[Форма закупа],MATCH(1,IF(($B392=М[Наим.])*($C392=М[Артикул, марка, произв.])*($D392=М[Хар-ка])*($O392=М[Прим.]),{1},($B392=М[Наим.])*($C392=М[Артикул, марка, произв.])*($D392=М[Хар-ка])*($O392=М[Прим.])),0))</f>
        <v>Закупка подрядчик</v>
      </c>
    </row>
    <row r="393" spans="1:16" ht="35.1" customHeight="1" outlineLevel="4" x14ac:dyDescent="0.2">
      <c r="A393" s="23" t="s">
        <v>202</v>
      </c>
      <c r="B393" s="24" t="s">
        <v>428</v>
      </c>
      <c r="C393" s="25"/>
      <c r="D393" s="25" t="s">
        <v>506</v>
      </c>
      <c r="E393" s="26" t="s">
        <v>25</v>
      </c>
      <c r="F393" s="27"/>
      <c r="G393" s="27"/>
      <c r="H393" s="28">
        <v>1</v>
      </c>
      <c r="I393" s="27"/>
      <c r="J393" s="27"/>
      <c r="K393" s="27"/>
      <c r="L393" s="28">
        <f>SUM($G$393:$K$393)</f>
        <v>1</v>
      </c>
      <c r="M393" s="32">
        <f t="array" ref="M393">INDEX(М[Цена за ед., руб],MATCH(1,IF(($B393=М[Наим.])*($C393=М[Артикул, марка, произв.])*($D393=М[Хар-ка])*($O393=М[Прим.]),{1},($B393=М[Наим.])*($C393=М[Артикул, марка, произв.])*($D393=М[Хар-ка])*($O393=М[Прим.])),0))</f>
        <v>0</v>
      </c>
      <c r="N393" s="32">
        <f>ROUND($L$393*$M$393,2)</f>
        <v>0</v>
      </c>
      <c r="O393" s="25"/>
      <c r="P393" s="25" t="str">
        <f t="array" ref="P393">INDEX(М[Форма закупа],MATCH(1,IF(($B393=М[Наим.])*($C393=М[Артикул, марка, произв.])*($D393=М[Хар-ка])*($O393=М[Прим.]),{1},($B393=М[Наим.])*($C393=М[Артикул, марка, произв.])*($D393=М[Хар-ка])*($O393=М[Прим.])),0))</f>
        <v>Закупка подрядчик</v>
      </c>
    </row>
    <row r="394" spans="1:16" ht="35.1" customHeight="1" outlineLevel="4" x14ac:dyDescent="0.2">
      <c r="A394" s="23" t="s">
        <v>204</v>
      </c>
      <c r="B394" s="24" t="s">
        <v>428</v>
      </c>
      <c r="C394" s="25"/>
      <c r="D394" s="25" t="s">
        <v>507</v>
      </c>
      <c r="E394" s="26" t="s">
        <v>25</v>
      </c>
      <c r="F394" s="27"/>
      <c r="G394" s="27"/>
      <c r="H394" s="28">
        <v>1</v>
      </c>
      <c r="I394" s="27"/>
      <c r="J394" s="27"/>
      <c r="K394" s="27"/>
      <c r="L394" s="28">
        <f>SUM($G$394:$K$394)</f>
        <v>1</v>
      </c>
      <c r="M394" s="32">
        <f t="array" ref="M394">INDEX(М[Цена за ед., руб],MATCH(1,IF(($B394=М[Наим.])*($C394=М[Артикул, марка, произв.])*($D394=М[Хар-ка])*($O394=М[Прим.]),{1},($B394=М[Наим.])*($C394=М[Артикул, марка, произв.])*($D394=М[Хар-ка])*($O394=М[Прим.])),0))</f>
        <v>0</v>
      </c>
      <c r="N394" s="32">
        <f>ROUND($L$394*$M$394,2)</f>
        <v>0</v>
      </c>
      <c r="O394" s="25"/>
      <c r="P394" s="25" t="str">
        <f t="array" ref="P394">INDEX(М[Форма закупа],MATCH(1,IF(($B394=М[Наим.])*($C394=М[Артикул, марка, произв.])*($D394=М[Хар-ка])*($O394=М[Прим.]),{1},($B394=М[Наим.])*($C394=М[Артикул, марка, произв.])*($D394=М[Хар-ка])*($O394=М[Прим.])),0))</f>
        <v>Закупка подрядчик</v>
      </c>
    </row>
    <row r="395" spans="1:16" ht="11.1" customHeight="1" outlineLevel="4" x14ac:dyDescent="0.2">
      <c r="A395" s="23" t="s">
        <v>206</v>
      </c>
      <c r="B395" s="24" t="s">
        <v>428</v>
      </c>
      <c r="C395" s="25"/>
      <c r="D395" s="25" t="s">
        <v>508</v>
      </c>
      <c r="E395" s="26" t="s">
        <v>25</v>
      </c>
      <c r="F395" s="27"/>
      <c r="G395" s="27"/>
      <c r="H395" s="28">
        <v>1</v>
      </c>
      <c r="I395" s="27"/>
      <c r="J395" s="28">
        <v>3</v>
      </c>
      <c r="K395" s="27"/>
      <c r="L395" s="28">
        <f>SUM($G$395:$K$395)</f>
        <v>4</v>
      </c>
      <c r="M395" s="32">
        <f t="array" ref="M395">INDEX(М[Цена за ед., руб],MATCH(1,IF(($B395=М[Наим.])*($C395=М[Артикул, марка, произв.])*($D395=М[Хар-ка])*($O395=М[Прим.]),{1},($B395=М[Наим.])*($C395=М[Артикул, марка, произв.])*($D395=М[Хар-ка])*($O395=М[Прим.])),0))</f>
        <v>0</v>
      </c>
      <c r="N395" s="32">
        <f>ROUND($L$395*$M$395,2)</f>
        <v>0</v>
      </c>
      <c r="O395" s="25"/>
      <c r="P395" s="25" t="str">
        <f t="array" ref="P395">INDEX(М[Форма закупа],MATCH(1,IF(($B395=М[Наим.])*($C395=М[Артикул, марка, произв.])*($D395=М[Хар-ка])*($O395=М[Прим.]),{1},($B395=М[Наим.])*($C395=М[Артикул, марка, произв.])*($D395=М[Хар-ка])*($O395=М[Прим.])),0))</f>
        <v>Закупка подрядчик</v>
      </c>
    </row>
    <row r="396" spans="1:16" ht="11.1" customHeight="1" outlineLevel="4" x14ac:dyDescent="0.2">
      <c r="A396" s="23" t="s">
        <v>208</v>
      </c>
      <c r="B396" s="24" t="s">
        <v>428</v>
      </c>
      <c r="C396" s="25"/>
      <c r="D396" s="25" t="s">
        <v>509</v>
      </c>
      <c r="E396" s="26" t="s">
        <v>25</v>
      </c>
      <c r="F396" s="27"/>
      <c r="G396" s="28">
        <v>1</v>
      </c>
      <c r="H396" s="27"/>
      <c r="I396" s="28">
        <v>2</v>
      </c>
      <c r="J396" s="28">
        <v>3</v>
      </c>
      <c r="K396" s="27"/>
      <c r="L396" s="28">
        <f>SUM($G$396:$K$396)</f>
        <v>6</v>
      </c>
      <c r="M396" s="32">
        <f t="array" ref="M396">INDEX(М[Цена за ед., руб],MATCH(1,IF(($B396=М[Наим.])*($C396=М[Артикул, марка, произв.])*($D396=М[Хар-ка])*($O396=М[Прим.]),{1},($B396=М[Наим.])*($C396=М[Артикул, марка, произв.])*($D396=М[Хар-ка])*($O396=М[Прим.])),0))</f>
        <v>0</v>
      </c>
      <c r="N396" s="32">
        <f>ROUND($L$396*$M$396,2)</f>
        <v>0</v>
      </c>
      <c r="O396" s="25"/>
      <c r="P396" s="25" t="str">
        <f t="array" ref="P396">INDEX(М[Форма закупа],MATCH(1,IF(($B396=М[Наим.])*($C396=М[Артикул, марка, произв.])*($D396=М[Хар-ка])*($O396=М[Прим.]),{1},($B396=М[Наим.])*($C396=М[Артикул, марка, произв.])*($D396=М[Хар-ка])*($O396=М[Прим.])),0))</f>
        <v>Закупка подрядчик</v>
      </c>
    </row>
    <row r="397" spans="1:16" ht="11.1" customHeight="1" outlineLevel="4" x14ac:dyDescent="0.2">
      <c r="A397" s="23" t="s">
        <v>210</v>
      </c>
      <c r="B397" s="24" t="s">
        <v>428</v>
      </c>
      <c r="C397" s="25"/>
      <c r="D397" s="25" t="s">
        <v>510</v>
      </c>
      <c r="E397" s="26" t="s">
        <v>25</v>
      </c>
      <c r="F397" s="27"/>
      <c r="G397" s="27"/>
      <c r="H397" s="28">
        <v>2</v>
      </c>
      <c r="I397" s="27"/>
      <c r="J397" s="28">
        <v>4</v>
      </c>
      <c r="K397" s="28">
        <v>3</v>
      </c>
      <c r="L397" s="28">
        <f>SUM($G$397:$K$397)</f>
        <v>9</v>
      </c>
      <c r="M397" s="32">
        <f t="array" ref="M397">INDEX(М[Цена за ед., руб],MATCH(1,IF(($B397=М[Наим.])*($C397=М[Артикул, марка, произв.])*($D397=М[Хар-ка])*($O397=М[Прим.]),{1},($B397=М[Наим.])*($C397=М[Артикул, марка, произв.])*($D397=М[Хар-ка])*($O397=М[Прим.])),0))</f>
        <v>0</v>
      </c>
      <c r="N397" s="32">
        <f>ROUND($L$397*$M$397,2)</f>
        <v>0</v>
      </c>
      <c r="O397" s="25"/>
      <c r="P397" s="25" t="str">
        <f t="array" ref="P397">INDEX(М[Форма закупа],MATCH(1,IF(($B397=М[Наим.])*($C397=М[Артикул, марка, произв.])*($D397=М[Хар-ка])*($O397=М[Прим.]),{1},($B397=М[Наим.])*($C397=М[Артикул, марка, произв.])*($D397=М[Хар-ка])*($O397=М[Прим.])),0))</f>
        <v>Закупка подрядчик</v>
      </c>
    </row>
    <row r="398" spans="1:16" ht="23.1" customHeight="1" outlineLevel="4" x14ac:dyDescent="0.2">
      <c r="A398" s="23" t="s">
        <v>212</v>
      </c>
      <c r="B398" s="24" t="s">
        <v>428</v>
      </c>
      <c r="C398" s="25"/>
      <c r="D398" s="25" t="s">
        <v>511</v>
      </c>
      <c r="E398" s="26" t="s">
        <v>25</v>
      </c>
      <c r="F398" s="27"/>
      <c r="G398" s="27"/>
      <c r="H398" s="27"/>
      <c r="I398" s="27"/>
      <c r="J398" s="28">
        <v>1</v>
      </c>
      <c r="K398" s="27"/>
      <c r="L398" s="28">
        <f>SUM($G$398:$K$398)</f>
        <v>1</v>
      </c>
      <c r="M398" s="32">
        <f t="array" ref="M398">INDEX(М[Цена за ед., руб],MATCH(1,IF(($B398=М[Наим.])*($C398=М[Артикул, марка, произв.])*($D398=М[Хар-ка])*($O398=М[Прим.]),{1},($B398=М[Наим.])*($C398=М[Артикул, марка, произв.])*($D398=М[Хар-ка])*($O398=М[Прим.])),0))</f>
        <v>0</v>
      </c>
      <c r="N398" s="32">
        <f>ROUND($L$398*$M$398,2)</f>
        <v>0</v>
      </c>
      <c r="O398" s="25" t="s">
        <v>512</v>
      </c>
      <c r="P398" s="25" t="str">
        <f t="array" ref="P398">INDEX(М[Форма закупа],MATCH(1,IF(($B398=М[Наим.])*($C398=М[Артикул, марка, произв.])*($D398=М[Хар-ка])*($O398=М[Прим.]),{1},($B398=М[Наим.])*($C398=М[Артикул, марка, произв.])*($D398=М[Хар-ка])*($O398=М[Прим.])),0))</f>
        <v>Закупка подрядчик</v>
      </c>
    </row>
    <row r="399" spans="1:16" ht="35.1" customHeight="1" outlineLevel="4" x14ac:dyDescent="0.2">
      <c r="A399" s="23" t="s">
        <v>214</v>
      </c>
      <c r="B399" s="24" t="s">
        <v>428</v>
      </c>
      <c r="C399" s="25"/>
      <c r="D399" s="25" t="s">
        <v>513</v>
      </c>
      <c r="E399" s="26" t="s">
        <v>25</v>
      </c>
      <c r="F399" s="27"/>
      <c r="G399" s="27"/>
      <c r="H399" s="27"/>
      <c r="I399" s="28">
        <v>3</v>
      </c>
      <c r="J399" s="27"/>
      <c r="K399" s="27"/>
      <c r="L399" s="28">
        <f>SUM($G$399:$K$399)</f>
        <v>3</v>
      </c>
      <c r="M399" s="32">
        <f t="array" ref="M399">INDEX(М[Цена за ед., руб],MATCH(1,IF(($B399=М[Наим.])*($C399=М[Артикул, марка, произв.])*($D399=М[Хар-ка])*($O399=М[Прим.]),{1},($B399=М[Наим.])*($C399=М[Артикул, марка, произв.])*($D399=М[Хар-ка])*($O399=М[Прим.])),0))</f>
        <v>0</v>
      </c>
      <c r="N399" s="32">
        <f>ROUND($L$399*$M$399,2)</f>
        <v>0</v>
      </c>
      <c r="O399" s="25" t="s">
        <v>514</v>
      </c>
      <c r="P399" s="25" t="str">
        <f t="array" ref="P399">INDEX(М[Форма закупа],MATCH(1,IF(($B399=М[Наим.])*($C399=М[Артикул, марка, произв.])*($D399=М[Хар-ка])*($O399=М[Прим.]),{1},($B399=М[Наим.])*($C399=М[Артикул, марка, произв.])*($D399=М[Хар-ка])*($O399=М[Прим.])),0))</f>
        <v>Закупка подрядчик</v>
      </c>
    </row>
    <row r="400" spans="1:16" ht="23.1" customHeight="1" outlineLevel="4" x14ac:dyDescent="0.2">
      <c r="A400" s="23" t="s">
        <v>216</v>
      </c>
      <c r="B400" s="24" t="s">
        <v>428</v>
      </c>
      <c r="C400" s="25"/>
      <c r="D400" s="25" t="s">
        <v>515</v>
      </c>
      <c r="E400" s="26" t="s">
        <v>25</v>
      </c>
      <c r="F400" s="27"/>
      <c r="G400" s="27"/>
      <c r="H400" s="27"/>
      <c r="I400" s="28">
        <v>1</v>
      </c>
      <c r="J400" s="27"/>
      <c r="K400" s="27"/>
      <c r="L400" s="28">
        <f>SUM($G$400:$K$400)</f>
        <v>1</v>
      </c>
      <c r="M400" s="32">
        <f t="array" ref="M400">INDEX(М[Цена за ед., руб],MATCH(1,IF(($B400=М[Наим.])*($C400=М[Артикул, марка, произв.])*($D400=М[Хар-ка])*($O400=М[Прим.]),{1},($B400=М[Наим.])*($C400=М[Артикул, марка, произв.])*($D400=М[Хар-ка])*($O400=М[Прим.])),0))</f>
        <v>0</v>
      </c>
      <c r="N400" s="32">
        <f>ROUND($L$400*$M$400,2)</f>
        <v>0</v>
      </c>
      <c r="O400" s="25" t="s">
        <v>516</v>
      </c>
      <c r="P400" s="25" t="str">
        <f t="array" ref="P400">INDEX(М[Форма закупа],MATCH(1,IF(($B400=М[Наим.])*($C400=М[Артикул, марка, произв.])*($D400=М[Хар-ка])*($O400=М[Прим.]),{1},($B400=М[Наим.])*($C400=М[Артикул, марка, произв.])*($D400=М[Хар-ка])*($O400=М[Прим.])),0))</f>
        <v>Закупка подрядчик</v>
      </c>
    </row>
    <row r="401" spans="1:16" ht="23.1" customHeight="1" outlineLevel="4" x14ac:dyDescent="0.2">
      <c r="A401" s="23" t="s">
        <v>218</v>
      </c>
      <c r="B401" s="24" t="s">
        <v>428</v>
      </c>
      <c r="C401" s="25"/>
      <c r="D401" s="25" t="s">
        <v>517</v>
      </c>
      <c r="E401" s="26" t="s">
        <v>25</v>
      </c>
      <c r="F401" s="27"/>
      <c r="G401" s="27"/>
      <c r="H401" s="27"/>
      <c r="I401" s="28">
        <v>1</v>
      </c>
      <c r="J401" s="27"/>
      <c r="K401" s="27"/>
      <c r="L401" s="28">
        <f>SUM($G$401:$K$401)</f>
        <v>1</v>
      </c>
      <c r="M401" s="32">
        <f t="array" ref="M401">INDEX(М[Цена за ед., руб],MATCH(1,IF(($B401=М[Наим.])*($C401=М[Артикул, марка, произв.])*($D401=М[Хар-ка])*($O401=М[Прим.]),{1},($B401=М[Наим.])*($C401=М[Артикул, марка, произв.])*($D401=М[Хар-ка])*($O401=М[Прим.])),0))</f>
        <v>0</v>
      </c>
      <c r="N401" s="32">
        <f>ROUND($L$401*$M$401,2)</f>
        <v>0</v>
      </c>
      <c r="O401" s="25" t="s">
        <v>518</v>
      </c>
      <c r="P401" s="25" t="str">
        <f t="array" ref="P401">INDEX(М[Форма закупа],MATCH(1,IF(($B401=М[Наим.])*($C401=М[Артикул, марка, произв.])*($D401=М[Хар-ка])*($O401=М[Прим.]),{1},($B401=М[Наим.])*($C401=М[Артикул, марка, произв.])*($D401=М[Хар-ка])*($O401=М[Прим.])),0))</f>
        <v>Закупка подрядчик</v>
      </c>
    </row>
    <row r="402" spans="1:16" ht="23.1" customHeight="1" outlineLevel="4" x14ac:dyDescent="0.2">
      <c r="A402" s="23" t="s">
        <v>220</v>
      </c>
      <c r="B402" s="24" t="s">
        <v>428</v>
      </c>
      <c r="C402" s="25"/>
      <c r="D402" s="25" t="s">
        <v>519</v>
      </c>
      <c r="E402" s="26" t="s">
        <v>25</v>
      </c>
      <c r="F402" s="27"/>
      <c r="G402" s="27"/>
      <c r="H402" s="27"/>
      <c r="I402" s="27"/>
      <c r="J402" s="28">
        <v>1</v>
      </c>
      <c r="K402" s="27"/>
      <c r="L402" s="28">
        <f>SUM($G$402:$K$402)</f>
        <v>1</v>
      </c>
      <c r="M402" s="32">
        <f t="array" ref="M402">INDEX(М[Цена за ед., руб],MATCH(1,IF(($B402=М[Наим.])*($C402=М[Артикул, марка, произв.])*($D402=М[Хар-ка])*($O402=М[Прим.]),{1},($B402=М[Наим.])*($C402=М[Артикул, марка, произв.])*($D402=М[Хар-ка])*($O402=М[Прим.])),0))</f>
        <v>0</v>
      </c>
      <c r="N402" s="32">
        <f>ROUND($L$402*$M$402,2)</f>
        <v>0</v>
      </c>
      <c r="O402" s="25" t="s">
        <v>520</v>
      </c>
      <c r="P402" s="25" t="str">
        <f t="array" ref="P402">INDEX(М[Форма закупа],MATCH(1,IF(($B402=М[Наим.])*($C402=М[Артикул, марка, произв.])*($D402=М[Хар-ка])*($O402=М[Прим.]),{1},($B402=М[Наим.])*($C402=М[Артикул, марка, произв.])*($D402=М[Хар-ка])*($O402=М[Прим.])),0))</f>
        <v>Закупка подрядчик</v>
      </c>
    </row>
    <row r="403" spans="1:16" ht="23.1" customHeight="1" outlineLevel="4" x14ac:dyDescent="0.2">
      <c r="A403" s="23" t="s">
        <v>222</v>
      </c>
      <c r="B403" s="24" t="s">
        <v>428</v>
      </c>
      <c r="C403" s="25"/>
      <c r="D403" s="25" t="s">
        <v>521</v>
      </c>
      <c r="E403" s="26" t="s">
        <v>25</v>
      </c>
      <c r="F403" s="27"/>
      <c r="G403" s="27"/>
      <c r="H403" s="27"/>
      <c r="I403" s="28">
        <v>3</v>
      </c>
      <c r="J403" s="27"/>
      <c r="K403" s="27"/>
      <c r="L403" s="28">
        <f>SUM($G$403:$K$403)</f>
        <v>3</v>
      </c>
      <c r="M403" s="32">
        <f t="array" ref="M403">INDEX(М[Цена за ед., руб],MATCH(1,IF(($B403=М[Наим.])*($C403=М[Артикул, марка, произв.])*($D403=М[Хар-ка])*($O403=М[Прим.]),{1},($B403=М[Наим.])*($C403=М[Артикул, марка, произв.])*($D403=М[Хар-ка])*($O403=М[Прим.])),0))</f>
        <v>0</v>
      </c>
      <c r="N403" s="32">
        <f>ROUND($L$403*$M$403,2)</f>
        <v>0</v>
      </c>
      <c r="O403" s="25" t="s">
        <v>522</v>
      </c>
      <c r="P403" s="25" t="str">
        <f t="array" ref="P403">INDEX(М[Форма закупа],MATCH(1,IF(($B403=М[Наим.])*($C403=М[Артикул, марка, произв.])*($D403=М[Хар-ка])*($O403=М[Прим.]),{1},($B403=М[Наим.])*($C403=М[Артикул, марка, произв.])*($D403=М[Хар-ка])*($O403=М[Прим.])),0))</f>
        <v>Закупка подрядчик</v>
      </c>
    </row>
    <row r="404" spans="1:16" ht="23.1" customHeight="1" outlineLevel="4" x14ac:dyDescent="0.2">
      <c r="A404" s="23" t="s">
        <v>224</v>
      </c>
      <c r="B404" s="24" t="s">
        <v>428</v>
      </c>
      <c r="C404" s="25"/>
      <c r="D404" s="25" t="s">
        <v>523</v>
      </c>
      <c r="E404" s="26" t="s">
        <v>25</v>
      </c>
      <c r="F404" s="27"/>
      <c r="G404" s="27"/>
      <c r="H404" s="27"/>
      <c r="I404" s="28">
        <v>2</v>
      </c>
      <c r="J404" s="27"/>
      <c r="K404" s="27"/>
      <c r="L404" s="28">
        <f>SUM($G$404:$K$404)</f>
        <v>2</v>
      </c>
      <c r="M404" s="32">
        <f t="array" ref="M404">INDEX(М[Цена за ед., руб],MATCH(1,IF(($B404=М[Наим.])*($C404=М[Артикул, марка, произв.])*($D404=М[Хар-ка])*($O404=М[Прим.]),{1},($B404=М[Наим.])*($C404=М[Артикул, марка, произв.])*($D404=М[Хар-ка])*($O404=М[Прим.])),0))</f>
        <v>0</v>
      </c>
      <c r="N404" s="32">
        <f>ROUND($L$404*$M$404,2)</f>
        <v>0</v>
      </c>
      <c r="O404" s="25" t="s">
        <v>524</v>
      </c>
      <c r="P404" s="25" t="str">
        <f t="array" ref="P404">INDEX(М[Форма закупа],MATCH(1,IF(($B404=М[Наим.])*($C404=М[Артикул, марка, произв.])*($D404=М[Хар-ка])*($O404=М[Прим.]),{1},($B404=М[Наим.])*($C404=М[Артикул, марка, произв.])*($D404=М[Хар-ка])*($O404=М[Прим.])),0))</f>
        <v>Закупка подрядчик</v>
      </c>
    </row>
    <row r="405" spans="1:16" ht="23.1" customHeight="1" outlineLevel="4" x14ac:dyDescent="0.2">
      <c r="A405" s="23" t="s">
        <v>226</v>
      </c>
      <c r="B405" s="24" t="s">
        <v>428</v>
      </c>
      <c r="C405" s="25"/>
      <c r="D405" s="25" t="s">
        <v>525</v>
      </c>
      <c r="E405" s="26" t="s">
        <v>25</v>
      </c>
      <c r="F405" s="27"/>
      <c r="G405" s="28">
        <v>1</v>
      </c>
      <c r="H405" s="28">
        <v>1</v>
      </c>
      <c r="I405" s="28">
        <v>1</v>
      </c>
      <c r="J405" s="27"/>
      <c r="K405" s="28">
        <v>1</v>
      </c>
      <c r="L405" s="28">
        <f>SUM($G$405:$K$405)</f>
        <v>4</v>
      </c>
      <c r="M405" s="32">
        <f t="array" ref="M405">INDEX(М[Цена за ед., руб],MATCH(1,IF(($B405=М[Наим.])*($C405=М[Артикул, марка, произв.])*($D405=М[Хар-ка])*($O405=М[Прим.]),{1},($B405=М[Наим.])*($C405=М[Артикул, марка, произв.])*($D405=М[Хар-ка])*($O405=М[Прим.])),0))</f>
        <v>0</v>
      </c>
      <c r="N405" s="32">
        <f>ROUND($L$405*$M$405,2)</f>
        <v>0</v>
      </c>
      <c r="O405" s="25" t="s">
        <v>526</v>
      </c>
      <c r="P405" s="25" t="str">
        <f t="array" ref="P405">INDEX(М[Форма закупа],MATCH(1,IF(($B405=М[Наим.])*($C405=М[Артикул, марка, произв.])*($D405=М[Хар-ка])*($O405=М[Прим.]),{1},($B405=М[Наим.])*($C405=М[Артикул, марка, произв.])*($D405=М[Хар-ка])*($O405=М[Прим.])),0))</f>
        <v>Закупка подрядчик</v>
      </c>
    </row>
    <row r="406" spans="1:16" ht="35.1" customHeight="1" outlineLevel="4" x14ac:dyDescent="0.2">
      <c r="A406" s="23" t="s">
        <v>228</v>
      </c>
      <c r="B406" s="24" t="s">
        <v>428</v>
      </c>
      <c r="C406" s="25"/>
      <c r="D406" s="25" t="s">
        <v>527</v>
      </c>
      <c r="E406" s="26" t="s">
        <v>25</v>
      </c>
      <c r="F406" s="27"/>
      <c r="G406" s="28">
        <v>1</v>
      </c>
      <c r="H406" s="27"/>
      <c r="I406" s="28">
        <v>1</v>
      </c>
      <c r="J406" s="27"/>
      <c r="K406" s="27"/>
      <c r="L406" s="28">
        <f>SUM($G$406:$K$406)</f>
        <v>2</v>
      </c>
      <c r="M406" s="32">
        <f t="array" ref="M406">INDEX(М[Цена за ед., руб],MATCH(1,IF(($B406=М[Наим.])*($C406=М[Артикул, марка, произв.])*($D406=М[Хар-ка])*($O406=М[Прим.]),{1},($B406=М[Наим.])*($C406=М[Артикул, марка, произв.])*($D406=М[Хар-ка])*($O406=М[Прим.])),0))</f>
        <v>0</v>
      </c>
      <c r="N406" s="32">
        <f>ROUND($L$406*$M$406,2)</f>
        <v>0</v>
      </c>
      <c r="O406" s="25" t="s">
        <v>528</v>
      </c>
      <c r="P406" s="25" t="str">
        <f t="array" ref="P406">INDEX(М[Форма закупа],MATCH(1,IF(($B406=М[Наим.])*($C406=М[Артикул, марка, произв.])*($D406=М[Хар-ка])*($O406=М[Прим.]),{1},($B406=М[Наим.])*($C406=М[Артикул, марка, произв.])*($D406=М[Хар-ка])*($O406=М[Прим.])),0))</f>
        <v>Закупка подрядчик</v>
      </c>
    </row>
    <row r="407" spans="1:16" ht="23.1" customHeight="1" outlineLevel="4" x14ac:dyDescent="0.2">
      <c r="A407" s="23" t="s">
        <v>230</v>
      </c>
      <c r="B407" s="24" t="s">
        <v>428</v>
      </c>
      <c r="C407" s="25"/>
      <c r="D407" s="25" t="s">
        <v>529</v>
      </c>
      <c r="E407" s="26" t="s">
        <v>25</v>
      </c>
      <c r="F407" s="27"/>
      <c r="G407" s="27"/>
      <c r="H407" s="28">
        <v>1</v>
      </c>
      <c r="I407" s="27"/>
      <c r="J407" s="27"/>
      <c r="K407" s="28">
        <v>1</v>
      </c>
      <c r="L407" s="28">
        <f>SUM($G$407:$K$407)</f>
        <v>2</v>
      </c>
      <c r="M407" s="32">
        <f t="array" ref="M407">INDEX(М[Цена за ед., руб],MATCH(1,IF(($B407=М[Наим.])*($C407=М[Артикул, марка, произв.])*($D407=М[Хар-ка])*($O407=М[Прим.]),{1},($B407=М[Наим.])*($C407=М[Артикул, марка, произв.])*($D407=М[Хар-ка])*($O407=М[Прим.])),0))</f>
        <v>0</v>
      </c>
      <c r="N407" s="32">
        <f>ROUND($L$407*$M$407,2)</f>
        <v>0</v>
      </c>
      <c r="O407" s="25" t="s">
        <v>530</v>
      </c>
      <c r="P407" s="25" t="str">
        <f t="array" ref="P407">INDEX(М[Форма закупа],MATCH(1,IF(($B407=М[Наим.])*($C407=М[Артикул, марка, произв.])*($D407=М[Хар-ка])*($O407=М[Прим.]),{1},($B407=М[Наим.])*($C407=М[Артикул, марка, произв.])*($D407=М[Хар-ка])*($O407=М[Прим.])),0))</f>
        <v>Закупка подрядчик</v>
      </c>
    </row>
    <row r="408" spans="1:16" ht="35.1" customHeight="1" outlineLevel="4" x14ac:dyDescent="0.2">
      <c r="A408" s="23" t="s">
        <v>232</v>
      </c>
      <c r="B408" s="24" t="s">
        <v>428</v>
      </c>
      <c r="C408" s="25"/>
      <c r="D408" s="25" t="s">
        <v>531</v>
      </c>
      <c r="E408" s="26" t="s">
        <v>25</v>
      </c>
      <c r="F408" s="27"/>
      <c r="G408" s="27"/>
      <c r="H408" s="27"/>
      <c r="I408" s="27"/>
      <c r="J408" s="28">
        <v>58</v>
      </c>
      <c r="K408" s="27"/>
      <c r="L408" s="28">
        <f>SUM($G$408:$K$408)</f>
        <v>58</v>
      </c>
      <c r="M408" s="32">
        <f t="array" ref="M408">INDEX(М[Цена за ед., руб],MATCH(1,IF(($B408=М[Наим.])*($C408=М[Артикул, марка, произв.])*($D408=М[Хар-ка])*($O408=М[Прим.]),{1},($B408=М[Наим.])*($C408=М[Артикул, марка, произв.])*($D408=М[Хар-ка])*($O408=М[Прим.])),0))</f>
        <v>0</v>
      </c>
      <c r="N408" s="32">
        <f>ROUND($L$408*$M$408,2)</f>
        <v>0</v>
      </c>
      <c r="O408" s="25" t="s">
        <v>532</v>
      </c>
      <c r="P408" s="25" t="str">
        <f t="array" ref="P408">INDEX(М[Форма закупа],MATCH(1,IF(($B408=М[Наим.])*($C408=М[Артикул, марка, произв.])*($D408=М[Хар-ка])*($O408=М[Прим.]),{1},($B408=М[Наим.])*($C408=М[Артикул, марка, произв.])*($D408=М[Хар-ка])*($O408=М[Прим.])),0))</f>
        <v>Закупка подрядчик</v>
      </c>
    </row>
    <row r="409" spans="1:16" ht="23.1" customHeight="1" outlineLevel="4" x14ac:dyDescent="0.2">
      <c r="A409" s="23" t="s">
        <v>234</v>
      </c>
      <c r="B409" s="24" t="s">
        <v>428</v>
      </c>
      <c r="C409" s="25"/>
      <c r="D409" s="25" t="s">
        <v>533</v>
      </c>
      <c r="E409" s="26" t="s">
        <v>25</v>
      </c>
      <c r="F409" s="27"/>
      <c r="G409" s="28">
        <v>1</v>
      </c>
      <c r="H409" s="27"/>
      <c r="I409" s="28">
        <v>1</v>
      </c>
      <c r="J409" s="28">
        <v>3</v>
      </c>
      <c r="K409" s="27"/>
      <c r="L409" s="28">
        <f>SUM($G$409:$K$409)</f>
        <v>5</v>
      </c>
      <c r="M409" s="32">
        <f t="array" ref="M409">INDEX(М[Цена за ед., руб],MATCH(1,IF(($B409=М[Наим.])*($C409=М[Артикул, марка, произв.])*($D409=М[Хар-ка])*($O409=М[Прим.]),{1},($B409=М[Наим.])*($C409=М[Артикул, марка, произв.])*($D409=М[Хар-ка])*($O409=М[Прим.])),0))</f>
        <v>0</v>
      </c>
      <c r="N409" s="32">
        <f>ROUND($L$409*$M$409,2)</f>
        <v>0</v>
      </c>
      <c r="O409" s="25"/>
      <c r="P409" s="25" t="str">
        <f t="array" ref="P409">INDEX(М[Форма закупа],MATCH(1,IF(($B409=М[Наим.])*($C409=М[Артикул, марка, произв.])*($D409=М[Хар-ка])*($O409=М[Прим.]),{1},($B409=М[Наим.])*($C409=М[Артикул, марка, произв.])*($D409=М[Хар-ка])*($O409=М[Прим.])),0))</f>
        <v>Закупка подрядчик</v>
      </c>
    </row>
    <row r="410" spans="1:16" ht="23.1" customHeight="1" outlineLevel="4" x14ac:dyDescent="0.2">
      <c r="A410" s="23" t="s">
        <v>236</v>
      </c>
      <c r="B410" s="24" t="s">
        <v>428</v>
      </c>
      <c r="C410" s="25"/>
      <c r="D410" s="25" t="s">
        <v>534</v>
      </c>
      <c r="E410" s="26" t="s">
        <v>25</v>
      </c>
      <c r="F410" s="27"/>
      <c r="G410" s="27"/>
      <c r="H410" s="27"/>
      <c r="I410" s="27"/>
      <c r="J410" s="28">
        <v>1</v>
      </c>
      <c r="K410" s="27"/>
      <c r="L410" s="28">
        <f>SUM($G$410:$K$410)</f>
        <v>1</v>
      </c>
      <c r="M410" s="32">
        <f t="array" ref="M410">INDEX(М[Цена за ед., руб],MATCH(1,IF(($B410=М[Наим.])*($C410=М[Артикул, марка, произв.])*($D410=М[Хар-ка])*($O410=М[Прим.]),{1},($B410=М[Наим.])*($C410=М[Артикул, марка, произв.])*($D410=М[Хар-ка])*($O410=М[Прим.])),0))</f>
        <v>0</v>
      </c>
      <c r="N410" s="32">
        <f>ROUND($L$410*$M$410,2)</f>
        <v>0</v>
      </c>
      <c r="O410" s="25"/>
      <c r="P410" s="25" t="str">
        <f t="array" ref="P410">INDEX(М[Форма закупа],MATCH(1,IF(($B410=М[Наим.])*($C410=М[Артикул, марка, произв.])*($D410=М[Хар-ка])*($O410=М[Прим.]),{1},($B410=М[Наим.])*($C410=М[Артикул, марка, произв.])*($D410=М[Хар-ка])*($O410=М[Прим.])),0))</f>
        <v>Закупка подрядчик</v>
      </c>
    </row>
    <row r="411" spans="1:16" ht="35.1" customHeight="1" outlineLevel="4" x14ac:dyDescent="0.2">
      <c r="A411" s="23" t="s">
        <v>238</v>
      </c>
      <c r="B411" s="24" t="s">
        <v>428</v>
      </c>
      <c r="C411" s="25"/>
      <c r="D411" s="25" t="s">
        <v>535</v>
      </c>
      <c r="E411" s="26" t="s">
        <v>25</v>
      </c>
      <c r="F411" s="27"/>
      <c r="G411" s="27"/>
      <c r="H411" s="27"/>
      <c r="I411" s="27"/>
      <c r="J411" s="28">
        <v>3</v>
      </c>
      <c r="K411" s="27"/>
      <c r="L411" s="28">
        <f>SUM($G$411:$K$411)</f>
        <v>3</v>
      </c>
      <c r="M411" s="32">
        <f t="array" ref="M411">INDEX(М[Цена за ед., руб],MATCH(1,IF(($B411=М[Наим.])*($C411=М[Артикул, марка, произв.])*($D411=М[Хар-ка])*($O411=М[Прим.]),{1},($B411=М[Наим.])*($C411=М[Артикул, марка, произв.])*($D411=М[Хар-ка])*($O411=М[Прим.])),0))</f>
        <v>0</v>
      </c>
      <c r="N411" s="32">
        <f>ROUND($L$411*$M$411,2)</f>
        <v>0</v>
      </c>
      <c r="O411" s="25"/>
      <c r="P411" s="25" t="str">
        <f t="array" ref="P411">INDEX(М[Форма закупа],MATCH(1,IF(($B411=М[Наим.])*($C411=М[Артикул, марка, произв.])*($D411=М[Хар-ка])*($O411=М[Прим.]),{1},($B411=М[Наим.])*($C411=М[Артикул, марка, произв.])*($D411=М[Хар-ка])*($O411=М[Прим.])),0))</f>
        <v>Закупка подрядчик</v>
      </c>
    </row>
    <row r="412" spans="1:16" ht="23.1" customHeight="1" outlineLevel="4" x14ac:dyDescent="0.2">
      <c r="A412" s="23" t="s">
        <v>240</v>
      </c>
      <c r="B412" s="24" t="s">
        <v>428</v>
      </c>
      <c r="C412" s="25"/>
      <c r="D412" s="25" t="s">
        <v>536</v>
      </c>
      <c r="E412" s="26" t="s">
        <v>25</v>
      </c>
      <c r="F412" s="27"/>
      <c r="G412" s="27"/>
      <c r="H412" s="27"/>
      <c r="I412" s="27"/>
      <c r="J412" s="28">
        <v>1</v>
      </c>
      <c r="K412" s="27"/>
      <c r="L412" s="28">
        <f>SUM($G$412:$K$412)</f>
        <v>1</v>
      </c>
      <c r="M412" s="32">
        <f t="array" ref="M412">INDEX(М[Цена за ед., руб],MATCH(1,IF(($B412=М[Наим.])*($C412=М[Артикул, марка, произв.])*($D412=М[Хар-ка])*($O412=М[Прим.]),{1},($B412=М[Наим.])*($C412=М[Артикул, марка, произв.])*($D412=М[Хар-ка])*($O412=М[Прим.])),0))</f>
        <v>0</v>
      </c>
      <c r="N412" s="32">
        <f>ROUND($L$412*$M$412,2)</f>
        <v>0</v>
      </c>
      <c r="O412" s="25"/>
      <c r="P412" s="25" t="str">
        <f t="array" ref="P412">INDEX(М[Форма закупа],MATCH(1,IF(($B412=М[Наим.])*($C412=М[Артикул, марка, произв.])*($D412=М[Хар-ка])*($O412=М[Прим.]),{1},($B412=М[Наим.])*($C412=М[Артикул, марка, произв.])*($D412=М[Хар-ка])*($O412=М[Прим.])),0))</f>
        <v>Закупка подрядчик</v>
      </c>
    </row>
    <row r="413" spans="1:16" ht="35.1" customHeight="1" outlineLevel="4" x14ac:dyDescent="0.2">
      <c r="A413" s="23" t="s">
        <v>242</v>
      </c>
      <c r="B413" s="24" t="s">
        <v>428</v>
      </c>
      <c r="C413" s="25"/>
      <c r="D413" s="25" t="s">
        <v>537</v>
      </c>
      <c r="E413" s="26" t="s">
        <v>25</v>
      </c>
      <c r="F413" s="27"/>
      <c r="G413" s="28">
        <v>9</v>
      </c>
      <c r="H413" s="27"/>
      <c r="I413" s="28">
        <v>1</v>
      </c>
      <c r="J413" s="27"/>
      <c r="K413" s="27"/>
      <c r="L413" s="28">
        <f>SUM($G$413:$K$413)</f>
        <v>10</v>
      </c>
      <c r="M413" s="32">
        <f t="array" ref="M413">INDEX(М[Цена за ед., руб],MATCH(1,IF(($B413=М[Наим.])*($C413=М[Артикул, марка, произв.])*($D413=М[Хар-ка])*($O413=М[Прим.]),{1},($B413=М[Наим.])*($C413=М[Артикул, марка, произв.])*($D413=М[Хар-ка])*($O413=М[Прим.])),0))</f>
        <v>0</v>
      </c>
      <c r="N413" s="32">
        <f>ROUND($L$413*$M$413,2)</f>
        <v>0</v>
      </c>
      <c r="O413" s="25"/>
      <c r="P413" s="25" t="str">
        <f t="array" ref="P413">INDEX(М[Форма закупа],MATCH(1,IF(($B413=М[Наим.])*($C413=М[Артикул, марка, произв.])*($D413=М[Хар-ка])*($O413=М[Прим.]),{1},($B413=М[Наим.])*($C413=М[Артикул, марка, произв.])*($D413=М[Хар-ка])*($O413=М[Прим.])),0))</f>
        <v>Закупка подрядчик</v>
      </c>
    </row>
    <row r="414" spans="1:16" ht="35.1" customHeight="1" outlineLevel="4" x14ac:dyDescent="0.2">
      <c r="A414" s="23" t="s">
        <v>244</v>
      </c>
      <c r="B414" s="24" t="s">
        <v>428</v>
      </c>
      <c r="C414" s="25"/>
      <c r="D414" s="25" t="s">
        <v>538</v>
      </c>
      <c r="E414" s="26" t="s">
        <v>25</v>
      </c>
      <c r="F414" s="27"/>
      <c r="G414" s="27"/>
      <c r="H414" s="28">
        <v>1</v>
      </c>
      <c r="I414" s="27"/>
      <c r="J414" s="27"/>
      <c r="K414" s="28">
        <v>2</v>
      </c>
      <c r="L414" s="28">
        <f>SUM($G$414:$K$414)</f>
        <v>3</v>
      </c>
      <c r="M414" s="32">
        <f t="array" ref="M414">INDEX(М[Цена за ед., руб],MATCH(1,IF(($B414=М[Наим.])*($C414=М[Артикул, марка, произв.])*($D414=М[Хар-ка])*($O414=М[Прим.]),{1},($B414=М[Наим.])*($C414=М[Артикул, марка, произв.])*($D414=М[Хар-ка])*($O414=М[Прим.])),0))</f>
        <v>0</v>
      </c>
      <c r="N414" s="32">
        <f>ROUND($L$414*$M$414,2)</f>
        <v>0</v>
      </c>
      <c r="O414" s="25"/>
      <c r="P414" s="25" t="str">
        <f t="array" ref="P414">INDEX(М[Форма закупа],MATCH(1,IF(($B414=М[Наим.])*($C414=М[Артикул, марка, произв.])*($D414=М[Хар-ка])*($O414=М[Прим.]),{1},($B414=М[Наим.])*($C414=М[Артикул, марка, произв.])*($D414=М[Хар-ка])*($O414=М[Прим.])),0))</f>
        <v>Закупка подрядчик</v>
      </c>
    </row>
    <row r="415" spans="1:16" ht="35.1" customHeight="1" outlineLevel="4" x14ac:dyDescent="0.2">
      <c r="A415" s="23" t="s">
        <v>246</v>
      </c>
      <c r="B415" s="24" t="s">
        <v>428</v>
      </c>
      <c r="C415" s="25"/>
      <c r="D415" s="25" t="s">
        <v>539</v>
      </c>
      <c r="E415" s="26" t="s">
        <v>25</v>
      </c>
      <c r="F415" s="27"/>
      <c r="G415" s="28">
        <v>4</v>
      </c>
      <c r="H415" s="27"/>
      <c r="I415" s="27"/>
      <c r="J415" s="27"/>
      <c r="K415" s="28">
        <v>2</v>
      </c>
      <c r="L415" s="28">
        <f>SUM($G$415:$K$415)</f>
        <v>6</v>
      </c>
      <c r="M415" s="32">
        <f t="array" ref="M415">INDEX(М[Цена за ед., руб],MATCH(1,IF(($B415=М[Наим.])*($C415=М[Артикул, марка, произв.])*($D415=М[Хар-ка])*($O415=М[Прим.]),{1},($B415=М[Наим.])*($C415=М[Артикул, марка, произв.])*($D415=М[Хар-ка])*($O415=М[Прим.])),0))</f>
        <v>0</v>
      </c>
      <c r="N415" s="32">
        <f>ROUND($L$415*$M$415,2)</f>
        <v>0</v>
      </c>
      <c r="O415" s="25"/>
      <c r="P415" s="25" t="str">
        <f t="array" ref="P415">INDEX(М[Форма закупа],MATCH(1,IF(($B415=М[Наим.])*($C415=М[Артикул, марка, произв.])*($D415=М[Хар-ка])*($O415=М[Прим.]),{1},($B415=М[Наим.])*($C415=М[Артикул, марка, произв.])*($D415=М[Хар-ка])*($O415=М[Прим.])),0))</f>
        <v>Закупка подрядчик</v>
      </c>
    </row>
    <row r="416" spans="1:16" ht="23.1" customHeight="1" outlineLevel="4" x14ac:dyDescent="0.2">
      <c r="A416" s="23" t="s">
        <v>248</v>
      </c>
      <c r="B416" s="24" t="s">
        <v>428</v>
      </c>
      <c r="C416" s="25"/>
      <c r="D416" s="25" t="s">
        <v>540</v>
      </c>
      <c r="E416" s="26" t="s">
        <v>25</v>
      </c>
      <c r="F416" s="27"/>
      <c r="G416" s="28">
        <v>1</v>
      </c>
      <c r="H416" s="27"/>
      <c r="I416" s="27"/>
      <c r="J416" s="28">
        <v>3</v>
      </c>
      <c r="K416" s="27"/>
      <c r="L416" s="28">
        <f>SUM($G$416:$K$416)</f>
        <v>4</v>
      </c>
      <c r="M416" s="32">
        <f t="array" ref="M416">INDEX(М[Цена за ед., руб],MATCH(1,IF(($B416=М[Наим.])*($C416=М[Артикул, марка, произв.])*($D416=М[Хар-ка])*($O416=М[Прим.]),{1},($B416=М[Наим.])*($C416=М[Артикул, марка, произв.])*($D416=М[Хар-ка])*($O416=М[Прим.])),0))</f>
        <v>0</v>
      </c>
      <c r="N416" s="32">
        <f>ROUND($L$416*$M$416,2)</f>
        <v>0</v>
      </c>
      <c r="O416" s="25"/>
      <c r="P416" s="25" t="str">
        <f t="array" ref="P416">INDEX(М[Форма закупа],MATCH(1,IF(($B416=М[Наим.])*($C416=М[Артикул, марка, произв.])*($D416=М[Хар-ка])*($O416=М[Прим.]),{1},($B416=М[Наим.])*($C416=М[Артикул, марка, произв.])*($D416=М[Хар-ка])*($O416=М[Прим.])),0))</f>
        <v>Закупка подрядчик</v>
      </c>
    </row>
    <row r="417" spans="1:16" ht="23.1" customHeight="1" outlineLevel="4" x14ac:dyDescent="0.2">
      <c r="A417" s="23" t="s">
        <v>250</v>
      </c>
      <c r="B417" s="24" t="s">
        <v>428</v>
      </c>
      <c r="C417" s="25"/>
      <c r="D417" s="25" t="s">
        <v>541</v>
      </c>
      <c r="E417" s="26" t="s">
        <v>25</v>
      </c>
      <c r="F417" s="27"/>
      <c r="G417" s="28">
        <v>1</v>
      </c>
      <c r="H417" s="27"/>
      <c r="I417" s="27"/>
      <c r="J417" s="28">
        <v>2</v>
      </c>
      <c r="K417" s="27"/>
      <c r="L417" s="28">
        <f>SUM($G$417:$K$417)</f>
        <v>3</v>
      </c>
      <c r="M417" s="32">
        <f t="array" ref="M417">INDEX(М[Цена за ед., руб],MATCH(1,IF(($B417=М[Наим.])*($C417=М[Артикул, марка, произв.])*($D417=М[Хар-ка])*($O417=М[Прим.]),{1},($B417=М[Наим.])*($C417=М[Артикул, марка, произв.])*($D417=М[Хар-ка])*($O417=М[Прим.])),0))</f>
        <v>0</v>
      </c>
      <c r="N417" s="32">
        <f>ROUND($L$417*$M$417,2)</f>
        <v>0</v>
      </c>
      <c r="O417" s="25"/>
      <c r="P417" s="25" t="str">
        <f t="array" ref="P417">INDEX(М[Форма закупа],MATCH(1,IF(($B417=М[Наим.])*($C417=М[Артикул, марка, произв.])*($D417=М[Хар-ка])*($O417=М[Прим.]),{1},($B417=М[Наим.])*($C417=М[Артикул, марка, произв.])*($D417=М[Хар-ка])*($O417=М[Прим.])),0))</f>
        <v>Закупка подрядчик</v>
      </c>
    </row>
    <row r="418" spans="1:16" ht="23.1" customHeight="1" outlineLevel="4" x14ac:dyDescent="0.2">
      <c r="A418" s="23" t="s">
        <v>252</v>
      </c>
      <c r="B418" s="24" t="s">
        <v>428</v>
      </c>
      <c r="C418" s="25"/>
      <c r="D418" s="25" t="s">
        <v>542</v>
      </c>
      <c r="E418" s="26" t="s">
        <v>25</v>
      </c>
      <c r="F418" s="27"/>
      <c r="G418" s="28">
        <v>2</v>
      </c>
      <c r="H418" s="27"/>
      <c r="I418" s="27"/>
      <c r="J418" s="27"/>
      <c r="K418" s="27"/>
      <c r="L418" s="28">
        <f>SUM($G$418:$K$418)</f>
        <v>2</v>
      </c>
      <c r="M418" s="32">
        <f t="array" ref="M418">INDEX(М[Цена за ед., руб],MATCH(1,IF(($B418=М[Наим.])*($C418=М[Артикул, марка, произв.])*($D418=М[Хар-ка])*($O418=М[Прим.]),{1},($B418=М[Наим.])*($C418=М[Артикул, марка, произв.])*($D418=М[Хар-ка])*($O418=М[Прим.])),0))</f>
        <v>0</v>
      </c>
      <c r="N418" s="32">
        <f>ROUND($L$418*$M$418,2)</f>
        <v>0</v>
      </c>
      <c r="O418" s="25"/>
      <c r="P418" s="25" t="str">
        <f t="array" ref="P418">INDEX(М[Форма закупа],MATCH(1,IF(($B418=М[Наим.])*($C418=М[Артикул, марка, произв.])*($D418=М[Хар-ка])*($O418=М[Прим.]),{1},($B418=М[Наим.])*($C418=М[Артикул, марка, произв.])*($D418=М[Хар-ка])*($O418=М[Прим.])),0))</f>
        <v>Закупка подрядчик</v>
      </c>
    </row>
    <row r="419" spans="1:16" ht="23.1" customHeight="1" outlineLevel="4" x14ac:dyDescent="0.2">
      <c r="A419" s="23" t="s">
        <v>254</v>
      </c>
      <c r="B419" s="24" t="s">
        <v>428</v>
      </c>
      <c r="C419" s="25"/>
      <c r="D419" s="25" t="s">
        <v>543</v>
      </c>
      <c r="E419" s="26" t="s">
        <v>25</v>
      </c>
      <c r="F419" s="27"/>
      <c r="G419" s="27"/>
      <c r="H419" s="27"/>
      <c r="I419" s="27"/>
      <c r="J419" s="27"/>
      <c r="K419" s="28">
        <v>22</v>
      </c>
      <c r="L419" s="28">
        <f>SUM($G$419:$K$419)</f>
        <v>22</v>
      </c>
      <c r="M419" s="32">
        <f t="array" ref="M419">INDEX(М[Цена за ед., руб],MATCH(1,IF(($B419=М[Наим.])*($C419=М[Артикул, марка, произв.])*($D419=М[Хар-ка])*($O419=М[Прим.]),{1},($B419=М[Наим.])*($C419=М[Артикул, марка, произв.])*($D419=М[Хар-ка])*($O419=М[Прим.])),0))</f>
        <v>0</v>
      </c>
      <c r="N419" s="32">
        <f>ROUND($L$419*$M$419,2)</f>
        <v>0</v>
      </c>
      <c r="O419" s="25"/>
      <c r="P419" s="25" t="str">
        <f t="array" ref="P419">INDEX(М[Форма закупа],MATCH(1,IF(($B419=М[Наим.])*($C419=М[Артикул, марка, произв.])*($D419=М[Хар-ка])*($O419=М[Прим.]),{1},($B419=М[Наим.])*($C419=М[Артикул, марка, произв.])*($D419=М[Хар-ка])*($O419=М[Прим.])),0))</f>
        <v>Закупка подрядчик</v>
      </c>
    </row>
    <row r="420" spans="1:16" ht="23.1" customHeight="1" outlineLevel="4" x14ac:dyDescent="0.2">
      <c r="A420" s="23" t="s">
        <v>256</v>
      </c>
      <c r="B420" s="24" t="s">
        <v>428</v>
      </c>
      <c r="C420" s="25"/>
      <c r="D420" s="25" t="s">
        <v>544</v>
      </c>
      <c r="E420" s="26" t="s">
        <v>25</v>
      </c>
      <c r="F420" s="27"/>
      <c r="G420" s="27"/>
      <c r="H420" s="27"/>
      <c r="I420" s="27"/>
      <c r="J420" s="28">
        <v>3</v>
      </c>
      <c r="K420" s="27"/>
      <c r="L420" s="28">
        <f>SUM($G$420:$K$420)</f>
        <v>3</v>
      </c>
      <c r="M420" s="32">
        <f t="array" ref="M420">INDEX(М[Цена за ед., руб],MATCH(1,IF(($B420=М[Наим.])*($C420=М[Артикул, марка, произв.])*($D420=М[Хар-ка])*($O420=М[Прим.]),{1},($B420=М[Наим.])*($C420=М[Артикул, марка, произв.])*($D420=М[Хар-ка])*($O420=М[Прим.])),0))</f>
        <v>0</v>
      </c>
      <c r="N420" s="32">
        <f>ROUND($L$420*$M$420,2)</f>
        <v>0</v>
      </c>
      <c r="O420" s="25"/>
      <c r="P420" s="25" t="str">
        <f t="array" ref="P420">INDEX(М[Форма закупа],MATCH(1,IF(($B420=М[Наим.])*($C420=М[Артикул, марка, произв.])*($D420=М[Хар-ка])*($O420=М[Прим.]),{1},($B420=М[Наим.])*($C420=М[Артикул, марка, произв.])*($D420=М[Хар-ка])*($O420=М[Прим.])),0))</f>
        <v>Закупка подрядчик</v>
      </c>
    </row>
    <row r="421" spans="1:16" ht="23.1" customHeight="1" outlineLevel="4" x14ac:dyDescent="0.2">
      <c r="A421" s="23" t="s">
        <v>258</v>
      </c>
      <c r="B421" s="24" t="s">
        <v>428</v>
      </c>
      <c r="C421" s="25"/>
      <c r="D421" s="25" t="s">
        <v>545</v>
      </c>
      <c r="E421" s="26" t="s">
        <v>25</v>
      </c>
      <c r="F421" s="27"/>
      <c r="G421" s="28">
        <v>9</v>
      </c>
      <c r="H421" s="28">
        <v>23</v>
      </c>
      <c r="I421" s="27"/>
      <c r="J421" s="27"/>
      <c r="K421" s="27"/>
      <c r="L421" s="28">
        <f>SUM($G$421:$K$421)</f>
        <v>32</v>
      </c>
      <c r="M421" s="32">
        <f t="array" ref="M421">INDEX(М[Цена за ед., руб],MATCH(1,IF(($B421=М[Наим.])*($C421=М[Артикул, марка, произв.])*($D421=М[Хар-ка])*($O421=М[Прим.]),{1},($B421=М[Наим.])*($C421=М[Артикул, марка, произв.])*($D421=М[Хар-ка])*($O421=М[Прим.])),0))</f>
        <v>0</v>
      </c>
      <c r="N421" s="32">
        <f>ROUND($L$421*$M$421,2)</f>
        <v>0</v>
      </c>
      <c r="O421" s="25"/>
      <c r="P421" s="25" t="str">
        <f t="array" ref="P421">INDEX(М[Форма закупа],MATCH(1,IF(($B421=М[Наим.])*($C421=М[Артикул, марка, произв.])*($D421=М[Хар-ка])*($O421=М[Прим.]),{1},($B421=М[Наим.])*($C421=М[Артикул, марка, произв.])*($D421=М[Хар-ка])*($O421=М[Прим.])),0))</f>
        <v>Закупка подрядчик</v>
      </c>
    </row>
    <row r="422" spans="1:16" ht="23.1" customHeight="1" outlineLevel="4" x14ac:dyDescent="0.2">
      <c r="A422" s="23" t="s">
        <v>260</v>
      </c>
      <c r="B422" s="24" t="s">
        <v>428</v>
      </c>
      <c r="C422" s="25"/>
      <c r="D422" s="25" t="s">
        <v>546</v>
      </c>
      <c r="E422" s="26" t="s">
        <v>25</v>
      </c>
      <c r="F422" s="27"/>
      <c r="G422" s="27"/>
      <c r="H422" s="27"/>
      <c r="I422" s="28">
        <v>15</v>
      </c>
      <c r="J422" s="28">
        <v>31</v>
      </c>
      <c r="K422" s="28">
        <v>24</v>
      </c>
      <c r="L422" s="28">
        <f>SUM($G$422:$K$422)</f>
        <v>70</v>
      </c>
      <c r="M422" s="32">
        <f t="array" ref="M422">INDEX(М[Цена за ед., руб],MATCH(1,IF(($B422=М[Наим.])*($C422=М[Артикул, марка, произв.])*($D422=М[Хар-ка])*($O422=М[Прим.]),{1},($B422=М[Наим.])*($C422=М[Артикул, марка, произв.])*($D422=М[Хар-ка])*($O422=М[Прим.])),0))</f>
        <v>0</v>
      </c>
      <c r="N422" s="32">
        <f>ROUND($L$422*$M$422,2)</f>
        <v>0</v>
      </c>
      <c r="O422" s="25"/>
      <c r="P422" s="25" t="str">
        <f t="array" ref="P422">INDEX(М[Форма закупа],MATCH(1,IF(($B422=М[Наим.])*($C422=М[Артикул, марка, произв.])*($D422=М[Хар-ка])*($O422=М[Прим.]),{1},($B422=М[Наим.])*($C422=М[Артикул, марка, произв.])*($D422=М[Хар-ка])*($O422=М[Прим.])),0))</f>
        <v>Закупка подрядчик</v>
      </c>
    </row>
    <row r="423" spans="1:16" ht="23.1" customHeight="1" outlineLevel="4" x14ac:dyDescent="0.2">
      <c r="A423" s="23" t="s">
        <v>262</v>
      </c>
      <c r="B423" s="24" t="s">
        <v>428</v>
      </c>
      <c r="C423" s="25"/>
      <c r="D423" s="25" t="s">
        <v>547</v>
      </c>
      <c r="E423" s="26" t="s">
        <v>25</v>
      </c>
      <c r="F423" s="27"/>
      <c r="G423" s="28">
        <v>9</v>
      </c>
      <c r="H423" s="27"/>
      <c r="I423" s="27"/>
      <c r="J423" s="27"/>
      <c r="K423" s="27"/>
      <c r="L423" s="28">
        <f>SUM($G$423:$K$423)</f>
        <v>9</v>
      </c>
      <c r="M423" s="32">
        <f t="array" ref="M423">INDEX(М[Цена за ед., руб],MATCH(1,IF(($B423=М[Наим.])*($C423=М[Артикул, марка, произв.])*($D423=М[Хар-ка])*($O423=М[Прим.]),{1},($B423=М[Наим.])*($C423=М[Артикул, марка, произв.])*($D423=М[Хар-ка])*($O423=М[Прим.])),0))</f>
        <v>0</v>
      </c>
      <c r="N423" s="32">
        <f>ROUND($L$423*$M$423,2)</f>
        <v>0</v>
      </c>
      <c r="O423" s="25"/>
      <c r="P423" s="25" t="str">
        <f t="array" ref="P423">INDEX(М[Форма закупа],MATCH(1,IF(($B423=М[Наим.])*($C423=М[Артикул, марка, произв.])*($D423=М[Хар-ка])*($O423=М[Прим.]),{1},($B423=М[Наим.])*($C423=М[Артикул, марка, произв.])*($D423=М[Хар-ка])*($O423=М[Прим.])),0))</f>
        <v>Закупка подрядчик</v>
      </c>
    </row>
    <row r="424" spans="1:16" ht="23.1" customHeight="1" outlineLevel="4" x14ac:dyDescent="0.2">
      <c r="A424" s="23" t="s">
        <v>264</v>
      </c>
      <c r="B424" s="24" t="s">
        <v>428</v>
      </c>
      <c r="C424" s="25"/>
      <c r="D424" s="25" t="s">
        <v>548</v>
      </c>
      <c r="E424" s="26" t="s">
        <v>25</v>
      </c>
      <c r="F424" s="27"/>
      <c r="G424" s="27"/>
      <c r="H424" s="27"/>
      <c r="I424" s="28">
        <v>15</v>
      </c>
      <c r="J424" s="27"/>
      <c r="K424" s="27"/>
      <c r="L424" s="28">
        <f>SUM($G$424:$K$424)</f>
        <v>15</v>
      </c>
      <c r="M424" s="32">
        <f t="array" ref="M424">INDEX(М[Цена за ед., руб],MATCH(1,IF(($B424=М[Наим.])*($C424=М[Артикул, марка, произв.])*($D424=М[Хар-ка])*($O424=М[Прим.]),{1},($B424=М[Наим.])*($C424=М[Артикул, марка, произв.])*($D424=М[Хар-ка])*($O424=М[Прим.])),0))</f>
        <v>0</v>
      </c>
      <c r="N424" s="32">
        <f>ROUND($L$424*$M$424,2)</f>
        <v>0</v>
      </c>
      <c r="O424" s="25"/>
      <c r="P424" s="25" t="str">
        <f t="array" ref="P424">INDEX(М[Форма закупа],MATCH(1,IF(($B424=М[Наим.])*($C424=М[Артикул, марка, произв.])*($D424=М[Хар-ка])*($O424=М[Прим.]),{1},($B424=М[Наим.])*($C424=М[Артикул, марка, произв.])*($D424=М[Хар-ка])*($O424=М[Прим.])),0))</f>
        <v>Закупка подрядчик</v>
      </c>
    </row>
    <row r="425" spans="1:16" ht="23.1" customHeight="1" outlineLevel="4" x14ac:dyDescent="0.2">
      <c r="A425" s="23" t="s">
        <v>266</v>
      </c>
      <c r="B425" s="24" t="s">
        <v>428</v>
      </c>
      <c r="C425" s="25"/>
      <c r="D425" s="25" t="s">
        <v>549</v>
      </c>
      <c r="E425" s="26" t="s">
        <v>25</v>
      </c>
      <c r="F425" s="27"/>
      <c r="G425" s="27"/>
      <c r="H425" s="27"/>
      <c r="I425" s="27"/>
      <c r="J425" s="28">
        <v>3</v>
      </c>
      <c r="K425" s="27"/>
      <c r="L425" s="28">
        <f>SUM($G$425:$K$425)</f>
        <v>3</v>
      </c>
      <c r="M425" s="32">
        <f t="array" ref="M425">INDEX(М[Цена за ед., руб],MATCH(1,IF(($B425=М[Наим.])*($C425=М[Артикул, марка, произв.])*($D425=М[Хар-ка])*($O425=М[Прим.]),{1},($B425=М[Наим.])*($C425=М[Артикул, марка, произв.])*($D425=М[Хар-ка])*($O425=М[Прим.])),0))</f>
        <v>0</v>
      </c>
      <c r="N425" s="32">
        <f>ROUND($L$425*$M$425,2)</f>
        <v>0</v>
      </c>
      <c r="O425" s="25"/>
      <c r="P425" s="25" t="str">
        <f t="array" ref="P425">INDEX(М[Форма закупа],MATCH(1,IF(($B425=М[Наим.])*($C425=М[Артикул, марка, произв.])*($D425=М[Хар-ка])*($O425=М[Прим.]),{1},($B425=М[Наим.])*($C425=М[Артикул, марка, произв.])*($D425=М[Хар-ка])*($O425=М[Прим.])),0))</f>
        <v>Закупка подрядчик</v>
      </c>
    </row>
    <row r="426" spans="1:16" ht="23.1" customHeight="1" outlineLevel="4" x14ac:dyDescent="0.2">
      <c r="A426" s="23" t="s">
        <v>268</v>
      </c>
      <c r="B426" s="24" t="s">
        <v>428</v>
      </c>
      <c r="C426" s="25"/>
      <c r="D426" s="25" t="s">
        <v>550</v>
      </c>
      <c r="E426" s="26" t="s">
        <v>25</v>
      </c>
      <c r="F426" s="27"/>
      <c r="G426" s="27"/>
      <c r="H426" s="28">
        <v>23</v>
      </c>
      <c r="I426" s="27"/>
      <c r="J426" s="27"/>
      <c r="K426" s="27"/>
      <c r="L426" s="28">
        <f>SUM($G$426:$K$426)</f>
        <v>23</v>
      </c>
      <c r="M426" s="32">
        <f t="array" ref="M426">INDEX(М[Цена за ед., руб],MATCH(1,IF(($B426=М[Наим.])*($C426=М[Артикул, марка, произв.])*($D426=М[Хар-ка])*($O426=М[Прим.]),{1},($B426=М[Наим.])*($C426=М[Артикул, марка, произв.])*($D426=М[Хар-ка])*($O426=М[Прим.])),0))</f>
        <v>0</v>
      </c>
      <c r="N426" s="32">
        <f>ROUND($L$426*$M$426,2)</f>
        <v>0</v>
      </c>
      <c r="O426" s="25"/>
      <c r="P426" s="25" t="str">
        <f t="array" ref="P426">INDEX(М[Форма закупа],MATCH(1,IF(($B426=М[Наим.])*($C426=М[Артикул, марка, произв.])*($D426=М[Хар-ка])*($O426=М[Прим.]),{1},($B426=М[Наим.])*($C426=М[Артикул, марка, произв.])*($D426=М[Хар-ка])*($O426=М[Прим.])),0))</f>
        <v>Закупка подрядчик</v>
      </c>
    </row>
    <row r="427" spans="1:16" ht="23.1" customHeight="1" outlineLevel="4" x14ac:dyDescent="0.2">
      <c r="A427" s="23" t="s">
        <v>270</v>
      </c>
      <c r="B427" s="24" t="s">
        <v>428</v>
      </c>
      <c r="C427" s="25"/>
      <c r="D427" s="25" t="s">
        <v>551</v>
      </c>
      <c r="E427" s="26" t="s">
        <v>25</v>
      </c>
      <c r="F427" s="27"/>
      <c r="G427" s="27"/>
      <c r="H427" s="28">
        <v>1</v>
      </c>
      <c r="I427" s="27"/>
      <c r="J427" s="27"/>
      <c r="K427" s="27"/>
      <c r="L427" s="28">
        <f>SUM($G$427:$K$427)</f>
        <v>1</v>
      </c>
      <c r="M427" s="32">
        <f t="array" ref="M427">INDEX(М[Цена за ед., руб],MATCH(1,IF(($B427=М[Наим.])*($C427=М[Артикул, марка, произв.])*($D427=М[Хар-ка])*($O427=М[Прим.]),{1},($B427=М[Наим.])*($C427=М[Артикул, марка, произв.])*($D427=М[Хар-ка])*($O427=М[Прим.])),0))</f>
        <v>0</v>
      </c>
      <c r="N427" s="32">
        <f>ROUND($L$427*$M$427,2)</f>
        <v>0</v>
      </c>
      <c r="O427" s="25"/>
      <c r="P427" s="25" t="str">
        <f t="array" ref="P427">INDEX(М[Форма закупа],MATCH(1,IF(($B427=М[Наим.])*($C427=М[Артикул, марка, произв.])*($D427=М[Хар-ка])*($O427=М[Прим.]),{1},($B427=М[Наим.])*($C427=М[Артикул, марка, произв.])*($D427=М[Хар-ка])*($O427=М[Прим.])),0))</f>
        <v>Закупка подрядчик</v>
      </c>
    </row>
    <row r="428" spans="1:16" ht="23.1" customHeight="1" outlineLevel="4" x14ac:dyDescent="0.2">
      <c r="A428" s="23" t="s">
        <v>272</v>
      </c>
      <c r="B428" s="24" t="s">
        <v>428</v>
      </c>
      <c r="C428" s="25"/>
      <c r="D428" s="25" t="s">
        <v>552</v>
      </c>
      <c r="E428" s="26" t="s">
        <v>25</v>
      </c>
      <c r="F428" s="27"/>
      <c r="G428" s="27"/>
      <c r="H428" s="27"/>
      <c r="I428" s="27"/>
      <c r="J428" s="28">
        <v>29</v>
      </c>
      <c r="K428" s="27"/>
      <c r="L428" s="28">
        <f>SUM($G$428:$K$428)</f>
        <v>29</v>
      </c>
      <c r="M428" s="32">
        <f t="array" ref="M428">INDEX(М[Цена за ед., руб],MATCH(1,IF(($B428=М[Наим.])*($C428=М[Артикул, марка, произв.])*($D428=М[Хар-ка])*($O428=М[Прим.]),{1},($B428=М[Наим.])*($C428=М[Артикул, марка, произв.])*($D428=М[Хар-ка])*($O428=М[Прим.])),0))</f>
        <v>0</v>
      </c>
      <c r="N428" s="32">
        <f>ROUND($L$428*$M$428,2)</f>
        <v>0</v>
      </c>
      <c r="O428" s="25"/>
      <c r="P428" s="25" t="str">
        <f t="array" ref="P428">INDEX(М[Форма закупа],MATCH(1,IF(($B428=М[Наим.])*($C428=М[Артикул, марка, произв.])*($D428=М[Хар-ка])*($O428=М[Прим.]),{1},($B428=М[Наим.])*($C428=М[Артикул, марка, произв.])*($D428=М[Хар-ка])*($O428=М[Прим.])),0))</f>
        <v>Закупка подрядчик</v>
      </c>
    </row>
    <row r="429" spans="1:16" ht="23.1" customHeight="1" outlineLevel="4" x14ac:dyDescent="0.2">
      <c r="A429" s="23" t="s">
        <v>274</v>
      </c>
      <c r="B429" s="24" t="s">
        <v>428</v>
      </c>
      <c r="C429" s="25"/>
      <c r="D429" s="25" t="s">
        <v>553</v>
      </c>
      <c r="E429" s="26" t="s">
        <v>25</v>
      </c>
      <c r="F429" s="27"/>
      <c r="G429" s="27"/>
      <c r="H429" s="27"/>
      <c r="I429" s="27"/>
      <c r="J429" s="28">
        <v>1</v>
      </c>
      <c r="K429" s="27"/>
      <c r="L429" s="28">
        <f>SUM($G$429:$K$429)</f>
        <v>1</v>
      </c>
      <c r="M429" s="32">
        <f t="array" ref="M429">INDEX(М[Цена за ед., руб],MATCH(1,IF(($B429=М[Наим.])*($C429=М[Артикул, марка, произв.])*($D429=М[Хар-ка])*($O429=М[Прим.]),{1},($B429=М[Наим.])*($C429=М[Артикул, марка, произв.])*($D429=М[Хар-ка])*($O429=М[Прим.])),0))</f>
        <v>0</v>
      </c>
      <c r="N429" s="32">
        <f>ROUND($L$429*$M$429,2)</f>
        <v>0</v>
      </c>
      <c r="O429" s="25"/>
      <c r="P429" s="25" t="str">
        <f t="array" ref="P429">INDEX(М[Форма закупа],MATCH(1,IF(($B429=М[Наим.])*($C429=М[Артикул, марка, произв.])*($D429=М[Хар-ка])*($O429=М[Прим.]),{1},($B429=М[Наим.])*($C429=М[Артикул, марка, произв.])*($D429=М[Хар-ка])*($O429=М[Прим.])),0))</f>
        <v>Закупка подрядчик</v>
      </c>
    </row>
    <row r="430" spans="1:16" ht="23.1" customHeight="1" outlineLevel="4" x14ac:dyDescent="0.2">
      <c r="A430" s="23" t="s">
        <v>554</v>
      </c>
      <c r="B430" s="24" t="s">
        <v>428</v>
      </c>
      <c r="C430" s="25"/>
      <c r="D430" s="25" t="s">
        <v>555</v>
      </c>
      <c r="E430" s="26" t="s">
        <v>25</v>
      </c>
      <c r="F430" s="27"/>
      <c r="G430" s="27"/>
      <c r="H430" s="27"/>
      <c r="I430" s="28">
        <v>15</v>
      </c>
      <c r="J430" s="27"/>
      <c r="K430" s="27"/>
      <c r="L430" s="28">
        <f>SUM($G$430:$K$430)</f>
        <v>15</v>
      </c>
      <c r="M430" s="32">
        <f t="array" ref="M430">INDEX(М[Цена за ед., руб],MATCH(1,IF(($B430=М[Наим.])*($C430=М[Артикул, марка, произв.])*($D430=М[Хар-ка])*($O430=М[Прим.]),{1},($B430=М[Наим.])*($C430=М[Артикул, марка, произв.])*($D430=М[Хар-ка])*($O430=М[Прим.])),0))</f>
        <v>0</v>
      </c>
      <c r="N430" s="32">
        <f>ROUND($L$430*$M$430,2)</f>
        <v>0</v>
      </c>
      <c r="O430" s="25"/>
      <c r="P430" s="25" t="str">
        <f t="array" ref="P430">INDEX(М[Форма закупа],MATCH(1,IF(($B430=М[Наим.])*($C430=М[Артикул, марка, произв.])*($D430=М[Хар-ка])*($O430=М[Прим.]),{1},($B430=М[Наим.])*($C430=М[Артикул, марка, произв.])*($D430=М[Хар-ка])*($O430=М[Прим.])),0))</f>
        <v>Закупка подрядчик</v>
      </c>
    </row>
    <row r="431" spans="1:16" ht="23.1" customHeight="1" outlineLevel="4" x14ac:dyDescent="0.2">
      <c r="A431" s="23" t="s">
        <v>556</v>
      </c>
      <c r="B431" s="24" t="s">
        <v>428</v>
      </c>
      <c r="C431" s="25"/>
      <c r="D431" s="25" t="s">
        <v>557</v>
      </c>
      <c r="E431" s="26" t="s">
        <v>25</v>
      </c>
      <c r="F431" s="27"/>
      <c r="G431" s="27"/>
      <c r="H431" s="27"/>
      <c r="I431" s="27"/>
      <c r="J431" s="27"/>
      <c r="K431" s="28">
        <v>1</v>
      </c>
      <c r="L431" s="28">
        <f>SUM($G$431:$K$431)</f>
        <v>1</v>
      </c>
      <c r="M431" s="32">
        <f t="array" ref="M431">INDEX(М[Цена за ед., руб],MATCH(1,IF(($B431=М[Наим.])*($C431=М[Артикул, марка, произв.])*($D431=М[Хар-ка])*($O431=М[Прим.]),{1},($B431=М[Наим.])*($C431=М[Артикул, марка, произв.])*($D431=М[Хар-ка])*($O431=М[Прим.])),0))</f>
        <v>0</v>
      </c>
      <c r="N431" s="32">
        <f>ROUND($L$431*$M$431,2)</f>
        <v>0</v>
      </c>
      <c r="O431" s="25"/>
      <c r="P431" s="25" t="str">
        <f t="array" ref="P431">INDEX(М[Форма закупа],MATCH(1,IF(($B431=М[Наим.])*($C431=М[Артикул, марка, произв.])*($D431=М[Хар-ка])*($O431=М[Прим.]),{1},($B431=М[Наим.])*($C431=М[Артикул, марка, произв.])*($D431=М[Хар-ка])*($O431=М[Прим.])),0))</f>
        <v>Закупка подрядчик</v>
      </c>
    </row>
    <row r="432" spans="1:16" ht="23.1" customHeight="1" outlineLevel="4" x14ac:dyDescent="0.2">
      <c r="A432" s="23" t="s">
        <v>558</v>
      </c>
      <c r="B432" s="24" t="s">
        <v>428</v>
      </c>
      <c r="C432" s="25"/>
      <c r="D432" s="25" t="s">
        <v>559</v>
      </c>
      <c r="E432" s="26" t="s">
        <v>25</v>
      </c>
      <c r="F432" s="27"/>
      <c r="G432" s="27"/>
      <c r="H432" s="27"/>
      <c r="I432" s="27"/>
      <c r="J432" s="27"/>
      <c r="K432" s="28">
        <v>7</v>
      </c>
      <c r="L432" s="28">
        <f>SUM($G$432:$K$432)</f>
        <v>7</v>
      </c>
      <c r="M432" s="32">
        <f t="array" ref="M432">INDEX(М[Цена за ед., руб],MATCH(1,IF(($B432=М[Наим.])*($C432=М[Артикул, марка, произв.])*($D432=М[Хар-ка])*($O432=М[Прим.]),{1},($B432=М[Наим.])*($C432=М[Артикул, марка, произв.])*($D432=М[Хар-ка])*($O432=М[Прим.])),0))</f>
        <v>0</v>
      </c>
      <c r="N432" s="32">
        <f>ROUND($L$432*$M$432,2)</f>
        <v>0</v>
      </c>
      <c r="O432" s="25"/>
      <c r="P432" s="25" t="str">
        <f t="array" ref="P432">INDEX(М[Форма закупа],MATCH(1,IF(($B432=М[Наим.])*($C432=М[Артикул, марка, произв.])*($D432=М[Хар-ка])*($O432=М[Прим.]),{1},($B432=М[Наим.])*($C432=М[Артикул, марка, произв.])*($D432=М[Хар-ка])*($O432=М[Прим.])),0))</f>
        <v>Закупка подрядчик</v>
      </c>
    </row>
    <row r="433" spans="1:16" ht="23.1" customHeight="1" outlineLevel="4" x14ac:dyDescent="0.2">
      <c r="A433" s="23" t="s">
        <v>560</v>
      </c>
      <c r="B433" s="24" t="s">
        <v>428</v>
      </c>
      <c r="C433" s="25"/>
      <c r="D433" s="25" t="s">
        <v>561</v>
      </c>
      <c r="E433" s="26" t="s">
        <v>25</v>
      </c>
      <c r="F433" s="27"/>
      <c r="G433" s="27"/>
      <c r="H433" s="28">
        <v>4</v>
      </c>
      <c r="I433" s="27"/>
      <c r="J433" s="27"/>
      <c r="K433" s="27"/>
      <c r="L433" s="28">
        <f>SUM($G$433:$K$433)</f>
        <v>4</v>
      </c>
      <c r="M433" s="32">
        <f t="array" ref="M433">INDEX(М[Цена за ед., руб],MATCH(1,IF(($B433=М[Наим.])*($C433=М[Артикул, марка, произв.])*($D433=М[Хар-ка])*($O433=М[Прим.]),{1},($B433=М[Наим.])*($C433=М[Артикул, марка, произв.])*($D433=М[Хар-ка])*($O433=М[Прим.])),0))</f>
        <v>0</v>
      </c>
      <c r="N433" s="32">
        <f>ROUND($L$433*$M$433,2)</f>
        <v>0</v>
      </c>
      <c r="O433" s="25"/>
      <c r="P433" s="25" t="str">
        <f t="array" ref="P433">INDEX(М[Форма закупа],MATCH(1,IF(($B433=М[Наим.])*($C433=М[Артикул, марка, произв.])*($D433=М[Хар-ка])*($O433=М[Прим.]),{1},($B433=М[Наим.])*($C433=М[Артикул, марка, произв.])*($D433=М[Хар-ка])*($O433=М[Прим.])),0))</f>
        <v>Закупка подрядчик</v>
      </c>
    </row>
    <row r="434" spans="1:16" ht="35.1" customHeight="1" outlineLevel="4" x14ac:dyDescent="0.2">
      <c r="A434" s="23" t="s">
        <v>562</v>
      </c>
      <c r="B434" s="24" t="s">
        <v>428</v>
      </c>
      <c r="C434" s="25"/>
      <c r="D434" s="25" t="s">
        <v>563</v>
      </c>
      <c r="E434" s="26" t="s">
        <v>25</v>
      </c>
      <c r="F434" s="27"/>
      <c r="G434" s="27"/>
      <c r="H434" s="27"/>
      <c r="I434" s="27"/>
      <c r="J434" s="28">
        <v>1</v>
      </c>
      <c r="K434" s="27"/>
      <c r="L434" s="28">
        <f>SUM($G$434:$K$434)</f>
        <v>1</v>
      </c>
      <c r="M434" s="32">
        <f t="array" ref="M434">INDEX(М[Цена за ед., руб],MATCH(1,IF(($B434=М[Наим.])*($C434=М[Артикул, марка, произв.])*($D434=М[Хар-ка])*($O434=М[Прим.]),{1},($B434=М[Наим.])*($C434=М[Артикул, марка, произв.])*($D434=М[Хар-ка])*($O434=М[Прим.])),0))</f>
        <v>0</v>
      </c>
      <c r="N434" s="32">
        <f>ROUND($L$434*$M$434,2)</f>
        <v>0</v>
      </c>
      <c r="O434" s="25"/>
      <c r="P434" s="25" t="str">
        <f t="array" ref="P434">INDEX(М[Форма закупа],MATCH(1,IF(($B434=М[Наим.])*($C434=М[Артикул, марка, произв.])*($D434=М[Хар-ка])*($O434=М[Прим.]),{1},($B434=М[Наим.])*($C434=М[Артикул, марка, произв.])*($D434=М[Хар-ка])*($O434=М[Прим.])),0))</f>
        <v>Закупка подрядчик</v>
      </c>
    </row>
    <row r="435" spans="1:16" ht="23.1" customHeight="1" outlineLevel="4" x14ac:dyDescent="0.2">
      <c r="A435" s="23" t="s">
        <v>564</v>
      </c>
      <c r="B435" s="24" t="s">
        <v>428</v>
      </c>
      <c r="C435" s="25"/>
      <c r="D435" s="25" t="s">
        <v>565</v>
      </c>
      <c r="E435" s="26" t="s">
        <v>25</v>
      </c>
      <c r="F435" s="27"/>
      <c r="G435" s="27"/>
      <c r="H435" s="27"/>
      <c r="I435" s="27"/>
      <c r="J435" s="28">
        <v>30</v>
      </c>
      <c r="K435" s="27"/>
      <c r="L435" s="28">
        <f>SUM($G$435:$K$435)</f>
        <v>30</v>
      </c>
      <c r="M435" s="32">
        <f t="array" ref="M435">INDEX(М[Цена за ед., руб],MATCH(1,IF(($B435=М[Наим.])*($C435=М[Артикул, марка, произв.])*($D435=М[Хар-ка])*($O435=М[Прим.]),{1},($B435=М[Наим.])*($C435=М[Артикул, марка, произв.])*($D435=М[Хар-ка])*($O435=М[Прим.])),0))</f>
        <v>0</v>
      </c>
      <c r="N435" s="32">
        <f>ROUND($L$435*$M$435,2)</f>
        <v>0</v>
      </c>
      <c r="O435" s="25"/>
      <c r="P435" s="25" t="str">
        <f t="array" ref="P435">INDEX(М[Форма закупа],MATCH(1,IF(($B435=М[Наим.])*($C435=М[Артикул, марка, произв.])*($D435=М[Хар-ка])*($O435=М[Прим.]),{1},($B435=М[Наим.])*($C435=М[Артикул, марка, произв.])*($D435=М[Хар-ка])*($O435=М[Прим.])),0))</f>
        <v>Закупка подрядчик</v>
      </c>
    </row>
    <row r="436" spans="1:16" ht="23.1" customHeight="1" outlineLevel="4" x14ac:dyDescent="0.2">
      <c r="A436" s="23" t="s">
        <v>566</v>
      </c>
      <c r="B436" s="24" t="s">
        <v>428</v>
      </c>
      <c r="C436" s="25"/>
      <c r="D436" s="25" t="s">
        <v>567</v>
      </c>
      <c r="E436" s="26" t="s">
        <v>25</v>
      </c>
      <c r="F436" s="27"/>
      <c r="G436" s="27"/>
      <c r="H436" s="27"/>
      <c r="I436" s="27"/>
      <c r="J436" s="28">
        <v>29</v>
      </c>
      <c r="K436" s="27"/>
      <c r="L436" s="28">
        <f>SUM($G$436:$K$436)</f>
        <v>29</v>
      </c>
      <c r="M436" s="32">
        <f t="array" ref="M436">INDEX(М[Цена за ед., руб],MATCH(1,IF(($B436=М[Наим.])*($C436=М[Артикул, марка, произв.])*($D436=М[Хар-ка])*($O436=М[Прим.]),{1},($B436=М[Наим.])*($C436=М[Артикул, марка, произв.])*($D436=М[Хар-ка])*($O436=М[Прим.])),0))</f>
        <v>0</v>
      </c>
      <c r="N436" s="32">
        <f>ROUND($L$436*$M$436,2)</f>
        <v>0</v>
      </c>
      <c r="O436" s="25"/>
      <c r="P436" s="25" t="str">
        <f t="array" ref="P436">INDEX(М[Форма закупа],MATCH(1,IF(($B436=М[Наим.])*($C436=М[Артикул, марка, произв.])*($D436=М[Хар-ка])*($O436=М[Прим.]),{1},($B436=М[Наим.])*($C436=М[Артикул, марка, произв.])*($D436=М[Хар-ка])*($O436=М[Прим.])),0))</f>
        <v>Закупка подрядчик</v>
      </c>
    </row>
    <row r="437" spans="1:16" ht="35.1" customHeight="1" outlineLevel="4" x14ac:dyDescent="0.2">
      <c r="A437" s="23" t="s">
        <v>568</v>
      </c>
      <c r="B437" s="24" t="s">
        <v>428</v>
      </c>
      <c r="C437" s="25"/>
      <c r="D437" s="25" t="s">
        <v>569</v>
      </c>
      <c r="E437" s="26" t="s">
        <v>25</v>
      </c>
      <c r="F437" s="27"/>
      <c r="G437" s="27"/>
      <c r="H437" s="27"/>
      <c r="I437" s="27"/>
      <c r="J437" s="28">
        <v>1</v>
      </c>
      <c r="K437" s="27"/>
      <c r="L437" s="28">
        <f>SUM($G$437:$K$437)</f>
        <v>1</v>
      </c>
      <c r="M437" s="32">
        <f t="array" ref="M437">INDEX(М[Цена за ед., руб],MATCH(1,IF(($B437=М[Наим.])*($C437=М[Артикул, марка, произв.])*($D437=М[Хар-ка])*($O437=М[Прим.]),{1},($B437=М[Наим.])*($C437=М[Артикул, марка, произв.])*($D437=М[Хар-ка])*($O437=М[Прим.])),0))</f>
        <v>0</v>
      </c>
      <c r="N437" s="32">
        <f>ROUND($L$437*$M$437,2)</f>
        <v>0</v>
      </c>
      <c r="O437" s="25"/>
      <c r="P437" s="25" t="str">
        <f t="array" ref="P437">INDEX(М[Форма закупа],MATCH(1,IF(($B437=М[Наим.])*($C437=М[Артикул, марка, произв.])*($D437=М[Хар-ка])*($O437=М[Прим.]),{1},($B437=М[Наим.])*($C437=М[Артикул, марка, произв.])*($D437=М[Хар-ка])*($O437=М[Прим.])),0))</f>
        <v>Закупка подрядчик</v>
      </c>
    </row>
    <row r="438" spans="1:16" ht="23.1" customHeight="1" outlineLevel="4" x14ac:dyDescent="0.2">
      <c r="A438" s="23" t="s">
        <v>570</v>
      </c>
      <c r="B438" s="24" t="s">
        <v>428</v>
      </c>
      <c r="C438" s="25"/>
      <c r="D438" s="25" t="s">
        <v>571</v>
      </c>
      <c r="E438" s="26" t="s">
        <v>25</v>
      </c>
      <c r="F438" s="27"/>
      <c r="G438" s="27"/>
      <c r="H438" s="27"/>
      <c r="I438" s="27"/>
      <c r="J438" s="28">
        <v>1</v>
      </c>
      <c r="K438" s="27"/>
      <c r="L438" s="28">
        <f>SUM($G$438:$K$438)</f>
        <v>1</v>
      </c>
      <c r="M438" s="32">
        <f t="array" ref="M438">INDEX(М[Цена за ед., руб],MATCH(1,IF(($B438=М[Наим.])*($C438=М[Артикул, марка, произв.])*($D438=М[Хар-ка])*($O438=М[Прим.]),{1},($B438=М[Наим.])*($C438=М[Артикул, марка, произв.])*($D438=М[Хар-ка])*($O438=М[Прим.])),0))</f>
        <v>0</v>
      </c>
      <c r="N438" s="32">
        <f>ROUND($L$438*$M$438,2)</f>
        <v>0</v>
      </c>
      <c r="O438" s="25"/>
      <c r="P438" s="25" t="str">
        <f t="array" ref="P438">INDEX(М[Форма закупа],MATCH(1,IF(($B438=М[Наим.])*($C438=М[Артикул, марка, произв.])*($D438=М[Хар-ка])*($O438=М[Прим.]),{1},($B438=М[Наим.])*($C438=М[Артикул, марка, произв.])*($D438=М[Хар-ка])*($O438=М[Прим.])),0))</f>
        <v>Закупка подрядчик</v>
      </c>
    </row>
    <row r="439" spans="1:16" ht="23.1" customHeight="1" outlineLevel="4" x14ac:dyDescent="0.2">
      <c r="A439" s="23" t="s">
        <v>572</v>
      </c>
      <c r="B439" s="24" t="s">
        <v>428</v>
      </c>
      <c r="C439" s="25"/>
      <c r="D439" s="25" t="s">
        <v>573</v>
      </c>
      <c r="E439" s="26" t="s">
        <v>25</v>
      </c>
      <c r="F439" s="27"/>
      <c r="G439" s="27"/>
      <c r="H439" s="27"/>
      <c r="I439" s="27"/>
      <c r="J439" s="28">
        <v>29</v>
      </c>
      <c r="K439" s="27"/>
      <c r="L439" s="28">
        <f>SUM($G$439:$K$439)</f>
        <v>29</v>
      </c>
      <c r="M439" s="32">
        <f t="array" ref="M439">INDEX(М[Цена за ед., руб],MATCH(1,IF(($B439=М[Наим.])*($C439=М[Артикул, марка, произв.])*($D439=М[Хар-ка])*($O439=М[Прим.]),{1},($B439=М[Наим.])*($C439=М[Артикул, марка, произв.])*($D439=М[Хар-ка])*($O439=М[Прим.])),0))</f>
        <v>0</v>
      </c>
      <c r="N439" s="32">
        <f>ROUND($L$439*$M$439,2)</f>
        <v>0</v>
      </c>
      <c r="O439" s="25"/>
      <c r="P439" s="25" t="str">
        <f t="array" ref="P439">INDEX(М[Форма закупа],MATCH(1,IF(($B439=М[Наим.])*($C439=М[Артикул, марка, произв.])*($D439=М[Хар-ка])*($O439=М[Прим.]),{1},($B439=М[Наим.])*($C439=М[Артикул, марка, произв.])*($D439=М[Хар-ка])*($O439=М[Прим.])),0))</f>
        <v>Закупка подрядчик</v>
      </c>
    </row>
    <row r="440" spans="1:16" ht="23.1" customHeight="1" outlineLevel="4" x14ac:dyDescent="0.2">
      <c r="A440" s="23" t="s">
        <v>574</v>
      </c>
      <c r="B440" s="24" t="s">
        <v>428</v>
      </c>
      <c r="C440" s="25"/>
      <c r="D440" s="25" t="s">
        <v>575</v>
      </c>
      <c r="E440" s="26" t="s">
        <v>25</v>
      </c>
      <c r="F440" s="27"/>
      <c r="G440" s="27"/>
      <c r="H440" s="27"/>
      <c r="I440" s="27"/>
      <c r="J440" s="28">
        <v>1</v>
      </c>
      <c r="K440" s="27"/>
      <c r="L440" s="28">
        <f>SUM($G$440:$K$440)</f>
        <v>1</v>
      </c>
      <c r="M440" s="32">
        <f t="array" ref="M440">INDEX(М[Цена за ед., руб],MATCH(1,IF(($B440=М[Наим.])*($C440=М[Артикул, марка, произв.])*($D440=М[Хар-ка])*($O440=М[Прим.]),{1},($B440=М[Наим.])*($C440=М[Артикул, марка, произв.])*($D440=М[Хар-ка])*($O440=М[Прим.])),0))</f>
        <v>0</v>
      </c>
      <c r="N440" s="32">
        <f>ROUND($L$440*$M$440,2)</f>
        <v>0</v>
      </c>
      <c r="O440" s="25"/>
      <c r="P440" s="25" t="str">
        <f t="array" ref="P440">INDEX(М[Форма закупа],MATCH(1,IF(($B440=М[Наим.])*($C440=М[Артикул, марка, произв.])*($D440=М[Хар-ка])*($O440=М[Прим.]),{1},($B440=М[Наим.])*($C440=М[Артикул, марка, произв.])*($D440=М[Хар-ка])*($O440=М[Прим.])),0))</f>
        <v>Закупка подрядчик</v>
      </c>
    </row>
    <row r="441" spans="1:16" ht="23.1" customHeight="1" outlineLevel="4" x14ac:dyDescent="0.2">
      <c r="A441" s="23" t="s">
        <v>576</v>
      </c>
      <c r="B441" s="24" t="s">
        <v>428</v>
      </c>
      <c r="C441" s="25"/>
      <c r="D441" s="25" t="s">
        <v>577</v>
      </c>
      <c r="E441" s="26" t="s">
        <v>25</v>
      </c>
      <c r="F441" s="27"/>
      <c r="G441" s="28">
        <v>2</v>
      </c>
      <c r="H441" s="27"/>
      <c r="I441" s="28">
        <v>1</v>
      </c>
      <c r="J441" s="27"/>
      <c r="K441" s="27"/>
      <c r="L441" s="28">
        <f>SUM($G$441:$K$441)</f>
        <v>3</v>
      </c>
      <c r="M441" s="32">
        <f t="array" ref="M441">INDEX(М[Цена за ед., руб],MATCH(1,IF(($B441=М[Наим.])*($C441=М[Артикул, марка, произв.])*($D441=М[Хар-ка])*($O441=М[Прим.]),{1},($B441=М[Наим.])*($C441=М[Артикул, марка, произв.])*($D441=М[Хар-ка])*($O441=М[Прим.])),0))</f>
        <v>0</v>
      </c>
      <c r="N441" s="32">
        <f>ROUND($L$441*$M$441,2)</f>
        <v>0</v>
      </c>
      <c r="O441" s="25"/>
      <c r="P441" s="25" t="str">
        <f t="array" ref="P441">INDEX(М[Форма закупа],MATCH(1,IF(($B441=М[Наим.])*($C441=М[Артикул, марка, произв.])*($D441=М[Хар-ка])*($O441=М[Прим.]),{1},($B441=М[Наим.])*($C441=М[Артикул, марка, произв.])*($D441=М[Хар-ка])*($O441=М[Прим.])),0))</f>
        <v>Закупка подрядчик</v>
      </c>
    </row>
    <row r="442" spans="1:16" ht="35.1" customHeight="1" outlineLevel="4" x14ac:dyDescent="0.2">
      <c r="A442" s="23" t="s">
        <v>578</v>
      </c>
      <c r="B442" s="24" t="s">
        <v>428</v>
      </c>
      <c r="C442" s="25"/>
      <c r="D442" s="25" t="s">
        <v>579</v>
      </c>
      <c r="E442" s="26" t="s">
        <v>25</v>
      </c>
      <c r="F442" s="27"/>
      <c r="G442" s="27"/>
      <c r="H442" s="27"/>
      <c r="I442" s="27"/>
      <c r="J442" s="28">
        <v>1</v>
      </c>
      <c r="K442" s="27"/>
      <c r="L442" s="28">
        <f>SUM($G$442:$K$442)</f>
        <v>1</v>
      </c>
      <c r="M442" s="32">
        <f t="array" ref="M442">INDEX(М[Цена за ед., руб],MATCH(1,IF(($B442=М[Наим.])*($C442=М[Артикул, марка, произв.])*($D442=М[Хар-ка])*($O442=М[Прим.]),{1},($B442=М[Наим.])*($C442=М[Артикул, марка, произв.])*($D442=М[Хар-ка])*($O442=М[Прим.])),0))</f>
        <v>0</v>
      </c>
      <c r="N442" s="32">
        <f>ROUND($L$442*$M$442,2)</f>
        <v>0</v>
      </c>
      <c r="O442" s="25"/>
      <c r="P442" s="25" t="str">
        <f t="array" ref="P442">INDEX(М[Форма закупа],MATCH(1,IF(($B442=М[Наим.])*($C442=М[Артикул, марка, произв.])*($D442=М[Хар-ка])*($O442=М[Прим.]),{1},($B442=М[Наим.])*($C442=М[Артикул, марка, произв.])*($D442=М[Хар-ка])*($O442=М[Прим.])),0))</f>
        <v>Закупка подрядчик</v>
      </c>
    </row>
    <row r="443" spans="1:16" ht="23.1" customHeight="1" outlineLevel="4" x14ac:dyDescent="0.2">
      <c r="A443" s="23" t="s">
        <v>580</v>
      </c>
      <c r="B443" s="24" t="s">
        <v>428</v>
      </c>
      <c r="C443" s="25"/>
      <c r="D443" s="25" t="s">
        <v>581</v>
      </c>
      <c r="E443" s="26" t="s">
        <v>25</v>
      </c>
      <c r="F443" s="27"/>
      <c r="G443" s="27"/>
      <c r="H443" s="27"/>
      <c r="I443" s="27"/>
      <c r="J443" s="28">
        <v>1</v>
      </c>
      <c r="K443" s="27"/>
      <c r="L443" s="28">
        <f>SUM($G$443:$K$443)</f>
        <v>1</v>
      </c>
      <c r="M443" s="32">
        <f t="array" ref="M443">INDEX(М[Цена за ед., руб],MATCH(1,IF(($B443=М[Наим.])*($C443=М[Артикул, марка, произв.])*($D443=М[Хар-ка])*($O443=М[Прим.]),{1},($B443=М[Наим.])*($C443=М[Артикул, марка, произв.])*($D443=М[Хар-ка])*($O443=М[Прим.])),0))</f>
        <v>0</v>
      </c>
      <c r="N443" s="32">
        <f>ROUND($L$443*$M$443,2)</f>
        <v>0</v>
      </c>
      <c r="O443" s="25"/>
      <c r="P443" s="25" t="str">
        <f t="array" ref="P443">INDEX(М[Форма закупа],MATCH(1,IF(($B443=М[Наим.])*($C443=М[Артикул, марка, произв.])*($D443=М[Хар-ка])*($O443=М[Прим.]),{1},($B443=М[Наим.])*($C443=М[Артикул, марка, произв.])*($D443=М[Хар-ка])*($O443=М[Прим.])),0))</f>
        <v>Закупка подрядчик</v>
      </c>
    </row>
    <row r="444" spans="1:16" ht="23.1" customHeight="1" outlineLevel="4" x14ac:dyDescent="0.2">
      <c r="A444" s="23" t="s">
        <v>582</v>
      </c>
      <c r="B444" s="24" t="s">
        <v>428</v>
      </c>
      <c r="C444" s="25"/>
      <c r="D444" s="25" t="s">
        <v>583</v>
      </c>
      <c r="E444" s="26" t="s">
        <v>25</v>
      </c>
      <c r="F444" s="27"/>
      <c r="G444" s="27"/>
      <c r="H444" s="27"/>
      <c r="I444" s="28">
        <v>15</v>
      </c>
      <c r="J444" s="27"/>
      <c r="K444" s="27"/>
      <c r="L444" s="28">
        <f>SUM($G$444:$K$444)</f>
        <v>15</v>
      </c>
      <c r="M444" s="32">
        <f t="array" ref="M444">INDEX(М[Цена за ед., руб],MATCH(1,IF(($B444=М[Наим.])*($C444=М[Артикул, марка, произв.])*($D444=М[Хар-ка])*($O444=М[Прим.]),{1},($B444=М[Наим.])*($C444=М[Артикул, марка, произв.])*($D444=М[Хар-ка])*($O444=М[Прим.])),0))</f>
        <v>0</v>
      </c>
      <c r="N444" s="32">
        <f>ROUND($L$444*$M$444,2)</f>
        <v>0</v>
      </c>
      <c r="O444" s="25"/>
      <c r="P444" s="25" t="str">
        <f t="array" ref="P444">INDEX(М[Форма закупа],MATCH(1,IF(($B444=М[Наим.])*($C444=М[Артикул, марка, произв.])*($D444=М[Хар-ка])*($O444=М[Прим.]),{1},($B444=М[Наим.])*($C444=М[Артикул, марка, произв.])*($D444=М[Хар-ка])*($O444=М[Прим.])),0))</f>
        <v>Закупка подрядчик</v>
      </c>
    </row>
    <row r="445" spans="1:16" ht="23.1" customHeight="1" outlineLevel="4" x14ac:dyDescent="0.2">
      <c r="A445" s="23" t="s">
        <v>584</v>
      </c>
      <c r="B445" s="24" t="s">
        <v>428</v>
      </c>
      <c r="C445" s="25"/>
      <c r="D445" s="25" t="s">
        <v>585</v>
      </c>
      <c r="E445" s="26" t="s">
        <v>25</v>
      </c>
      <c r="F445" s="27"/>
      <c r="G445" s="27"/>
      <c r="H445" s="27"/>
      <c r="I445" s="27"/>
      <c r="J445" s="28">
        <v>2</v>
      </c>
      <c r="K445" s="27"/>
      <c r="L445" s="28">
        <f>SUM($G$445:$K$445)</f>
        <v>2</v>
      </c>
      <c r="M445" s="32">
        <f t="array" ref="M445">INDEX(М[Цена за ед., руб],MATCH(1,IF(($B445=М[Наим.])*($C445=М[Артикул, марка, произв.])*($D445=М[Хар-ка])*($O445=М[Прим.]),{1},($B445=М[Наим.])*($C445=М[Артикул, марка, произв.])*($D445=М[Хар-ка])*($O445=М[Прим.])),0))</f>
        <v>0</v>
      </c>
      <c r="N445" s="32">
        <f>ROUND($L$445*$M$445,2)</f>
        <v>0</v>
      </c>
      <c r="O445" s="25"/>
      <c r="P445" s="25" t="str">
        <f t="array" ref="P445">INDEX(М[Форма закупа],MATCH(1,IF(($B445=М[Наим.])*($C445=М[Артикул, марка, произв.])*($D445=М[Хар-ка])*($O445=М[Прим.]),{1},($B445=М[Наим.])*($C445=М[Артикул, марка, произв.])*($D445=М[Хар-ка])*($O445=М[Прим.])),0))</f>
        <v>Закупка подрядчик</v>
      </c>
    </row>
    <row r="446" spans="1:16" ht="35.1" customHeight="1" outlineLevel="4" x14ac:dyDescent="0.2">
      <c r="A446" s="23" t="s">
        <v>586</v>
      </c>
      <c r="B446" s="24" t="s">
        <v>428</v>
      </c>
      <c r="C446" s="25"/>
      <c r="D446" s="25" t="s">
        <v>587</v>
      </c>
      <c r="E446" s="26" t="s">
        <v>25</v>
      </c>
      <c r="F446" s="27"/>
      <c r="G446" s="27"/>
      <c r="H446" s="27"/>
      <c r="I446" s="27"/>
      <c r="J446" s="27"/>
      <c r="K446" s="28">
        <v>1</v>
      </c>
      <c r="L446" s="28">
        <f>SUM($G$446:$K$446)</f>
        <v>1</v>
      </c>
      <c r="M446" s="32">
        <f t="array" ref="M446">INDEX(М[Цена за ед., руб],MATCH(1,IF(($B446=М[Наим.])*($C446=М[Артикул, марка, произв.])*($D446=М[Хар-ка])*($O446=М[Прим.]),{1},($B446=М[Наим.])*($C446=М[Артикул, марка, произв.])*($D446=М[Хар-ка])*($O446=М[Прим.])),0))</f>
        <v>0</v>
      </c>
      <c r="N446" s="32">
        <f>ROUND($L$446*$M$446,2)</f>
        <v>0</v>
      </c>
      <c r="O446" s="25"/>
      <c r="P446" s="25" t="str">
        <f t="array" ref="P446">INDEX(М[Форма закупа],MATCH(1,IF(($B446=М[Наим.])*($C446=М[Артикул, марка, произв.])*($D446=М[Хар-ка])*($O446=М[Прим.]),{1},($B446=М[Наим.])*($C446=М[Артикул, марка, произв.])*($D446=М[Хар-ка])*($O446=М[Прим.])),0))</f>
        <v>Закупка подрядчик</v>
      </c>
    </row>
    <row r="447" spans="1:16" ht="35.1" customHeight="1" outlineLevel="4" x14ac:dyDescent="0.2">
      <c r="A447" s="23" t="s">
        <v>588</v>
      </c>
      <c r="B447" s="24" t="s">
        <v>428</v>
      </c>
      <c r="C447" s="25"/>
      <c r="D447" s="25" t="s">
        <v>589</v>
      </c>
      <c r="E447" s="26" t="s">
        <v>25</v>
      </c>
      <c r="F447" s="27"/>
      <c r="G447" s="27"/>
      <c r="H447" s="27"/>
      <c r="I447" s="27"/>
      <c r="J447" s="27"/>
      <c r="K447" s="28">
        <v>1</v>
      </c>
      <c r="L447" s="28">
        <f>SUM($G$447:$K$447)</f>
        <v>1</v>
      </c>
      <c r="M447" s="32">
        <f t="array" ref="M447">INDEX(М[Цена за ед., руб],MATCH(1,IF(($B447=М[Наим.])*($C447=М[Артикул, марка, произв.])*($D447=М[Хар-ка])*($O447=М[Прим.]),{1},($B447=М[Наим.])*($C447=М[Артикул, марка, произв.])*($D447=М[Хар-ка])*($O447=М[Прим.])),0))</f>
        <v>0</v>
      </c>
      <c r="N447" s="32">
        <f>ROUND($L$447*$M$447,2)</f>
        <v>0</v>
      </c>
      <c r="O447" s="25"/>
      <c r="P447" s="25" t="str">
        <f t="array" ref="P447">INDEX(М[Форма закупа],MATCH(1,IF(($B447=М[Наим.])*($C447=М[Артикул, марка, произв.])*($D447=М[Хар-ка])*($O447=М[Прим.]),{1},($B447=М[Наим.])*($C447=М[Артикул, марка, произв.])*($D447=М[Хар-ка])*($O447=М[Прим.])),0))</f>
        <v>Закупка подрядчик</v>
      </c>
    </row>
    <row r="448" spans="1:16" ht="35.1" customHeight="1" outlineLevel="4" x14ac:dyDescent="0.2">
      <c r="A448" s="23" t="s">
        <v>590</v>
      </c>
      <c r="B448" s="24" t="s">
        <v>428</v>
      </c>
      <c r="C448" s="25"/>
      <c r="D448" s="25" t="s">
        <v>591</v>
      </c>
      <c r="E448" s="26" t="s">
        <v>25</v>
      </c>
      <c r="F448" s="27"/>
      <c r="G448" s="27"/>
      <c r="H448" s="27"/>
      <c r="I448" s="27"/>
      <c r="J448" s="27"/>
      <c r="K448" s="28">
        <v>1</v>
      </c>
      <c r="L448" s="28">
        <f>SUM($G$448:$K$448)</f>
        <v>1</v>
      </c>
      <c r="M448" s="32">
        <f t="array" ref="M448">INDEX(М[Цена за ед., руб],MATCH(1,IF(($B448=М[Наим.])*($C448=М[Артикул, марка, произв.])*($D448=М[Хар-ка])*($O448=М[Прим.]),{1},($B448=М[Наим.])*($C448=М[Артикул, марка, произв.])*($D448=М[Хар-ка])*($O448=М[Прим.])),0))</f>
        <v>0</v>
      </c>
      <c r="N448" s="32">
        <f>ROUND($L$448*$M$448,2)</f>
        <v>0</v>
      </c>
      <c r="O448" s="25"/>
      <c r="P448" s="25" t="str">
        <f t="array" ref="P448">INDEX(М[Форма закупа],MATCH(1,IF(($B448=М[Наим.])*($C448=М[Артикул, марка, произв.])*($D448=М[Хар-ка])*($O448=М[Прим.]),{1},($B448=М[Наим.])*($C448=М[Артикул, марка, произв.])*($D448=М[Хар-ка])*($O448=М[Прим.])),0))</f>
        <v>Закупка подрядчик</v>
      </c>
    </row>
    <row r="449" spans="1:16" ht="35.1" customHeight="1" outlineLevel="4" x14ac:dyDescent="0.2">
      <c r="A449" s="23" t="s">
        <v>592</v>
      </c>
      <c r="B449" s="24" t="s">
        <v>428</v>
      </c>
      <c r="C449" s="25"/>
      <c r="D449" s="25" t="s">
        <v>593</v>
      </c>
      <c r="E449" s="26" t="s">
        <v>25</v>
      </c>
      <c r="F449" s="27"/>
      <c r="G449" s="27"/>
      <c r="H449" s="27"/>
      <c r="I449" s="27"/>
      <c r="J449" s="27"/>
      <c r="K449" s="28">
        <v>3</v>
      </c>
      <c r="L449" s="28">
        <f>SUM($G$449:$K$449)</f>
        <v>3</v>
      </c>
      <c r="M449" s="32">
        <f t="array" ref="M449">INDEX(М[Цена за ед., руб],MATCH(1,IF(($B449=М[Наим.])*($C449=М[Артикул, марка, произв.])*($D449=М[Хар-ка])*($O449=М[Прим.]),{1},($B449=М[Наим.])*($C449=М[Артикул, марка, произв.])*($D449=М[Хар-ка])*($O449=М[Прим.])),0))</f>
        <v>0</v>
      </c>
      <c r="N449" s="32">
        <f>ROUND($L$449*$M$449,2)</f>
        <v>0</v>
      </c>
      <c r="O449" s="25"/>
      <c r="P449" s="25" t="str">
        <f t="array" ref="P449">INDEX(М[Форма закупа],MATCH(1,IF(($B449=М[Наим.])*($C449=М[Артикул, марка, произв.])*($D449=М[Хар-ка])*($O449=М[Прим.]),{1},($B449=М[Наим.])*($C449=М[Артикул, марка, произв.])*($D449=М[Хар-ка])*($O449=М[Прим.])),0))</f>
        <v>Закупка подрядчик</v>
      </c>
    </row>
    <row r="450" spans="1:16" ht="35.1" customHeight="1" outlineLevel="4" x14ac:dyDescent="0.2">
      <c r="A450" s="23" t="s">
        <v>594</v>
      </c>
      <c r="B450" s="24" t="s">
        <v>428</v>
      </c>
      <c r="C450" s="25"/>
      <c r="D450" s="25" t="s">
        <v>595</v>
      </c>
      <c r="E450" s="26" t="s">
        <v>25</v>
      </c>
      <c r="F450" s="27"/>
      <c r="G450" s="27"/>
      <c r="H450" s="27"/>
      <c r="I450" s="27"/>
      <c r="J450" s="27"/>
      <c r="K450" s="28">
        <v>2</v>
      </c>
      <c r="L450" s="28">
        <f>SUM($G$450:$K$450)</f>
        <v>2</v>
      </c>
      <c r="M450" s="32">
        <f t="array" ref="M450">INDEX(М[Цена за ед., руб],MATCH(1,IF(($B450=М[Наим.])*($C450=М[Артикул, марка, произв.])*($D450=М[Хар-ка])*($O450=М[Прим.]),{1},($B450=М[Наим.])*($C450=М[Артикул, марка, произв.])*($D450=М[Хар-ка])*($O450=М[Прим.])),0))</f>
        <v>0</v>
      </c>
      <c r="N450" s="32">
        <f>ROUND($L$450*$M$450,2)</f>
        <v>0</v>
      </c>
      <c r="O450" s="25"/>
      <c r="P450" s="25" t="str">
        <f t="array" ref="P450">INDEX(М[Форма закупа],MATCH(1,IF(($B450=М[Наим.])*($C450=М[Артикул, марка, произв.])*($D450=М[Хар-ка])*($O450=М[Прим.]),{1},($B450=М[Наим.])*($C450=М[Артикул, марка, произв.])*($D450=М[Хар-ка])*($O450=М[Прим.])),0))</f>
        <v>Закупка подрядчик</v>
      </c>
    </row>
    <row r="451" spans="1:16" ht="35.1" customHeight="1" outlineLevel="4" x14ac:dyDescent="0.2">
      <c r="A451" s="23" t="s">
        <v>596</v>
      </c>
      <c r="B451" s="24" t="s">
        <v>428</v>
      </c>
      <c r="C451" s="25"/>
      <c r="D451" s="25" t="s">
        <v>597</v>
      </c>
      <c r="E451" s="26" t="s">
        <v>25</v>
      </c>
      <c r="F451" s="27"/>
      <c r="G451" s="27"/>
      <c r="H451" s="28">
        <v>2</v>
      </c>
      <c r="I451" s="27"/>
      <c r="J451" s="27"/>
      <c r="K451" s="27"/>
      <c r="L451" s="28">
        <f>SUM($G$451:$K$451)</f>
        <v>2</v>
      </c>
      <c r="M451" s="32">
        <f t="array" ref="M451">INDEX(М[Цена за ед., руб],MATCH(1,IF(($B451=М[Наим.])*($C451=М[Артикул, марка, произв.])*($D451=М[Хар-ка])*($O451=М[Прим.]),{1},($B451=М[Наим.])*($C451=М[Артикул, марка, произв.])*($D451=М[Хар-ка])*($O451=М[Прим.])),0))</f>
        <v>0</v>
      </c>
      <c r="N451" s="32">
        <f>ROUND($L$451*$M$451,2)</f>
        <v>0</v>
      </c>
      <c r="O451" s="25"/>
      <c r="P451" s="25" t="str">
        <f t="array" ref="P451">INDEX(М[Форма закупа],MATCH(1,IF(($B451=М[Наим.])*($C451=М[Артикул, марка, произв.])*($D451=М[Хар-ка])*($O451=М[Прим.]),{1},($B451=М[Наим.])*($C451=М[Артикул, марка, произв.])*($D451=М[Хар-ка])*($O451=М[Прим.])),0))</f>
        <v>Закупка подрядчик</v>
      </c>
    </row>
    <row r="452" spans="1:16" ht="35.1" customHeight="1" outlineLevel="4" x14ac:dyDescent="0.2">
      <c r="A452" s="23" t="s">
        <v>598</v>
      </c>
      <c r="B452" s="24" t="s">
        <v>428</v>
      </c>
      <c r="C452" s="25"/>
      <c r="D452" s="25" t="s">
        <v>599</v>
      </c>
      <c r="E452" s="26" t="s">
        <v>25</v>
      </c>
      <c r="F452" s="27"/>
      <c r="G452" s="27"/>
      <c r="H452" s="27"/>
      <c r="I452" s="27"/>
      <c r="J452" s="27"/>
      <c r="K452" s="28">
        <v>1</v>
      </c>
      <c r="L452" s="28">
        <f>SUM($G$452:$K$452)</f>
        <v>1</v>
      </c>
      <c r="M452" s="32">
        <f t="array" ref="M452">INDEX(М[Цена за ед., руб],MATCH(1,IF(($B452=М[Наим.])*($C452=М[Артикул, марка, произв.])*($D452=М[Хар-ка])*($O452=М[Прим.]),{1},($B452=М[Наим.])*($C452=М[Артикул, марка, произв.])*($D452=М[Хар-ка])*($O452=М[Прим.])),0))</f>
        <v>0</v>
      </c>
      <c r="N452" s="32">
        <f>ROUND($L$452*$M$452,2)</f>
        <v>0</v>
      </c>
      <c r="O452" s="25"/>
      <c r="P452" s="25" t="str">
        <f t="array" ref="P452">INDEX(М[Форма закупа],MATCH(1,IF(($B452=М[Наим.])*($C452=М[Артикул, марка, произв.])*($D452=М[Хар-ка])*($O452=М[Прим.]),{1},($B452=М[Наим.])*($C452=М[Артикул, марка, произв.])*($D452=М[Хар-ка])*($O452=М[Прим.])),0))</f>
        <v>Закупка подрядчик</v>
      </c>
    </row>
    <row r="453" spans="1:16" ht="35.1" customHeight="1" outlineLevel="4" x14ac:dyDescent="0.2">
      <c r="A453" s="23" t="s">
        <v>600</v>
      </c>
      <c r="B453" s="24" t="s">
        <v>428</v>
      </c>
      <c r="C453" s="25"/>
      <c r="D453" s="25" t="s">
        <v>601</v>
      </c>
      <c r="E453" s="26" t="s">
        <v>25</v>
      </c>
      <c r="F453" s="27"/>
      <c r="G453" s="27"/>
      <c r="H453" s="27"/>
      <c r="I453" s="28">
        <v>2</v>
      </c>
      <c r="J453" s="27"/>
      <c r="K453" s="27"/>
      <c r="L453" s="28">
        <f>SUM($G$453:$K$453)</f>
        <v>2</v>
      </c>
      <c r="M453" s="32">
        <f t="array" ref="M453">INDEX(М[Цена за ед., руб],MATCH(1,IF(($B453=М[Наим.])*($C453=М[Артикул, марка, произв.])*($D453=М[Хар-ка])*($O453=М[Прим.]),{1},($B453=М[Наим.])*($C453=М[Артикул, марка, произв.])*($D453=М[Хар-ка])*($O453=М[Прим.])),0))</f>
        <v>0</v>
      </c>
      <c r="N453" s="32">
        <f>ROUND($L$453*$M$453,2)</f>
        <v>0</v>
      </c>
      <c r="O453" s="25"/>
      <c r="P453" s="25" t="str">
        <f t="array" ref="P453">INDEX(М[Форма закупа],MATCH(1,IF(($B453=М[Наим.])*($C453=М[Артикул, марка, произв.])*($D453=М[Хар-ка])*($O453=М[Прим.]),{1},($B453=М[Наим.])*($C453=М[Артикул, марка, произв.])*($D453=М[Хар-ка])*($O453=М[Прим.])),0))</f>
        <v>Закупка подрядчик</v>
      </c>
    </row>
    <row r="454" spans="1:16" ht="35.1" customHeight="1" outlineLevel="4" x14ac:dyDescent="0.2">
      <c r="A454" s="23" t="s">
        <v>602</v>
      </c>
      <c r="B454" s="24" t="s">
        <v>428</v>
      </c>
      <c r="C454" s="25"/>
      <c r="D454" s="25" t="s">
        <v>603</v>
      </c>
      <c r="E454" s="26" t="s">
        <v>25</v>
      </c>
      <c r="F454" s="27"/>
      <c r="G454" s="27"/>
      <c r="H454" s="27"/>
      <c r="I454" s="27"/>
      <c r="J454" s="27"/>
      <c r="K454" s="28">
        <v>2</v>
      </c>
      <c r="L454" s="28">
        <f>SUM($G$454:$K$454)</f>
        <v>2</v>
      </c>
      <c r="M454" s="32">
        <f t="array" ref="M454">INDEX(М[Цена за ед., руб],MATCH(1,IF(($B454=М[Наим.])*($C454=М[Артикул, марка, произв.])*($D454=М[Хар-ка])*($O454=М[Прим.]),{1},($B454=М[Наим.])*($C454=М[Артикул, марка, произв.])*($D454=М[Хар-ка])*($O454=М[Прим.])),0))</f>
        <v>0</v>
      </c>
      <c r="N454" s="32">
        <f>ROUND($L$454*$M$454,2)</f>
        <v>0</v>
      </c>
      <c r="O454" s="25"/>
      <c r="P454" s="25" t="str">
        <f t="array" ref="P454">INDEX(М[Форма закупа],MATCH(1,IF(($B454=М[Наим.])*($C454=М[Артикул, марка, произв.])*($D454=М[Хар-ка])*($O454=М[Прим.]),{1},($B454=М[Наим.])*($C454=М[Артикул, марка, произв.])*($D454=М[Хар-ка])*($O454=М[Прим.])),0))</f>
        <v>Закупка подрядчик</v>
      </c>
    </row>
    <row r="455" spans="1:16" ht="35.1" customHeight="1" outlineLevel="4" x14ac:dyDescent="0.2">
      <c r="A455" s="23" t="s">
        <v>604</v>
      </c>
      <c r="B455" s="24" t="s">
        <v>428</v>
      </c>
      <c r="C455" s="25"/>
      <c r="D455" s="25" t="s">
        <v>605</v>
      </c>
      <c r="E455" s="26" t="s">
        <v>25</v>
      </c>
      <c r="F455" s="27"/>
      <c r="G455" s="27"/>
      <c r="H455" s="27"/>
      <c r="I455" s="27"/>
      <c r="J455" s="27"/>
      <c r="K455" s="28">
        <v>1</v>
      </c>
      <c r="L455" s="28">
        <f>SUM($G$455:$K$455)</f>
        <v>1</v>
      </c>
      <c r="M455" s="32">
        <f t="array" ref="M455">INDEX(М[Цена за ед., руб],MATCH(1,IF(($B455=М[Наим.])*($C455=М[Артикул, марка, произв.])*($D455=М[Хар-ка])*($O455=М[Прим.]),{1},($B455=М[Наим.])*($C455=М[Артикул, марка, произв.])*($D455=М[Хар-ка])*($O455=М[Прим.])),0))</f>
        <v>0</v>
      </c>
      <c r="N455" s="32">
        <f>ROUND($L$455*$M$455,2)</f>
        <v>0</v>
      </c>
      <c r="O455" s="25"/>
      <c r="P455" s="25" t="str">
        <f t="array" ref="P455">INDEX(М[Форма закупа],MATCH(1,IF(($B455=М[Наим.])*($C455=М[Артикул, марка, произв.])*($D455=М[Хар-ка])*($O455=М[Прим.]),{1},($B455=М[Наим.])*($C455=М[Артикул, марка, произв.])*($D455=М[Хар-ка])*($O455=М[Прим.])),0))</f>
        <v>Закупка подрядчик</v>
      </c>
    </row>
    <row r="456" spans="1:16" ht="35.1" customHeight="1" outlineLevel="4" x14ac:dyDescent="0.2">
      <c r="A456" s="23" t="s">
        <v>606</v>
      </c>
      <c r="B456" s="24" t="s">
        <v>428</v>
      </c>
      <c r="C456" s="25"/>
      <c r="D456" s="25" t="s">
        <v>607</v>
      </c>
      <c r="E456" s="26" t="s">
        <v>25</v>
      </c>
      <c r="F456" s="27"/>
      <c r="G456" s="27"/>
      <c r="H456" s="27"/>
      <c r="I456" s="28">
        <v>1</v>
      </c>
      <c r="J456" s="27"/>
      <c r="K456" s="28">
        <v>1</v>
      </c>
      <c r="L456" s="28">
        <f>SUM($G$456:$K$456)</f>
        <v>2</v>
      </c>
      <c r="M456" s="32">
        <f t="array" ref="M456">INDEX(М[Цена за ед., руб],MATCH(1,IF(($B456=М[Наим.])*($C456=М[Артикул, марка, произв.])*($D456=М[Хар-ка])*($O456=М[Прим.]),{1},($B456=М[Наим.])*($C456=М[Артикул, марка, произв.])*($D456=М[Хар-ка])*($O456=М[Прим.])),0))</f>
        <v>0</v>
      </c>
      <c r="N456" s="32">
        <f>ROUND($L$456*$M$456,2)</f>
        <v>0</v>
      </c>
      <c r="O456" s="25"/>
      <c r="P456" s="25" t="str">
        <f t="array" ref="P456">INDEX(М[Форма закупа],MATCH(1,IF(($B456=М[Наим.])*($C456=М[Артикул, марка, произв.])*($D456=М[Хар-ка])*($O456=М[Прим.]),{1},($B456=М[Наим.])*($C456=М[Артикул, марка, произв.])*($D456=М[Хар-ка])*($O456=М[Прим.])),0))</f>
        <v>Закупка подрядчик</v>
      </c>
    </row>
    <row r="457" spans="1:16" ht="35.1" customHeight="1" outlineLevel="4" x14ac:dyDescent="0.2">
      <c r="A457" s="23" t="s">
        <v>608</v>
      </c>
      <c r="B457" s="24" t="s">
        <v>428</v>
      </c>
      <c r="C457" s="25"/>
      <c r="D457" s="25" t="s">
        <v>609</v>
      </c>
      <c r="E457" s="26" t="s">
        <v>25</v>
      </c>
      <c r="F457" s="27"/>
      <c r="G457" s="27"/>
      <c r="H457" s="28">
        <v>2</v>
      </c>
      <c r="I457" s="27"/>
      <c r="J457" s="27"/>
      <c r="K457" s="27"/>
      <c r="L457" s="28">
        <f>SUM($G$457:$K$457)</f>
        <v>2</v>
      </c>
      <c r="M457" s="32">
        <f t="array" ref="M457">INDEX(М[Цена за ед., руб],MATCH(1,IF(($B457=М[Наим.])*($C457=М[Артикул, марка, произв.])*($D457=М[Хар-ка])*($O457=М[Прим.]),{1},($B457=М[Наим.])*($C457=М[Артикул, марка, произв.])*($D457=М[Хар-ка])*($O457=М[Прим.])),0))</f>
        <v>0</v>
      </c>
      <c r="N457" s="32">
        <f>ROUND($L$457*$M$457,2)</f>
        <v>0</v>
      </c>
      <c r="O457" s="25"/>
      <c r="P457" s="25" t="str">
        <f t="array" ref="P457">INDEX(М[Форма закупа],MATCH(1,IF(($B457=М[Наим.])*($C457=М[Артикул, марка, произв.])*($D457=М[Хар-ка])*($O457=М[Прим.]),{1},($B457=М[Наим.])*($C457=М[Артикул, марка, произв.])*($D457=М[Хар-ка])*($O457=М[Прим.])),0))</f>
        <v>Закупка подрядчик</v>
      </c>
    </row>
    <row r="458" spans="1:16" ht="35.1" customHeight="1" outlineLevel="4" x14ac:dyDescent="0.2">
      <c r="A458" s="23" t="s">
        <v>610</v>
      </c>
      <c r="B458" s="24" t="s">
        <v>428</v>
      </c>
      <c r="C458" s="25"/>
      <c r="D458" s="25" t="s">
        <v>611</v>
      </c>
      <c r="E458" s="26" t="s">
        <v>25</v>
      </c>
      <c r="F458" s="27"/>
      <c r="G458" s="27"/>
      <c r="H458" s="28">
        <v>1</v>
      </c>
      <c r="I458" s="27"/>
      <c r="J458" s="27"/>
      <c r="K458" s="27"/>
      <c r="L458" s="28">
        <f>SUM($G$458:$K$458)</f>
        <v>1</v>
      </c>
      <c r="M458" s="32">
        <f t="array" ref="M458">INDEX(М[Цена за ед., руб],MATCH(1,IF(($B458=М[Наим.])*($C458=М[Артикул, марка, произв.])*($D458=М[Хар-ка])*($O458=М[Прим.]),{1},($B458=М[Наим.])*($C458=М[Артикул, марка, произв.])*($D458=М[Хар-ка])*($O458=М[Прим.])),0))</f>
        <v>0</v>
      </c>
      <c r="N458" s="32">
        <f>ROUND($L$458*$M$458,2)</f>
        <v>0</v>
      </c>
      <c r="O458" s="25"/>
      <c r="P458" s="25" t="str">
        <f t="array" ref="P458">INDEX(М[Форма закупа],MATCH(1,IF(($B458=М[Наим.])*($C458=М[Артикул, марка, произв.])*($D458=М[Хар-ка])*($O458=М[Прим.]),{1},($B458=М[Наим.])*($C458=М[Артикул, марка, произв.])*($D458=М[Хар-ка])*($O458=М[Прим.])),0))</f>
        <v>Закупка подрядчик</v>
      </c>
    </row>
    <row r="459" spans="1:16" ht="35.1" customHeight="1" outlineLevel="4" x14ac:dyDescent="0.2">
      <c r="A459" s="23" t="s">
        <v>612</v>
      </c>
      <c r="B459" s="24" t="s">
        <v>428</v>
      </c>
      <c r="C459" s="25"/>
      <c r="D459" s="25" t="s">
        <v>613</v>
      </c>
      <c r="E459" s="26" t="s">
        <v>25</v>
      </c>
      <c r="F459" s="27"/>
      <c r="G459" s="27"/>
      <c r="H459" s="28">
        <v>2</v>
      </c>
      <c r="I459" s="27"/>
      <c r="J459" s="28">
        <v>3</v>
      </c>
      <c r="K459" s="28">
        <v>2</v>
      </c>
      <c r="L459" s="28">
        <f>SUM($G$459:$K$459)</f>
        <v>7</v>
      </c>
      <c r="M459" s="32">
        <f t="array" ref="M459">INDEX(М[Цена за ед., руб],MATCH(1,IF(($B459=М[Наим.])*($C459=М[Артикул, марка, произв.])*($D459=М[Хар-ка])*($O459=М[Прим.]),{1},($B459=М[Наим.])*($C459=М[Артикул, марка, произв.])*($D459=М[Хар-ка])*($O459=М[Прим.])),0))</f>
        <v>0</v>
      </c>
      <c r="N459" s="32">
        <f>ROUND($L$459*$M$459,2)</f>
        <v>0</v>
      </c>
      <c r="O459" s="25"/>
      <c r="P459" s="25" t="str">
        <f t="array" ref="P459">INDEX(М[Форма закупа],MATCH(1,IF(($B459=М[Наим.])*($C459=М[Артикул, марка, произв.])*($D459=М[Хар-ка])*($O459=М[Прим.]),{1},($B459=М[Наим.])*($C459=М[Артикул, марка, произв.])*($D459=М[Хар-ка])*($O459=М[Прим.])),0))</f>
        <v>Закупка подрядчик</v>
      </c>
    </row>
    <row r="460" spans="1:16" ht="35.1" customHeight="1" outlineLevel="4" x14ac:dyDescent="0.2">
      <c r="A460" s="23" t="s">
        <v>614</v>
      </c>
      <c r="B460" s="24" t="s">
        <v>428</v>
      </c>
      <c r="C460" s="25"/>
      <c r="D460" s="25" t="s">
        <v>615</v>
      </c>
      <c r="E460" s="26" t="s">
        <v>25</v>
      </c>
      <c r="F460" s="27"/>
      <c r="G460" s="27"/>
      <c r="H460" s="28">
        <v>2</v>
      </c>
      <c r="I460" s="27"/>
      <c r="J460" s="27"/>
      <c r="K460" s="28">
        <v>2</v>
      </c>
      <c r="L460" s="28">
        <f>SUM($G$460:$K$460)</f>
        <v>4</v>
      </c>
      <c r="M460" s="32">
        <f t="array" ref="M460">INDEX(М[Цена за ед., руб],MATCH(1,IF(($B460=М[Наим.])*($C460=М[Артикул, марка, произв.])*($D460=М[Хар-ка])*($O460=М[Прим.]),{1},($B460=М[Наим.])*($C460=М[Артикул, марка, произв.])*($D460=М[Хар-ка])*($O460=М[Прим.])),0))</f>
        <v>0</v>
      </c>
      <c r="N460" s="32">
        <f>ROUND($L$460*$M$460,2)</f>
        <v>0</v>
      </c>
      <c r="O460" s="25"/>
      <c r="P460" s="25" t="str">
        <f t="array" ref="P460">INDEX(М[Форма закупа],MATCH(1,IF(($B460=М[Наим.])*($C460=М[Артикул, марка, произв.])*($D460=М[Хар-ка])*($O460=М[Прим.]),{1},($B460=М[Наим.])*($C460=М[Артикул, марка, произв.])*($D460=М[Хар-ка])*($O460=М[Прим.])),0))</f>
        <v>Закупка подрядчик</v>
      </c>
    </row>
    <row r="461" spans="1:16" ht="35.1" customHeight="1" outlineLevel="4" x14ac:dyDescent="0.2">
      <c r="A461" s="23" t="s">
        <v>616</v>
      </c>
      <c r="B461" s="24" t="s">
        <v>428</v>
      </c>
      <c r="C461" s="25"/>
      <c r="D461" s="25" t="s">
        <v>617</v>
      </c>
      <c r="E461" s="26" t="s">
        <v>25</v>
      </c>
      <c r="F461" s="27"/>
      <c r="G461" s="27"/>
      <c r="H461" s="28">
        <v>4</v>
      </c>
      <c r="I461" s="28">
        <v>2</v>
      </c>
      <c r="J461" s="27"/>
      <c r="K461" s="27"/>
      <c r="L461" s="28">
        <f>SUM($G$461:$K$461)</f>
        <v>6</v>
      </c>
      <c r="M461" s="32">
        <f t="array" ref="M461">INDEX(М[Цена за ед., руб],MATCH(1,IF(($B461=М[Наим.])*($C461=М[Артикул, марка, произв.])*($D461=М[Хар-ка])*($O461=М[Прим.]),{1},($B461=М[Наим.])*($C461=М[Артикул, марка, произв.])*($D461=М[Хар-ка])*($O461=М[Прим.])),0))</f>
        <v>0</v>
      </c>
      <c r="N461" s="32">
        <f>ROUND($L$461*$M$461,2)</f>
        <v>0</v>
      </c>
      <c r="O461" s="25"/>
      <c r="P461" s="25" t="str">
        <f t="array" ref="P461">INDEX(М[Форма закупа],MATCH(1,IF(($B461=М[Наим.])*($C461=М[Артикул, марка, произв.])*($D461=М[Хар-ка])*($O461=М[Прим.]),{1},($B461=М[Наим.])*($C461=М[Артикул, марка, произв.])*($D461=М[Хар-ка])*($O461=М[Прим.])),0))</f>
        <v>Закупка подрядчик</v>
      </c>
    </row>
    <row r="462" spans="1:16" ht="35.1" customHeight="1" outlineLevel="4" x14ac:dyDescent="0.2">
      <c r="A462" s="23" t="s">
        <v>618</v>
      </c>
      <c r="B462" s="24" t="s">
        <v>428</v>
      </c>
      <c r="C462" s="25"/>
      <c r="D462" s="25" t="s">
        <v>619</v>
      </c>
      <c r="E462" s="26" t="s">
        <v>25</v>
      </c>
      <c r="F462" s="27"/>
      <c r="G462" s="27"/>
      <c r="H462" s="27"/>
      <c r="I462" s="27"/>
      <c r="J462" s="28">
        <v>1</v>
      </c>
      <c r="K462" s="27"/>
      <c r="L462" s="28">
        <f>SUM($G$462:$K$462)</f>
        <v>1</v>
      </c>
      <c r="M462" s="32">
        <f t="array" ref="M462">INDEX(М[Цена за ед., руб],MATCH(1,IF(($B462=М[Наим.])*($C462=М[Артикул, марка, произв.])*($D462=М[Хар-ка])*($O462=М[Прим.]),{1},($B462=М[Наим.])*($C462=М[Артикул, марка, произв.])*($D462=М[Хар-ка])*($O462=М[Прим.])),0))</f>
        <v>0</v>
      </c>
      <c r="N462" s="32">
        <f>ROUND($L$462*$M$462,2)</f>
        <v>0</v>
      </c>
      <c r="O462" s="25"/>
      <c r="P462" s="25" t="str">
        <f t="array" ref="P462">INDEX(М[Форма закупа],MATCH(1,IF(($B462=М[Наим.])*($C462=М[Артикул, марка, произв.])*($D462=М[Хар-ка])*($O462=М[Прим.]),{1},($B462=М[Наим.])*($C462=М[Артикул, марка, произв.])*($D462=М[Хар-ка])*($O462=М[Прим.])),0))</f>
        <v>Закупка подрядчик</v>
      </c>
    </row>
    <row r="463" spans="1:16" ht="35.1" customHeight="1" outlineLevel="4" x14ac:dyDescent="0.2">
      <c r="A463" s="23" t="s">
        <v>620</v>
      </c>
      <c r="B463" s="24" t="s">
        <v>428</v>
      </c>
      <c r="C463" s="25"/>
      <c r="D463" s="25" t="s">
        <v>621</v>
      </c>
      <c r="E463" s="26" t="s">
        <v>25</v>
      </c>
      <c r="F463" s="27"/>
      <c r="G463" s="27"/>
      <c r="H463" s="27"/>
      <c r="I463" s="28">
        <v>1</v>
      </c>
      <c r="J463" s="27"/>
      <c r="K463" s="27"/>
      <c r="L463" s="28">
        <f>SUM($G$463:$K$463)</f>
        <v>1</v>
      </c>
      <c r="M463" s="32">
        <f t="array" ref="M463">INDEX(М[Цена за ед., руб],MATCH(1,IF(($B463=М[Наим.])*($C463=М[Артикул, марка, произв.])*($D463=М[Хар-ка])*($O463=М[Прим.]),{1},($B463=М[Наим.])*($C463=М[Артикул, марка, произв.])*($D463=М[Хар-ка])*($O463=М[Прим.])),0))</f>
        <v>0</v>
      </c>
      <c r="N463" s="32">
        <f>ROUND($L$463*$M$463,2)</f>
        <v>0</v>
      </c>
      <c r="O463" s="25"/>
      <c r="P463" s="25" t="str">
        <f t="array" ref="P463">INDEX(М[Форма закупа],MATCH(1,IF(($B463=М[Наим.])*($C463=М[Артикул, марка, произв.])*($D463=М[Хар-ка])*($O463=М[Прим.]),{1},($B463=М[Наим.])*($C463=М[Артикул, марка, произв.])*($D463=М[Хар-ка])*($O463=М[Прим.])),0))</f>
        <v>Закупка подрядчик</v>
      </c>
    </row>
    <row r="464" spans="1:16" ht="35.1" customHeight="1" outlineLevel="4" x14ac:dyDescent="0.2">
      <c r="A464" s="23" t="s">
        <v>622</v>
      </c>
      <c r="B464" s="24" t="s">
        <v>428</v>
      </c>
      <c r="C464" s="25"/>
      <c r="D464" s="25" t="s">
        <v>623</v>
      </c>
      <c r="E464" s="26" t="s">
        <v>25</v>
      </c>
      <c r="F464" s="27"/>
      <c r="G464" s="27"/>
      <c r="H464" s="27"/>
      <c r="I464" s="28">
        <v>1</v>
      </c>
      <c r="J464" s="27"/>
      <c r="K464" s="27"/>
      <c r="L464" s="28">
        <f>SUM($G$464:$K$464)</f>
        <v>1</v>
      </c>
      <c r="M464" s="32">
        <f t="array" ref="M464">INDEX(М[Цена за ед., руб],MATCH(1,IF(($B464=М[Наим.])*($C464=М[Артикул, марка, произв.])*($D464=М[Хар-ка])*($O464=М[Прим.]),{1},($B464=М[Наим.])*($C464=М[Артикул, марка, произв.])*($D464=М[Хар-ка])*($O464=М[Прим.])),0))</f>
        <v>0</v>
      </c>
      <c r="N464" s="32">
        <f>ROUND($L$464*$M$464,2)</f>
        <v>0</v>
      </c>
      <c r="O464" s="25"/>
      <c r="P464" s="25" t="str">
        <f t="array" ref="P464">INDEX(М[Форма закупа],MATCH(1,IF(($B464=М[Наим.])*($C464=М[Артикул, марка, произв.])*($D464=М[Хар-ка])*($O464=М[Прим.]),{1},($B464=М[Наим.])*($C464=М[Артикул, марка, произв.])*($D464=М[Хар-ка])*($O464=М[Прим.])),0))</f>
        <v>Закупка подрядчик</v>
      </c>
    </row>
    <row r="465" spans="1:16" ht="35.1" customHeight="1" outlineLevel="4" x14ac:dyDescent="0.2">
      <c r="A465" s="23" t="s">
        <v>624</v>
      </c>
      <c r="B465" s="24" t="s">
        <v>428</v>
      </c>
      <c r="C465" s="25"/>
      <c r="D465" s="25" t="s">
        <v>625</v>
      </c>
      <c r="E465" s="26" t="s">
        <v>25</v>
      </c>
      <c r="F465" s="27"/>
      <c r="G465" s="27"/>
      <c r="H465" s="27"/>
      <c r="I465" s="27"/>
      <c r="J465" s="27"/>
      <c r="K465" s="28">
        <v>1</v>
      </c>
      <c r="L465" s="28">
        <f>SUM($G$465:$K$465)</f>
        <v>1</v>
      </c>
      <c r="M465" s="32">
        <f t="array" ref="M465">INDEX(М[Цена за ед., руб],MATCH(1,IF(($B465=М[Наим.])*($C465=М[Артикул, марка, произв.])*($D465=М[Хар-ка])*($O465=М[Прим.]),{1},($B465=М[Наим.])*($C465=М[Артикул, марка, произв.])*($D465=М[Хар-ка])*($O465=М[Прим.])),0))</f>
        <v>0</v>
      </c>
      <c r="N465" s="32">
        <f>ROUND($L$465*$M$465,2)</f>
        <v>0</v>
      </c>
      <c r="O465" s="25"/>
      <c r="P465" s="25" t="str">
        <f t="array" ref="P465">INDEX(М[Форма закупа],MATCH(1,IF(($B465=М[Наим.])*($C465=М[Артикул, марка, произв.])*($D465=М[Хар-ка])*($O465=М[Прим.]),{1},($B465=М[Наим.])*($C465=М[Артикул, марка, произв.])*($D465=М[Хар-ка])*($O465=М[Прим.])),0))</f>
        <v>Закупка подрядчик</v>
      </c>
    </row>
    <row r="466" spans="1:16" ht="35.1" customHeight="1" outlineLevel="4" x14ac:dyDescent="0.2">
      <c r="A466" s="23" t="s">
        <v>626</v>
      </c>
      <c r="B466" s="24" t="s">
        <v>428</v>
      </c>
      <c r="C466" s="25"/>
      <c r="D466" s="25" t="s">
        <v>627</v>
      </c>
      <c r="E466" s="26" t="s">
        <v>25</v>
      </c>
      <c r="F466" s="27"/>
      <c r="G466" s="27"/>
      <c r="H466" s="27"/>
      <c r="I466" s="27"/>
      <c r="J466" s="27"/>
      <c r="K466" s="28">
        <v>1</v>
      </c>
      <c r="L466" s="28">
        <f>SUM($G$466:$K$466)</f>
        <v>1</v>
      </c>
      <c r="M466" s="32">
        <f t="array" ref="M466">INDEX(М[Цена за ед., руб],MATCH(1,IF(($B466=М[Наим.])*($C466=М[Артикул, марка, произв.])*($D466=М[Хар-ка])*($O466=М[Прим.]),{1},($B466=М[Наим.])*($C466=М[Артикул, марка, произв.])*($D466=М[Хар-ка])*($O466=М[Прим.])),0))</f>
        <v>0</v>
      </c>
      <c r="N466" s="32">
        <f>ROUND($L$466*$M$466,2)</f>
        <v>0</v>
      </c>
      <c r="O466" s="25"/>
      <c r="P466" s="25" t="str">
        <f t="array" ref="P466">INDEX(М[Форма закупа],MATCH(1,IF(($B466=М[Наим.])*($C466=М[Артикул, марка, произв.])*($D466=М[Хар-ка])*($O466=М[Прим.]),{1},($B466=М[Наим.])*($C466=М[Артикул, марка, произв.])*($D466=М[Хар-ка])*($O466=М[Прим.])),0))</f>
        <v>Закупка подрядчик</v>
      </c>
    </row>
    <row r="467" spans="1:16" ht="35.1" customHeight="1" outlineLevel="4" x14ac:dyDescent="0.2">
      <c r="A467" s="23" t="s">
        <v>628</v>
      </c>
      <c r="B467" s="24" t="s">
        <v>428</v>
      </c>
      <c r="C467" s="25"/>
      <c r="D467" s="25" t="s">
        <v>629</v>
      </c>
      <c r="E467" s="26" t="s">
        <v>25</v>
      </c>
      <c r="F467" s="27"/>
      <c r="G467" s="27"/>
      <c r="H467" s="28">
        <v>1</v>
      </c>
      <c r="I467" s="27"/>
      <c r="J467" s="27"/>
      <c r="K467" s="27"/>
      <c r="L467" s="28">
        <f>SUM($G$467:$K$467)</f>
        <v>1</v>
      </c>
      <c r="M467" s="32">
        <f t="array" ref="M467">INDEX(М[Цена за ед., руб],MATCH(1,IF(($B467=М[Наим.])*($C467=М[Артикул, марка, произв.])*($D467=М[Хар-ка])*($O467=М[Прим.]),{1},($B467=М[Наим.])*($C467=М[Артикул, марка, произв.])*($D467=М[Хар-ка])*($O467=М[Прим.])),0))</f>
        <v>0</v>
      </c>
      <c r="N467" s="32">
        <f>ROUND($L$467*$M$467,2)</f>
        <v>0</v>
      </c>
      <c r="O467" s="25"/>
      <c r="P467" s="25" t="str">
        <f t="array" ref="P467">INDEX(М[Форма закупа],MATCH(1,IF(($B467=М[Наим.])*($C467=М[Артикул, марка, произв.])*($D467=М[Хар-ка])*($O467=М[Прим.]),{1},($B467=М[Наим.])*($C467=М[Артикул, марка, произв.])*($D467=М[Хар-ка])*($O467=М[Прим.])),0))</f>
        <v>Закупка подрядчик</v>
      </c>
    </row>
    <row r="468" spans="1:16" ht="35.1" customHeight="1" outlineLevel="4" x14ac:dyDescent="0.2">
      <c r="A468" s="23" t="s">
        <v>630</v>
      </c>
      <c r="B468" s="24" t="s">
        <v>428</v>
      </c>
      <c r="C468" s="25"/>
      <c r="D468" s="25" t="s">
        <v>631</v>
      </c>
      <c r="E468" s="26" t="s">
        <v>25</v>
      </c>
      <c r="F468" s="27"/>
      <c r="G468" s="27"/>
      <c r="H468" s="27"/>
      <c r="I468" s="27"/>
      <c r="J468" s="27"/>
      <c r="K468" s="28">
        <v>1</v>
      </c>
      <c r="L468" s="28">
        <f>SUM($G$468:$K$468)</f>
        <v>1</v>
      </c>
      <c r="M468" s="32">
        <f t="array" ref="M468">INDEX(М[Цена за ед., руб],MATCH(1,IF(($B468=М[Наим.])*($C468=М[Артикул, марка, произв.])*($D468=М[Хар-ка])*($O468=М[Прим.]),{1},($B468=М[Наим.])*($C468=М[Артикул, марка, произв.])*($D468=М[Хар-ка])*($O468=М[Прим.])),0))</f>
        <v>0</v>
      </c>
      <c r="N468" s="32">
        <f>ROUND($L$468*$M$468,2)</f>
        <v>0</v>
      </c>
      <c r="O468" s="25"/>
      <c r="P468" s="25" t="str">
        <f t="array" ref="P468">INDEX(М[Форма закупа],MATCH(1,IF(($B468=М[Наим.])*($C468=М[Артикул, марка, произв.])*($D468=М[Хар-ка])*($O468=М[Прим.]),{1},($B468=М[Наим.])*($C468=М[Артикул, марка, произв.])*($D468=М[Хар-ка])*($O468=М[Прим.])),0))</f>
        <v>Закупка подрядчик</v>
      </c>
    </row>
    <row r="469" spans="1:16" ht="35.1" customHeight="1" outlineLevel="4" x14ac:dyDescent="0.2">
      <c r="A469" s="23" t="s">
        <v>632</v>
      </c>
      <c r="B469" s="24" t="s">
        <v>428</v>
      </c>
      <c r="C469" s="25"/>
      <c r="D469" s="25" t="s">
        <v>633</v>
      </c>
      <c r="E469" s="26" t="s">
        <v>25</v>
      </c>
      <c r="F469" s="27"/>
      <c r="G469" s="27"/>
      <c r="H469" s="28">
        <v>1</v>
      </c>
      <c r="I469" s="27"/>
      <c r="J469" s="27"/>
      <c r="K469" s="27"/>
      <c r="L469" s="28">
        <f>SUM($G$469:$K$469)</f>
        <v>1</v>
      </c>
      <c r="M469" s="32">
        <f t="array" ref="M469">INDEX(М[Цена за ед., руб],MATCH(1,IF(($B469=М[Наим.])*($C469=М[Артикул, марка, произв.])*($D469=М[Хар-ка])*($O469=М[Прим.]),{1},($B469=М[Наим.])*($C469=М[Артикул, марка, произв.])*($D469=М[Хар-ка])*($O469=М[Прим.])),0))</f>
        <v>0</v>
      </c>
      <c r="N469" s="32">
        <f>ROUND($L$469*$M$469,2)</f>
        <v>0</v>
      </c>
      <c r="O469" s="25"/>
      <c r="P469" s="25" t="str">
        <f t="array" ref="P469">INDEX(М[Форма закупа],MATCH(1,IF(($B469=М[Наим.])*($C469=М[Артикул, марка, произв.])*($D469=М[Хар-ка])*($O469=М[Прим.]),{1},($B469=М[Наим.])*($C469=М[Артикул, марка, произв.])*($D469=М[Хар-ка])*($O469=М[Прим.])),0))</f>
        <v>Закупка подрядчик</v>
      </c>
    </row>
    <row r="470" spans="1:16" ht="35.1" customHeight="1" outlineLevel="4" x14ac:dyDescent="0.2">
      <c r="A470" s="23" t="s">
        <v>634</v>
      </c>
      <c r="B470" s="24" t="s">
        <v>428</v>
      </c>
      <c r="C470" s="25"/>
      <c r="D470" s="25" t="s">
        <v>635</v>
      </c>
      <c r="E470" s="26" t="s">
        <v>25</v>
      </c>
      <c r="F470" s="27"/>
      <c r="G470" s="27"/>
      <c r="H470" s="28">
        <v>1</v>
      </c>
      <c r="I470" s="27"/>
      <c r="J470" s="27"/>
      <c r="K470" s="28">
        <v>1</v>
      </c>
      <c r="L470" s="28">
        <f>SUM($G$470:$K$470)</f>
        <v>2</v>
      </c>
      <c r="M470" s="32">
        <f t="array" ref="M470">INDEX(М[Цена за ед., руб],MATCH(1,IF(($B470=М[Наим.])*($C470=М[Артикул, марка, произв.])*($D470=М[Хар-ка])*($O470=М[Прим.]),{1},($B470=М[Наим.])*($C470=М[Артикул, марка, произв.])*($D470=М[Хар-ка])*($O470=М[Прим.])),0))</f>
        <v>0</v>
      </c>
      <c r="N470" s="32">
        <f>ROUND($L$470*$M$470,2)</f>
        <v>0</v>
      </c>
      <c r="O470" s="25"/>
      <c r="P470" s="25" t="str">
        <f t="array" ref="P470">INDEX(М[Форма закупа],MATCH(1,IF(($B470=М[Наим.])*($C470=М[Артикул, марка, произв.])*($D470=М[Хар-ка])*($O470=М[Прим.]),{1},($B470=М[Наим.])*($C470=М[Артикул, марка, произв.])*($D470=М[Хар-ка])*($O470=М[Прим.])),0))</f>
        <v>Закупка подрядчик</v>
      </c>
    </row>
    <row r="471" spans="1:16" ht="35.1" customHeight="1" outlineLevel="4" x14ac:dyDescent="0.2">
      <c r="A471" s="23" t="s">
        <v>636</v>
      </c>
      <c r="B471" s="24" t="s">
        <v>428</v>
      </c>
      <c r="C471" s="25"/>
      <c r="D471" s="25" t="s">
        <v>637</v>
      </c>
      <c r="E471" s="26" t="s">
        <v>25</v>
      </c>
      <c r="F471" s="27"/>
      <c r="G471" s="27"/>
      <c r="H471" s="27"/>
      <c r="I471" s="27"/>
      <c r="J471" s="27"/>
      <c r="K471" s="28">
        <v>2</v>
      </c>
      <c r="L471" s="28">
        <f>SUM($G$471:$K$471)</f>
        <v>2</v>
      </c>
      <c r="M471" s="32">
        <f t="array" ref="M471">INDEX(М[Цена за ед., руб],MATCH(1,IF(($B471=М[Наим.])*($C471=М[Артикул, марка, произв.])*($D471=М[Хар-ка])*($O471=М[Прим.]),{1},($B471=М[Наим.])*($C471=М[Артикул, марка, произв.])*($D471=М[Хар-ка])*($O471=М[Прим.])),0))</f>
        <v>0</v>
      </c>
      <c r="N471" s="32">
        <f>ROUND($L$471*$M$471,2)</f>
        <v>0</v>
      </c>
      <c r="O471" s="25"/>
      <c r="P471" s="25" t="str">
        <f t="array" ref="P471">INDEX(М[Форма закупа],MATCH(1,IF(($B471=М[Наим.])*($C471=М[Артикул, марка, произв.])*($D471=М[Хар-ка])*($O471=М[Прим.]),{1},($B471=М[Наим.])*($C471=М[Артикул, марка, произв.])*($D471=М[Хар-ка])*($O471=М[Прим.])),0))</f>
        <v>Закупка подрядчик</v>
      </c>
    </row>
    <row r="472" spans="1:16" ht="35.1" customHeight="1" outlineLevel="4" x14ac:dyDescent="0.2">
      <c r="A472" s="23" t="s">
        <v>638</v>
      </c>
      <c r="B472" s="24" t="s">
        <v>428</v>
      </c>
      <c r="C472" s="25"/>
      <c r="D472" s="25" t="s">
        <v>639</v>
      </c>
      <c r="E472" s="26" t="s">
        <v>25</v>
      </c>
      <c r="F472" s="27"/>
      <c r="G472" s="27"/>
      <c r="H472" s="27"/>
      <c r="I472" s="28">
        <v>2</v>
      </c>
      <c r="J472" s="27"/>
      <c r="K472" s="27"/>
      <c r="L472" s="28">
        <f>SUM($G$472:$K$472)</f>
        <v>2</v>
      </c>
      <c r="M472" s="32">
        <f t="array" ref="M472">INDEX(М[Цена за ед., руб],MATCH(1,IF(($B472=М[Наим.])*($C472=М[Артикул, марка, произв.])*($D472=М[Хар-ка])*($O472=М[Прим.]),{1},($B472=М[Наим.])*($C472=М[Артикул, марка, произв.])*($D472=М[Хар-ка])*($O472=М[Прим.])),0))</f>
        <v>0</v>
      </c>
      <c r="N472" s="32">
        <f>ROUND($L$472*$M$472,2)</f>
        <v>0</v>
      </c>
      <c r="O472" s="25"/>
      <c r="P472" s="25" t="str">
        <f t="array" ref="P472">INDEX(М[Форма закупа],MATCH(1,IF(($B472=М[Наим.])*($C472=М[Артикул, марка, произв.])*($D472=М[Хар-ка])*($O472=М[Прим.]),{1},($B472=М[Наим.])*($C472=М[Артикул, марка, произв.])*($D472=М[Хар-ка])*($O472=М[Прим.])),0))</f>
        <v>Закупка подрядчик</v>
      </c>
    </row>
    <row r="473" spans="1:16" ht="35.1" customHeight="1" outlineLevel="4" x14ac:dyDescent="0.2">
      <c r="A473" s="23" t="s">
        <v>640</v>
      </c>
      <c r="B473" s="24" t="s">
        <v>428</v>
      </c>
      <c r="C473" s="25"/>
      <c r="D473" s="25" t="s">
        <v>641</v>
      </c>
      <c r="E473" s="26" t="s">
        <v>25</v>
      </c>
      <c r="F473" s="27"/>
      <c r="G473" s="27"/>
      <c r="H473" s="28">
        <v>1</v>
      </c>
      <c r="I473" s="27"/>
      <c r="J473" s="27"/>
      <c r="K473" s="27"/>
      <c r="L473" s="28">
        <f>SUM($G$473:$K$473)</f>
        <v>1</v>
      </c>
      <c r="M473" s="32">
        <f t="array" ref="M473">INDEX(М[Цена за ед., руб],MATCH(1,IF(($B473=М[Наим.])*($C473=М[Артикул, марка, произв.])*($D473=М[Хар-ка])*($O473=М[Прим.]),{1},($B473=М[Наим.])*($C473=М[Артикул, марка, произв.])*($D473=М[Хар-ка])*($O473=М[Прим.])),0))</f>
        <v>0</v>
      </c>
      <c r="N473" s="32">
        <f>ROUND($L$473*$M$473,2)</f>
        <v>0</v>
      </c>
      <c r="O473" s="25"/>
      <c r="P473" s="25" t="str">
        <f t="array" ref="P473">INDEX(М[Форма закупа],MATCH(1,IF(($B473=М[Наим.])*($C473=М[Артикул, марка, произв.])*($D473=М[Хар-ка])*($O473=М[Прим.]),{1},($B473=М[Наим.])*($C473=М[Артикул, марка, произв.])*($D473=М[Хар-ка])*($O473=М[Прим.])),0))</f>
        <v>Закупка подрядчик</v>
      </c>
    </row>
    <row r="474" spans="1:16" ht="35.1" customHeight="1" outlineLevel="4" x14ac:dyDescent="0.2">
      <c r="A474" s="23" t="s">
        <v>642</v>
      </c>
      <c r="B474" s="24" t="s">
        <v>428</v>
      </c>
      <c r="C474" s="25"/>
      <c r="D474" s="25" t="s">
        <v>643</v>
      </c>
      <c r="E474" s="26" t="s">
        <v>25</v>
      </c>
      <c r="F474" s="27"/>
      <c r="G474" s="27"/>
      <c r="H474" s="28">
        <v>1</v>
      </c>
      <c r="I474" s="27"/>
      <c r="J474" s="27"/>
      <c r="K474" s="27"/>
      <c r="L474" s="28">
        <f>SUM($G$474:$K$474)</f>
        <v>1</v>
      </c>
      <c r="M474" s="32">
        <f t="array" ref="M474">INDEX(М[Цена за ед., руб],MATCH(1,IF(($B474=М[Наим.])*($C474=М[Артикул, марка, произв.])*($D474=М[Хар-ка])*($O474=М[Прим.]),{1},($B474=М[Наим.])*($C474=М[Артикул, марка, произв.])*($D474=М[Хар-ка])*($O474=М[Прим.])),0))</f>
        <v>0</v>
      </c>
      <c r="N474" s="32">
        <f>ROUND($L$474*$M$474,2)</f>
        <v>0</v>
      </c>
      <c r="O474" s="25"/>
      <c r="P474" s="25" t="str">
        <f t="array" ref="P474">INDEX(М[Форма закупа],MATCH(1,IF(($B474=М[Наим.])*($C474=М[Артикул, марка, произв.])*($D474=М[Хар-ка])*($O474=М[Прим.]),{1},($B474=М[Наим.])*($C474=М[Артикул, марка, произв.])*($D474=М[Хар-ка])*($O474=М[Прим.])),0))</f>
        <v>Закупка подрядчик</v>
      </c>
    </row>
    <row r="475" spans="1:16" ht="35.1" customHeight="1" outlineLevel="4" x14ac:dyDescent="0.2">
      <c r="A475" s="23" t="s">
        <v>644</v>
      </c>
      <c r="B475" s="24" t="s">
        <v>428</v>
      </c>
      <c r="C475" s="25"/>
      <c r="D475" s="25" t="s">
        <v>645</v>
      </c>
      <c r="E475" s="26" t="s">
        <v>25</v>
      </c>
      <c r="F475" s="27"/>
      <c r="G475" s="27"/>
      <c r="H475" s="28">
        <v>1</v>
      </c>
      <c r="I475" s="27"/>
      <c r="J475" s="27"/>
      <c r="K475" s="27"/>
      <c r="L475" s="28">
        <f>SUM($G$475:$K$475)</f>
        <v>1</v>
      </c>
      <c r="M475" s="32">
        <f t="array" ref="M475">INDEX(М[Цена за ед., руб],MATCH(1,IF(($B475=М[Наим.])*($C475=М[Артикул, марка, произв.])*($D475=М[Хар-ка])*($O475=М[Прим.]),{1},($B475=М[Наим.])*($C475=М[Артикул, марка, произв.])*($D475=М[Хар-ка])*($O475=М[Прим.])),0))</f>
        <v>0</v>
      </c>
      <c r="N475" s="32">
        <f>ROUND($L$475*$M$475,2)</f>
        <v>0</v>
      </c>
      <c r="O475" s="25"/>
      <c r="P475" s="25" t="str">
        <f t="array" ref="P475">INDEX(М[Форма закупа],MATCH(1,IF(($B475=М[Наим.])*($C475=М[Артикул, марка, произв.])*($D475=М[Хар-ка])*($O475=М[Прим.]),{1},($B475=М[Наим.])*($C475=М[Артикул, марка, произв.])*($D475=М[Хар-ка])*($O475=М[Прим.])),0))</f>
        <v>Закупка подрядчик</v>
      </c>
    </row>
    <row r="476" spans="1:16" ht="35.1" customHeight="1" outlineLevel="4" x14ac:dyDescent="0.2">
      <c r="A476" s="23" t="s">
        <v>646</v>
      </c>
      <c r="B476" s="24" t="s">
        <v>428</v>
      </c>
      <c r="C476" s="25"/>
      <c r="D476" s="25" t="s">
        <v>647</v>
      </c>
      <c r="E476" s="26" t="s">
        <v>25</v>
      </c>
      <c r="F476" s="27"/>
      <c r="G476" s="27"/>
      <c r="H476" s="27"/>
      <c r="I476" s="28">
        <v>1</v>
      </c>
      <c r="J476" s="27"/>
      <c r="K476" s="27"/>
      <c r="L476" s="28">
        <f>SUM($G$476:$K$476)</f>
        <v>1</v>
      </c>
      <c r="M476" s="32">
        <f t="array" ref="M476">INDEX(М[Цена за ед., руб],MATCH(1,IF(($B476=М[Наим.])*($C476=М[Артикул, марка, произв.])*($D476=М[Хар-ка])*($O476=М[Прим.]),{1},($B476=М[Наим.])*($C476=М[Артикул, марка, произв.])*($D476=М[Хар-ка])*($O476=М[Прим.])),0))</f>
        <v>0</v>
      </c>
      <c r="N476" s="32">
        <f>ROUND($L$476*$M$476,2)</f>
        <v>0</v>
      </c>
      <c r="O476" s="25"/>
      <c r="P476" s="25" t="str">
        <f t="array" ref="P476">INDEX(М[Форма закупа],MATCH(1,IF(($B476=М[Наим.])*($C476=М[Артикул, марка, произв.])*($D476=М[Хар-ка])*($O476=М[Прим.]),{1},($B476=М[Наим.])*($C476=М[Артикул, марка, произв.])*($D476=М[Хар-ка])*($O476=М[Прим.])),0))</f>
        <v>Закупка подрядчик</v>
      </c>
    </row>
    <row r="477" spans="1:16" ht="35.1" customHeight="1" outlineLevel="4" x14ac:dyDescent="0.2">
      <c r="A477" s="23" t="s">
        <v>648</v>
      </c>
      <c r="B477" s="24" t="s">
        <v>428</v>
      </c>
      <c r="C477" s="25"/>
      <c r="D477" s="25" t="s">
        <v>649</v>
      </c>
      <c r="E477" s="26" t="s">
        <v>25</v>
      </c>
      <c r="F477" s="27"/>
      <c r="G477" s="28">
        <v>1</v>
      </c>
      <c r="H477" s="27"/>
      <c r="I477" s="28">
        <v>3</v>
      </c>
      <c r="J477" s="27"/>
      <c r="K477" s="27"/>
      <c r="L477" s="28">
        <f>SUM($G$477:$K$477)</f>
        <v>4</v>
      </c>
      <c r="M477" s="32">
        <f t="array" ref="M477">INDEX(М[Цена за ед., руб],MATCH(1,IF(($B477=М[Наим.])*($C477=М[Артикул, марка, произв.])*($D477=М[Хар-ка])*($O477=М[Прим.]),{1},($B477=М[Наим.])*($C477=М[Артикул, марка, произв.])*($D477=М[Хар-ка])*($O477=М[Прим.])),0))</f>
        <v>0</v>
      </c>
      <c r="N477" s="32">
        <f>ROUND($L$477*$M$477,2)</f>
        <v>0</v>
      </c>
      <c r="O477" s="25"/>
      <c r="P477" s="25" t="str">
        <f t="array" ref="P477">INDEX(М[Форма закупа],MATCH(1,IF(($B477=М[Наим.])*($C477=М[Артикул, марка, произв.])*($D477=М[Хар-ка])*($O477=М[Прим.]),{1},($B477=М[Наим.])*($C477=М[Артикул, марка, произв.])*($D477=М[Хар-ка])*($O477=М[Прим.])),0))</f>
        <v>Закупка подрядчик</v>
      </c>
    </row>
    <row r="478" spans="1:16" ht="35.1" customHeight="1" outlineLevel="4" x14ac:dyDescent="0.2">
      <c r="A478" s="23" t="s">
        <v>650</v>
      </c>
      <c r="B478" s="24" t="s">
        <v>428</v>
      </c>
      <c r="C478" s="25"/>
      <c r="D478" s="25" t="s">
        <v>651</v>
      </c>
      <c r="E478" s="26" t="s">
        <v>25</v>
      </c>
      <c r="F478" s="27"/>
      <c r="G478" s="27"/>
      <c r="H478" s="27"/>
      <c r="I478" s="28">
        <v>1</v>
      </c>
      <c r="J478" s="28">
        <v>2</v>
      </c>
      <c r="K478" s="28">
        <v>2</v>
      </c>
      <c r="L478" s="28">
        <f>SUM($G$478:$K$478)</f>
        <v>5</v>
      </c>
      <c r="M478" s="32">
        <f t="array" ref="M478">INDEX(М[Цена за ед., руб],MATCH(1,IF(($B478=М[Наим.])*($C478=М[Артикул, марка, произв.])*($D478=М[Хар-ка])*($O478=М[Прим.]),{1},($B478=М[Наим.])*($C478=М[Артикул, марка, произв.])*($D478=М[Хар-ка])*($O478=М[Прим.])),0))</f>
        <v>0</v>
      </c>
      <c r="N478" s="32">
        <f>ROUND($L$478*$M$478,2)</f>
        <v>0</v>
      </c>
      <c r="O478" s="25"/>
      <c r="P478" s="25" t="str">
        <f t="array" ref="P478">INDEX(М[Форма закупа],MATCH(1,IF(($B478=М[Наим.])*($C478=М[Артикул, марка, произв.])*($D478=М[Хар-ка])*($O478=М[Прим.]),{1},($B478=М[Наим.])*($C478=М[Артикул, марка, произв.])*($D478=М[Хар-ка])*($O478=М[Прим.])),0))</f>
        <v>Закупка подрядчик</v>
      </c>
    </row>
    <row r="479" spans="1:16" ht="35.1" customHeight="1" outlineLevel="4" x14ac:dyDescent="0.2">
      <c r="A479" s="23" t="s">
        <v>652</v>
      </c>
      <c r="B479" s="24" t="s">
        <v>428</v>
      </c>
      <c r="C479" s="25"/>
      <c r="D479" s="25" t="s">
        <v>653</v>
      </c>
      <c r="E479" s="26" t="s">
        <v>25</v>
      </c>
      <c r="F479" s="27"/>
      <c r="G479" s="27"/>
      <c r="H479" s="27"/>
      <c r="I479" s="28">
        <v>1</v>
      </c>
      <c r="J479" s="27"/>
      <c r="K479" s="27"/>
      <c r="L479" s="28">
        <f>SUM($G$479:$K$479)</f>
        <v>1</v>
      </c>
      <c r="M479" s="32">
        <f t="array" ref="M479">INDEX(М[Цена за ед., руб],MATCH(1,IF(($B479=М[Наим.])*($C479=М[Артикул, марка, произв.])*($D479=М[Хар-ка])*($O479=М[Прим.]),{1},($B479=М[Наим.])*($C479=М[Артикул, марка, произв.])*($D479=М[Хар-ка])*($O479=М[Прим.])),0))</f>
        <v>0</v>
      </c>
      <c r="N479" s="32">
        <f>ROUND($L$479*$M$479,2)</f>
        <v>0</v>
      </c>
      <c r="O479" s="25"/>
      <c r="P479" s="25" t="str">
        <f t="array" ref="P479">INDEX(М[Форма закупа],MATCH(1,IF(($B479=М[Наим.])*($C479=М[Артикул, марка, произв.])*($D479=М[Хар-ка])*($O479=М[Прим.]),{1},($B479=М[Наим.])*($C479=М[Артикул, марка, произв.])*($D479=М[Хар-ка])*($O479=М[Прим.])),0))</f>
        <v>Закупка подрядчик</v>
      </c>
    </row>
    <row r="480" spans="1:16" ht="35.1" customHeight="1" outlineLevel="4" x14ac:dyDescent="0.2">
      <c r="A480" s="23" t="s">
        <v>654</v>
      </c>
      <c r="B480" s="24" t="s">
        <v>428</v>
      </c>
      <c r="C480" s="25"/>
      <c r="D480" s="25" t="s">
        <v>655</v>
      </c>
      <c r="E480" s="26" t="s">
        <v>25</v>
      </c>
      <c r="F480" s="27"/>
      <c r="G480" s="27"/>
      <c r="H480" s="27"/>
      <c r="I480" s="27"/>
      <c r="J480" s="28">
        <v>1</v>
      </c>
      <c r="K480" s="28">
        <v>1</v>
      </c>
      <c r="L480" s="28">
        <f>SUM($G$480:$K$480)</f>
        <v>2</v>
      </c>
      <c r="M480" s="32">
        <f t="array" ref="M480">INDEX(М[Цена за ед., руб],MATCH(1,IF(($B480=М[Наим.])*($C480=М[Артикул, марка, произв.])*($D480=М[Хар-ка])*($O480=М[Прим.]),{1},($B480=М[Наим.])*($C480=М[Артикул, марка, произв.])*($D480=М[Хар-ка])*($O480=М[Прим.])),0))</f>
        <v>0</v>
      </c>
      <c r="N480" s="32">
        <f>ROUND($L$480*$M$480,2)</f>
        <v>0</v>
      </c>
      <c r="O480" s="25"/>
      <c r="P480" s="25" t="str">
        <f t="array" ref="P480">INDEX(М[Форма закупа],MATCH(1,IF(($B480=М[Наим.])*($C480=М[Артикул, марка, произв.])*($D480=М[Хар-ка])*($O480=М[Прим.]),{1},($B480=М[Наим.])*($C480=М[Артикул, марка, произв.])*($D480=М[Хар-ка])*($O480=М[Прим.])),0))</f>
        <v>Закупка подрядчик</v>
      </c>
    </row>
    <row r="481" spans="1:16" ht="35.1" customHeight="1" outlineLevel="4" x14ac:dyDescent="0.2">
      <c r="A481" s="23" t="s">
        <v>656</v>
      </c>
      <c r="B481" s="24" t="s">
        <v>428</v>
      </c>
      <c r="C481" s="25"/>
      <c r="D481" s="25" t="s">
        <v>657</v>
      </c>
      <c r="E481" s="26" t="s">
        <v>25</v>
      </c>
      <c r="F481" s="27"/>
      <c r="G481" s="27"/>
      <c r="H481" s="27"/>
      <c r="I481" s="28">
        <v>3</v>
      </c>
      <c r="J481" s="27"/>
      <c r="K481" s="27"/>
      <c r="L481" s="28">
        <f>SUM($G$481:$K$481)</f>
        <v>3</v>
      </c>
      <c r="M481" s="32">
        <f t="array" ref="M481">INDEX(М[Цена за ед., руб],MATCH(1,IF(($B481=М[Наим.])*($C481=М[Артикул, марка, произв.])*($D481=М[Хар-ка])*($O481=М[Прим.]),{1},($B481=М[Наим.])*($C481=М[Артикул, марка, произв.])*($D481=М[Хар-ка])*($O481=М[Прим.])),0))</f>
        <v>0</v>
      </c>
      <c r="N481" s="32">
        <f>ROUND($L$481*$M$481,2)</f>
        <v>0</v>
      </c>
      <c r="O481" s="25"/>
      <c r="P481" s="25" t="str">
        <f t="array" ref="P481">INDEX(М[Форма закупа],MATCH(1,IF(($B481=М[Наим.])*($C481=М[Артикул, марка, произв.])*($D481=М[Хар-ка])*($O481=М[Прим.]),{1},($B481=М[Наим.])*($C481=М[Артикул, марка, произв.])*($D481=М[Хар-ка])*($O481=М[Прим.])),0))</f>
        <v>Закупка подрядчик</v>
      </c>
    </row>
    <row r="482" spans="1:16" ht="35.1" customHeight="1" outlineLevel="4" x14ac:dyDescent="0.2">
      <c r="A482" s="23" t="s">
        <v>658</v>
      </c>
      <c r="B482" s="24" t="s">
        <v>428</v>
      </c>
      <c r="C482" s="25"/>
      <c r="D482" s="25" t="s">
        <v>659</v>
      </c>
      <c r="E482" s="26" t="s">
        <v>25</v>
      </c>
      <c r="F482" s="27"/>
      <c r="G482" s="28">
        <v>3</v>
      </c>
      <c r="H482" s="28">
        <v>4</v>
      </c>
      <c r="I482" s="28">
        <v>2</v>
      </c>
      <c r="J482" s="27"/>
      <c r="K482" s="27"/>
      <c r="L482" s="28">
        <f>SUM($G$482:$K$482)</f>
        <v>9</v>
      </c>
      <c r="M482" s="32">
        <f t="array" ref="M482">INDEX(М[Цена за ед., руб],MATCH(1,IF(($B482=М[Наим.])*($C482=М[Артикул, марка, произв.])*($D482=М[Хар-ка])*($O482=М[Прим.]),{1},($B482=М[Наим.])*($C482=М[Артикул, марка, произв.])*($D482=М[Хар-ка])*($O482=М[Прим.])),0))</f>
        <v>0</v>
      </c>
      <c r="N482" s="32">
        <f>ROUND($L$482*$M$482,2)</f>
        <v>0</v>
      </c>
      <c r="O482" s="25"/>
      <c r="P482" s="25" t="str">
        <f t="array" ref="P482">INDEX(М[Форма закупа],MATCH(1,IF(($B482=М[Наим.])*($C482=М[Артикул, марка, произв.])*($D482=М[Хар-ка])*($O482=М[Прим.]),{1},($B482=М[Наим.])*($C482=М[Артикул, марка, произв.])*($D482=М[Хар-ка])*($O482=М[Прим.])),0))</f>
        <v>Закупка подрядчик</v>
      </c>
    </row>
    <row r="483" spans="1:16" ht="35.1" customHeight="1" outlineLevel="4" x14ac:dyDescent="0.2">
      <c r="A483" s="23" t="s">
        <v>660</v>
      </c>
      <c r="B483" s="24" t="s">
        <v>428</v>
      </c>
      <c r="C483" s="25"/>
      <c r="D483" s="25" t="s">
        <v>661</v>
      </c>
      <c r="E483" s="26" t="s">
        <v>25</v>
      </c>
      <c r="F483" s="27"/>
      <c r="G483" s="27"/>
      <c r="H483" s="27"/>
      <c r="I483" s="27"/>
      <c r="J483" s="27"/>
      <c r="K483" s="28">
        <v>4</v>
      </c>
      <c r="L483" s="28">
        <f>SUM($G$483:$K$483)</f>
        <v>4</v>
      </c>
      <c r="M483" s="32">
        <f t="array" ref="M483">INDEX(М[Цена за ед., руб],MATCH(1,IF(($B483=М[Наим.])*($C483=М[Артикул, марка, произв.])*($D483=М[Хар-ка])*($O483=М[Прим.]),{1},($B483=М[Наим.])*($C483=М[Артикул, марка, произв.])*($D483=М[Хар-ка])*($O483=М[Прим.])),0))</f>
        <v>0</v>
      </c>
      <c r="N483" s="32">
        <f>ROUND($L$483*$M$483,2)</f>
        <v>0</v>
      </c>
      <c r="O483" s="25"/>
      <c r="P483" s="25" t="str">
        <f t="array" ref="P483">INDEX(М[Форма закупа],MATCH(1,IF(($B483=М[Наим.])*($C483=М[Артикул, марка, произв.])*($D483=М[Хар-ка])*($O483=М[Прим.]),{1},($B483=М[Наим.])*($C483=М[Артикул, марка, произв.])*($D483=М[Хар-ка])*($O483=М[Прим.])),0))</f>
        <v>Закупка подрядчик</v>
      </c>
    </row>
    <row r="484" spans="1:16" ht="11.1" customHeight="1" outlineLevel="4" x14ac:dyDescent="0.2">
      <c r="A484" s="23" t="s">
        <v>662</v>
      </c>
      <c r="B484" s="24" t="s">
        <v>428</v>
      </c>
      <c r="C484" s="25"/>
      <c r="D484" s="25" t="s">
        <v>663</v>
      </c>
      <c r="E484" s="26" t="s">
        <v>25</v>
      </c>
      <c r="F484" s="27"/>
      <c r="G484" s="27"/>
      <c r="H484" s="27"/>
      <c r="I484" s="28">
        <v>1</v>
      </c>
      <c r="J484" s="27"/>
      <c r="K484" s="27"/>
      <c r="L484" s="28">
        <f>SUM($G$484:$K$484)</f>
        <v>1</v>
      </c>
      <c r="M484" s="32">
        <f t="array" ref="M484">INDEX(М[Цена за ед., руб],MATCH(1,IF(($B484=М[Наим.])*($C484=М[Артикул, марка, произв.])*($D484=М[Хар-ка])*($O484=М[Прим.]),{1},($B484=М[Наим.])*($C484=М[Артикул, марка, произв.])*($D484=М[Хар-ка])*($O484=М[Прим.])),0))</f>
        <v>0</v>
      </c>
      <c r="N484" s="32">
        <f>ROUND($L$484*$M$484,2)</f>
        <v>0</v>
      </c>
      <c r="O484" s="25"/>
      <c r="P484" s="25" t="str">
        <f t="array" ref="P484">INDEX(М[Форма закупа],MATCH(1,IF(($B484=М[Наим.])*($C484=М[Артикул, марка, произв.])*($D484=М[Хар-ка])*($O484=М[Прим.]),{1},($B484=М[Наим.])*($C484=М[Артикул, марка, произв.])*($D484=М[Хар-ка])*($O484=М[Прим.])),0))</f>
        <v>Закупка подрядчик</v>
      </c>
    </row>
    <row r="485" spans="1:16" ht="23.1" customHeight="1" outlineLevel="4" x14ac:dyDescent="0.2">
      <c r="A485" s="23" t="s">
        <v>664</v>
      </c>
      <c r="B485" s="24" t="s">
        <v>428</v>
      </c>
      <c r="C485" s="25"/>
      <c r="D485" s="25" t="s">
        <v>665</v>
      </c>
      <c r="E485" s="26" t="s">
        <v>25</v>
      </c>
      <c r="F485" s="27"/>
      <c r="G485" s="28">
        <v>4</v>
      </c>
      <c r="H485" s="28">
        <v>4</v>
      </c>
      <c r="I485" s="27"/>
      <c r="J485" s="28">
        <v>13</v>
      </c>
      <c r="K485" s="27"/>
      <c r="L485" s="28">
        <f>SUM($G$485:$K$485)</f>
        <v>21</v>
      </c>
      <c r="M485" s="32">
        <f t="array" ref="M485">INDEX(М[Цена за ед., руб],MATCH(1,IF(($B485=М[Наим.])*($C485=М[Артикул, марка, произв.])*($D485=М[Хар-ка])*($O485=М[Прим.]),{1},($B485=М[Наим.])*($C485=М[Артикул, марка, произв.])*($D485=М[Хар-ка])*($O485=М[Прим.])),0))</f>
        <v>0</v>
      </c>
      <c r="N485" s="32">
        <f>ROUND($L$485*$M$485,2)</f>
        <v>0</v>
      </c>
      <c r="O485" s="25"/>
      <c r="P485" s="25" t="str">
        <f t="array" ref="P485">INDEX(М[Форма закупа],MATCH(1,IF(($B485=М[Наим.])*($C485=М[Артикул, марка, произв.])*($D485=М[Хар-ка])*($O485=М[Прим.]),{1},($B485=М[Наим.])*($C485=М[Артикул, марка, произв.])*($D485=М[Хар-ка])*($O485=М[Прим.])),0))</f>
        <v>Закупка подрядчик</v>
      </c>
    </row>
    <row r="486" spans="1:16" ht="35.1" customHeight="1" outlineLevel="4" x14ac:dyDescent="0.2">
      <c r="A486" s="23" t="s">
        <v>666</v>
      </c>
      <c r="B486" s="24" t="s">
        <v>428</v>
      </c>
      <c r="C486" s="25"/>
      <c r="D486" s="25" t="s">
        <v>667</v>
      </c>
      <c r="E486" s="26" t="s">
        <v>25</v>
      </c>
      <c r="F486" s="27"/>
      <c r="G486" s="28">
        <v>9</v>
      </c>
      <c r="H486" s="27"/>
      <c r="I486" s="27"/>
      <c r="J486" s="27"/>
      <c r="K486" s="27"/>
      <c r="L486" s="28">
        <f>SUM($G$486:$K$486)</f>
        <v>9</v>
      </c>
      <c r="M486" s="32">
        <f t="array" ref="M486">INDEX(М[Цена за ед., руб],MATCH(1,IF(($B486=М[Наим.])*($C486=М[Артикул, марка, произв.])*($D486=М[Хар-ка])*($O486=М[Прим.]),{1},($B486=М[Наим.])*($C486=М[Артикул, марка, произв.])*($D486=М[Хар-ка])*($O486=М[Прим.])),0))</f>
        <v>0</v>
      </c>
      <c r="N486" s="32">
        <f>ROUND($L$486*$M$486,2)</f>
        <v>0</v>
      </c>
      <c r="O486" s="25"/>
      <c r="P486" s="25" t="str">
        <f t="array" ref="P486">INDEX(М[Форма закупа],MATCH(1,IF(($B486=М[Наим.])*($C486=М[Артикул, марка, произв.])*($D486=М[Хар-ка])*($O486=М[Прим.]),{1},($B486=М[Наим.])*($C486=М[Артикул, марка, произв.])*($D486=М[Хар-ка])*($O486=М[Прим.])),0))</f>
        <v>Закупка подрядчик</v>
      </c>
    </row>
    <row r="487" spans="1:16" ht="23.1" customHeight="1" outlineLevel="4" x14ac:dyDescent="0.2">
      <c r="A487" s="23" t="s">
        <v>668</v>
      </c>
      <c r="B487" s="24" t="s">
        <v>428</v>
      </c>
      <c r="C487" s="25"/>
      <c r="D487" s="25" t="s">
        <v>669</v>
      </c>
      <c r="E487" s="26" t="s">
        <v>25</v>
      </c>
      <c r="F487" s="27"/>
      <c r="G487" s="27"/>
      <c r="H487" s="27"/>
      <c r="I487" s="27"/>
      <c r="J487" s="27"/>
      <c r="K487" s="28">
        <v>88</v>
      </c>
      <c r="L487" s="28">
        <f>SUM($G$487:$K$487)</f>
        <v>88</v>
      </c>
      <c r="M487" s="32">
        <f t="array" ref="M487">INDEX(М[Цена за ед., руб],MATCH(1,IF(($B487=М[Наим.])*($C487=М[Артикул, марка, произв.])*($D487=М[Хар-ка])*($O487=М[Прим.]),{1},($B487=М[Наим.])*($C487=М[Артикул, марка, произв.])*($D487=М[Хар-ка])*($O487=М[Прим.])),0))</f>
        <v>0</v>
      </c>
      <c r="N487" s="32">
        <f>ROUND($L$487*$M$487,2)</f>
        <v>0</v>
      </c>
      <c r="O487" s="25"/>
      <c r="P487" s="25" t="str">
        <f t="array" ref="P487">INDEX(М[Форма закупа],MATCH(1,IF(($B487=М[Наим.])*($C487=М[Артикул, марка, произв.])*($D487=М[Хар-ка])*($O487=М[Прим.]),{1},($B487=М[Наим.])*($C487=М[Артикул, марка, произв.])*($D487=М[Хар-ка])*($O487=М[Прим.])),0))</f>
        <v>Закупка подрядчик</v>
      </c>
    </row>
    <row r="488" spans="1:16" ht="23.1" customHeight="1" outlineLevel="4" x14ac:dyDescent="0.2">
      <c r="A488" s="23" t="s">
        <v>670</v>
      </c>
      <c r="B488" s="24" t="s">
        <v>428</v>
      </c>
      <c r="C488" s="25"/>
      <c r="D488" s="25" t="s">
        <v>671</v>
      </c>
      <c r="E488" s="26" t="s">
        <v>25</v>
      </c>
      <c r="F488" s="27"/>
      <c r="G488" s="27"/>
      <c r="H488" s="28">
        <v>46</v>
      </c>
      <c r="I488" s="27"/>
      <c r="J488" s="27"/>
      <c r="K488" s="27"/>
      <c r="L488" s="28">
        <f>SUM($G$488:$K$488)</f>
        <v>46</v>
      </c>
      <c r="M488" s="32">
        <f t="array" ref="M488">INDEX(М[Цена за ед., руб],MATCH(1,IF(($B488=М[Наим.])*($C488=М[Артикул, марка, произв.])*($D488=М[Хар-ка])*($O488=М[Прим.]),{1},($B488=М[Наим.])*($C488=М[Артикул, марка, произв.])*($D488=М[Хар-ка])*($O488=М[Прим.])),0))</f>
        <v>0</v>
      </c>
      <c r="N488" s="32">
        <f>ROUND($L$488*$M$488,2)</f>
        <v>0</v>
      </c>
      <c r="O488" s="25"/>
      <c r="P488" s="25" t="str">
        <f t="array" ref="P488">INDEX(М[Форма закупа],MATCH(1,IF(($B488=М[Наим.])*($C488=М[Артикул, марка, произв.])*($D488=М[Хар-ка])*($O488=М[Прим.]),{1},($B488=М[Наим.])*($C488=М[Артикул, марка, произв.])*($D488=М[Хар-ка])*($O488=М[Прим.])),0))</f>
        <v>Закупка подрядчик</v>
      </c>
    </row>
    <row r="489" spans="1:16" ht="23.1" customHeight="1" outlineLevel="4" x14ac:dyDescent="0.2">
      <c r="A489" s="23" t="s">
        <v>672</v>
      </c>
      <c r="B489" s="24" t="s">
        <v>428</v>
      </c>
      <c r="C489" s="25"/>
      <c r="D489" s="25" t="s">
        <v>673</v>
      </c>
      <c r="E489" s="26" t="s">
        <v>25</v>
      </c>
      <c r="F489" s="27"/>
      <c r="G489" s="27"/>
      <c r="H489" s="27"/>
      <c r="I489" s="27"/>
      <c r="J489" s="27"/>
      <c r="K489" s="28">
        <v>44</v>
      </c>
      <c r="L489" s="28">
        <f>SUM($G$489:$K$489)</f>
        <v>44</v>
      </c>
      <c r="M489" s="32">
        <f t="array" ref="M489">INDEX(М[Цена за ед., руб],MATCH(1,IF(($B489=М[Наим.])*($C489=М[Артикул, марка, произв.])*($D489=М[Хар-ка])*($O489=М[Прим.]),{1},($B489=М[Наим.])*($C489=М[Артикул, марка, произв.])*($D489=М[Хар-ка])*($O489=М[Прим.])),0))</f>
        <v>0</v>
      </c>
      <c r="N489" s="32">
        <f>ROUND($L$489*$M$489,2)</f>
        <v>0</v>
      </c>
      <c r="O489" s="25"/>
      <c r="P489" s="25" t="str">
        <f t="array" ref="P489">INDEX(М[Форма закупа],MATCH(1,IF(($B489=М[Наим.])*($C489=М[Артикул, марка, произв.])*($D489=М[Хар-ка])*($O489=М[Прим.]),{1},($B489=М[Наим.])*($C489=М[Артикул, марка, произв.])*($D489=М[Хар-ка])*($O489=М[Прим.])),0))</f>
        <v>Закупка подрядчик</v>
      </c>
    </row>
    <row r="490" spans="1:16" ht="23.1" customHeight="1" outlineLevel="4" x14ac:dyDescent="0.2">
      <c r="A490" s="23" t="s">
        <v>674</v>
      </c>
      <c r="B490" s="24" t="s">
        <v>428</v>
      </c>
      <c r="C490" s="25"/>
      <c r="D490" s="25" t="s">
        <v>675</v>
      </c>
      <c r="E490" s="26" t="s">
        <v>25</v>
      </c>
      <c r="F490" s="27"/>
      <c r="G490" s="27"/>
      <c r="H490" s="27"/>
      <c r="I490" s="27"/>
      <c r="J490" s="27"/>
      <c r="K490" s="28">
        <v>2</v>
      </c>
      <c r="L490" s="28">
        <f>SUM($G$490:$K$490)</f>
        <v>2</v>
      </c>
      <c r="M490" s="32">
        <f t="array" ref="M490">INDEX(М[Цена за ед., руб],MATCH(1,IF(($B490=М[Наим.])*($C490=М[Артикул, марка, произв.])*($D490=М[Хар-ка])*($O490=М[Прим.]),{1},($B490=М[Наим.])*($C490=М[Артикул, марка, произв.])*($D490=М[Хар-ка])*($O490=М[Прим.])),0))</f>
        <v>0</v>
      </c>
      <c r="N490" s="32">
        <f>ROUND($L$490*$M$490,2)</f>
        <v>0</v>
      </c>
      <c r="O490" s="25"/>
      <c r="P490" s="25" t="str">
        <f t="array" ref="P490">INDEX(М[Форма закупа],MATCH(1,IF(($B490=М[Наим.])*($C490=М[Артикул, марка, произв.])*($D490=М[Хар-ка])*($O490=М[Прим.]),{1},($B490=М[Наим.])*($C490=М[Артикул, марка, произв.])*($D490=М[Хар-ка])*($O490=М[Прим.])),0))</f>
        <v>Закупка подрядчик</v>
      </c>
    </row>
    <row r="491" spans="1:16" ht="11.1" customHeight="1" outlineLevel="2" x14ac:dyDescent="0.2">
      <c r="A491" s="13" t="s">
        <v>676</v>
      </c>
      <c r="B491" s="14" t="s">
        <v>677</v>
      </c>
      <c r="C491" s="15"/>
      <c r="D491" s="15"/>
      <c r="E491" s="16"/>
      <c r="F491" s="17"/>
      <c r="G491" s="18"/>
      <c r="H491" s="18"/>
      <c r="I491" s="18"/>
      <c r="J491" s="18"/>
      <c r="K491" s="18"/>
      <c r="L491" s="18"/>
      <c r="M491" s="64"/>
      <c r="N491" s="64">
        <f>SUM($N$492)</f>
        <v>0</v>
      </c>
      <c r="O491" s="19"/>
      <c r="P491" s="19"/>
    </row>
    <row r="492" spans="1:16" ht="11.1" customHeight="1" outlineLevel="3" x14ac:dyDescent="0.2">
      <c r="A492" s="13" t="s">
        <v>678</v>
      </c>
      <c r="B492" s="14" t="s">
        <v>677</v>
      </c>
      <c r="C492" s="15"/>
      <c r="D492" s="15"/>
      <c r="E492" s="16"/>
      <c r="F492" s="17"/>
      <c r="G492" s="18"/>
      <c r="H492" s="18"/>
      <c r="I492" s="18"/>
      <c r="J492" s="18"/>
      <c r="K492" s="18"/>
      <c r="L492" s="18"/>
      <c r="M492" s="64"/>
      <c r="N492" s="64">
        <f>SUM($N$495,$N$493)</f>
        <v>0</v>
      </c>
      <c r="O492" s="19"/>
      <c r="P492" s="19"/>
    </row>
    <row r="493" spans="1:16" ht="11.1" customHeight="1" outlineLevel="4" x14ac:dyDescent="0.2">
      <c r="A493" s="20"/>
      <c r="B493" s="14" t="s">
        <v>23</v>
      </c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65"/>
      <c r="N493" s="66">
        <f>SUM($N$494)</f>
        <v>0</v>
      </c>
      <c r="O493" s="18"/>
      <c r="P493" s="22"/>
    </row>
    <row r="494" spans="1:16" ht="11.1" customHeight="1" outlineLevel="4" x14ac:dyDescent="0.2">
      <c r="A494" s="23"/>
      <c r="B494" s="24" t="s">
        <v>679</v>
      </c>
      <c r="C494" s="25"/>
      <c r="D494" s="25"/>
      <c r="E494" s="26" t="s">
        <v>25</v>
      </c>
      <c r="F494" s="27"/>
      <c r="G494" s="28">
        <v>196</v>
      </c>
      <c r="H494" s="28">
        <v>280</v>
      </c>
      <c r="I494" s="28">
        <v>114</v>
      </c>
      <c r="J494" s="29">
        <v>1098</v>
      </c>
      <c r="K494" s="28">
        <v>748</v>
      </c>
      <c r="L494" s="29">
        <f>SUM($G$494:$K$494)</f>
        <v>2436</v>
      </c>
      <c r="M494" s="32">
        <f t="array" ref="M494">INDEX(Р[Цена за ед., руб],MATCH(1,IF(($B494=Р[Наименование])*($O494=Р[Примечание]),{1},($B494=Р[Наименование])*($O494=Р[Примечание])),0))</f>
        <v>0</v>
      </c>
      <c r="N494" s="32">
        <f>ROUND($L$494*$M$494,2)</f>
        <v>0</v>
      </c>
      <c r="O494" s="25"/>
      <c r="P494" s="25"/>
    </row>
    <row r="495" spans="1:16" ht="11.1" customHeight="1" outlineLevel="4" x14ac:dyDescent="0.2">
      <c r="A495" s="20"/>
      <c r="B495" s="14" t="s">
        <v>27</v>
      </c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65"/>
      <c r="N495" s="66">
        <f>SUM($N$496:$N$621)</f>
        <v>0</v>
      </c>
      <c r="O495" s="18"/>
      <c r="P495" s="22"/>
    </row>
    <row r="496" spans="1:16" ht="11.1" customHeight="1" outlineLevel="4" x14ac:dyDescent="0.2">
      <c r="A496" s="23" t="s">
        <v>28</v>
      </c>
      <c r="B496" s="24" t="s">
        <v>680</v>
      </c>
      <c r="C496" s="25"/>
      <c r="D496" s="25" t="s">
        <v>681</v>
      </c>
      <c r="E496" s="26" t="s">
        <v>25</v>
      </c>
      <c r="F496" s="27"/>
      <c r="G496" s="27"/>
      <c r="H496" s="27"/>
      <c r="I496" s="27"/>
      <c r="J496" s="27"/>
      <c r="K496" s="28">
        <v>2</v>
      </c>
      <c r="L496" s="28">
        <f>SUM($G$496:$K$496)</f>
        <v>2</v>
      </c>
      <c r="M496" s="32">
        <f t="array" ref="M496">INDEX(М[Цена за ед., руб],MATCH(1,IF(($B496=М[Наим.])*($C496=М[Артикул, марка, произв.])*($D496=М[Хар-ка])*($O496=М[Прим.]),{1},($B496=М[Наим.])*($C496=М[Артикул, марка, произв.])*($D496=М[Хар-ка])*($O496=М[Прим.])),0))</f>
        <v>0</v>
      </c>
      <c r="N496" s="32">
        <f>ROUND($L$496*$M$496,2)</f>
        <v>0</v>
      </c>
      <c r="O496" s="25" t="s">
        <v>682</v>
      </c>
      <c r="P496" s="25" t="str">
        <f t="array" ref="P496">INDEX(М[Форма закупа],MATCH(1,IF(($B496=М[Наим.])*($C496=М[Артикул, марка, произв.])*($D496=М[Хар-ка])*($O496=М[Прим.]),{1},($B496=М[Наим.])*($C496=М[Артикул, марка, произв.])*($D496=М[Хар-ка])*($O496=М[Прим.])),0))</f>
        <v>Закупка подрядчик</v>
      </c>
    </row>
    <row r="497" spans="1:16" ht="11.1" customHeight="1" outlineLevel="4" x14ac:dyDescent="0.2">
      <c r="A497" s="23" t="s">
        <v>39</v>
      </c>
      <c r="B497" s="24" t="s">
        <v>680</v>
      </c>
      <c r="C497" s="25"/>
      <c r="D497" s="25" t="s">
        <v>683</v>
      </c>
      <c r="E497" s="26" t="s">
        <v>25</v>
      </c>
      <c r="F497" s="27"/>
      <c r="G497" s="27"/>
      <c r="H497" s="28">
        <v>23</v>
      </c>
      <c r="I497" s="27"/>
      <c r="J497" s="27"/>
      <c r="K497" s="27"/>
      <c r="L497" s="28">
        <f>SUM($G$497:$K$497)</f>
        <v>23</v>
      </c>
      <c r="M497" s="32">
        <f t="array" ref="M497">INDEX(М[Цена за ед., руб],MATCH(1,IF(($B497=М[Наим.])*($C497=М[Артикул, марка, произв.])*($D497=М[Хар-ка])*($O497=М[Прим.]),{1},($B497=М[Наим.])*($C497=М[Артикул, марка, произв.])*($D497=М[Хар-ка])*($O497=М[Прим.])),0))</f>
        <v>0</v>
      </c>
      <c r="N497" s="32">
        <f>ROUND($L$497*$M$497,2)</f>
        <v>0</v>
      </c>
      <c r="O497" s="25"/>
      <c r="P497" s="25" t="str">
        <f t="array" ref="P497">INDEX(М[Форма закупа],MATCH(1,IF(($B497=М[Наим.])*($C497=М[Артикул, марка, произв.])*($D497=М[Хар-ка])*($O497=М[Прим.]),{1},($B497=М[Наим.])*($C497=М[Артикул, марка, произв.])*($D497=М[Хар-ка])*($O497=М[Прим.])),0))</f>
        <v>Закупка подрядчик</v>
      </c>
    </row>
    <row r="498" spans="1:16" ht="11.1" customHeight="1" outlineLevel="4" x14ac:dyDescent="0.2">
      <c r="A498" s="23" t="s">
        <v>41</v>
      </c>
      <c r="B498" s="24" t="s">
        <v>680</v>
      </c>
      <c r="C498" s="25"/>
      <c r="D498" s="25" t="s">
        <v>684</v>
      </c>
      <c r="E498" s="26" t="s">
        <v>25</v>
      </c>
      <c r="F498" s="27"/>
      <c r="G498" s="27"/>
      <c r="H498" s="27"/>
      <c r="I498" s="27"/>
      <c r="J498" s="27"/>
      <c r="K498" s="28">
        <v>88</v>
      </c>
      <c r="L498" s="28">
        <f>SUM($G$498:$K$498)</f>
        <v>88</v>
      </c>
      <c r="M498" s="32">
        <f t="array" ref="M498">INDEX(М[Цена за ед., руб],MATCH(1,IF(($B498=М[Наим.])*($C498=М[Артикул, марка, произв.])*($D498=М[Хар-ка])*($O498=М[Прим.]),{1},($B498=М[Наим.])*($C498=М[Артикул, марка, произв.])*($D498=М[Хар-ка])*($O498=М[Прим.])),0))</f>
        <v>0</v>
      </c>
      <c r="N498" s="32">
        <f>ROUND($L$498*$M$498,2)</f>
        <v>0</v>
      </c>
      <c r="O498" s="25"/>
      <c r="P498" s="25" t="str">
        <f t="array" ref="P498">INDEX(М[Форма закупа],MATCH(1,IF(($B498=М[Наим.])*($C498=М[Артикул, марка, произв.])*($D498=М[Хар-ка])*($O498=М[Прим.]),{1},($B498=М[Наим.])*($C498=М[Артикул, марка, произв.])*($D498=М[Хар-ка])*($O498=М[Прим.])),0))</f>
        <v>Закупка подрядчик</v>
      </c>
    </row>
    <row r="499" spans="1:16" ht="11.1" customHeight="1" outlineLevel="4" x14ac:dyDescent="0.2">
      <c r="A499" s="23" t="s">
        <v>43</v>
      </c>
      <c r="B499" s="24" t="s">
        <v>680</v>
      </c>
      <c r="C499" s="25"/>
      <c r="D499" s="25" t="s">
        <v>685</v>
      </c>
      <c r="E499" s="26" t="s">
        <v>25</v>
      </c>
      <c r="F499" s="27"/>
      <c r="G499" s="28">
        <v>2</v>
      </c>
      <c r="H499" s="27"/>
      <c r="I499" s="27"/>
      <c r="J499" s="27"/>
      <c r="K499" s="27"/>
      <c r="L499" s="28">
        <f>SUM($G$499:$K$499)</f>
        <v>2</v>
      </c>
      <c r="M499" s="32">
        <f t="array" ref="M499">INDEX(М[Цена за ед., руб],MATCH(1,IF(($B499=М[Наим.])*($C499=М[Артикул, марка, произв.])*($D499=М[Хар-ка])*($O499=М[Прим.]),{1},($B499=М[Наим.])*($C499=М[Артикул, марка, произв.])*($D499=М[Хар-ка])*($O499=М[Прим.])),0))</f>
        <v>0</v>
      </c>
      <c r="N499" s="32">
        <f>ROUND($L$499*$M$499,2)</f>
        <v>0</v>
      </c>
      <c r="O499" s="25"/>
      <c r="P499" s="25" t="str">
        <f t="array" ref="P499">INDEX(М[Форма закупа],MATCH(1,IF(($B499=М[Наим.])*($C499=М[Артикул, марка, произв.])*($D499=М[Хар-ка])*($O499=М[Прим.]),{1},($B499=М[Наим.])*($C499=М[Артикул, марка, произв.])*($D499=М[Хар-ка])*($O499=М[Прим.])),0))</f>
        <v>Закупка подрядчик</v>
      </c>
    </row>
    <row r="500" spans="1:16" ht="11.1" customHeight="1" outlineLevel="4" x14ac:dyDescent="0.2">
      <c r="A500" s="23" t="s">
        <v>45</v>
      </c>
      <c r="B500" s="24" t="s">
        <v>680</v>
      </c>
      <c r="C500" s="25"/>
      <c r="D500" s="25" t="s">
        <v>686</v>
      </c>
      <c r="E500" s="26" t="s">
        <v>25</v>
      </c>
      <c r="F500" s="27"/>
      <c r="G500" s="28">
        <v>63</v>
      </c>
      <c r="H500" s="27"/>
      <c r="I500" s="27"/>
      <c r="J500" s="27"/>
      <c r="K500" s="28">
        <v>480</v>
      </c>
      <c r="L500" s="28">
        <f>SUM($G$500:$K$500)</f>
        <v>543</v>
      </c>
      <c r="M500" s="32">
        <f t="array" ref="M500">INDEX(М[Цена за ед., руб],MATCH(1,IF(($B500=М[Наим.])*($C500=М[Артикул, марка, произв.])*($D500=М[Хар-ка])*($O500=М[Прим.]),{1},($B500=М[Наим.])*($C500=М[Артикул, марка, произв.])*($D500=М[Хар-ка])*($O500=М[Прим.])),0))</f>
        <v>0</v>
      </c>
      <c r="N500" s="32">
        <f>ROUND($L$500*$M$500,2)</f>
        <v>0</v>
      </c>
      <c r="O500" s="25"/>
      <c r="P500" s="25" t="str">
        <f t="array" ref="P500">INDEX(М[Форма закупа],MATCH(1,IF(($B500=М[Наим.])*($C500=М[Артикул, марка, произв.])*($D500=М[Хар-ка])*($O500=М[Прим.]),{1},($B500=М[Наим.])*($C500=М[Артикул, марка, произв.])*($D500=М[Хар-ка])*($O500=М[Прим.])),0))</f>
        <v>Закупка подрядчик</v>
      </c>
    </row>
    <row r="501" spans="1:16" ht="11.1" customHeight="1" outlineLevel="4" x14ac:dyDescent="0.2">
      <c r="A501" s="23" t="s">
        <v>47</v>
      </c>
      <c r="B501" s="24" t="s">
        <v>680</v>
      </c>
      <c r="C501" s="25"/>
      <c r="D501" s="25" t="s">
        <v>687</v>
      </c>
      <c r="E501" s="26" t="s">
        <v>25</v>
      </c>
      <c r="F501" s="27"/>
      <c r="G501" s="28">
        <v>1</v>
      </c>
      <c r="H501" s="28">
        <v>24</v>
      </c>
      <c r="I501" s="27"/>
      <c r="J501" s="28">
        <v>117</v>
      </c>
      <c r="K501" s="27"/>
      <c r="L501" s="28">
        <f>SUM($G$501:$K$501)</f>
        <v>142</v>
      </c>
      <c r="M501" s="32">
        <f t="array" ref="M501">INDEX(М[Цена за ед., руб],MATCH(1,IF(($B501=М[Наим.])*($C501=М[Артикул, марка, произв.])*($D501=М[Хар-ка])*($O501=М[Прим.]),{1},($B501=М[Наим.])*($C501=М[Артикул, марка, произв.])*($D501=М[Хар-ка])*($O501=М[Прим.])),0))</f>
        <v>0</v>
      </c>
      <c r="N501" s="32">
        <f>ROUND($L$501*$M$501,2)</f>
        <v>0</v>
      </c>
      <c r="O501" s="25"/>
      <c r="P501" s="25" t="str">
        <f t="array" ref="P501">INDEX(М[Форма закупа],MATCH(1,IF(($B501=М[Наим.])*($C501=М[Артикул, марка, произв.])*($D501=М[Хар-ка])*($O501=М[Прим.]),{1},($B501=М[Наим.])*($C501=М[Артикул, марка, произв.])*($D501=М[Хар-ка])*($O501=М[Прим.])),0))</f>
        <v>Закупка подрядчик</v>
      </c>
    </row>
    <row r="502" spans="1:16" ht="11.1" customHeight="1" outlineLevel="4" x14ac:dyDescent="0.2">
      <c r="A502" s="23" t="s">
        <v>49</v>
      </c>
      <c r="B502" s="24" t="s">
        <v>680</v>
      </c>
      <c r="C502" s="25"/>
      <c r="D502" s="25" t="s">
        <v>688</v>
      </c>
      <c r="E502" s="26" t="s">
        <v>25</v>
      </c>
      <c r="F502" s="27"/>
      <c r="G502" s="27"/>
      <c r="H502" s="28">
        <v>47</v>
      </c>
      <c r="I502" s="28">
        <v>15</v>
      </c>
      <c r="J502" s="27"/>
      <c r="K502" s="28">
        <v>1</v>
      </c>
      <c r="L502" s="28">
        <f>SUM($G$502:$K$502)</f>
        <v>63</v>
      </c>
      <c r="M502" s="32">
        <f t="array" ref="M502">INDEX(М[Цена за ед., руб],MATCH(1,IF(($B502=М[Наим.])*($C502=М[Артикул, марка, произв.])*($D502=М[Хар-ка])*($O502=М[Прим.]),{1},($B502=М[Наим.])*($C502=М[Артикул, марка, произв.])*($D502=М[Хар-ка])*($O502=М[Прим.])),0))</f>
        <v>0</v>
      </c>
      <c r="N502" s="32">
        <f>ROUND($L$502*$M$502,2)</f>
        <v>0</v>
      </c>
      <c r="O502" s="25"/>
      <c r="P502" s="25" t="str">
        <f t="array" ref="P502">INDEX(М[Форма закупа],MATCH(1,IF(($B502=М[Наим.])*($C502=М[Артикул, марка, произв.])*($D502=М[Хар-ка])*($O502=М[Прим.]),{1},($B502=М[Наим.])*($C502=М[Артикул, марка, произв.])*($D502=М[Хар-ка])*($O502=М[Прим.])),0))</f>
        <v>Закупка подрядчик</v>
      </c>
    </row>
    <row r="503" spans="1:16" ht="11.1" customHeight="1" outlineLevel="4" x14ac:dyDescent="0.2">
      <c r="A503" s="23" t="s">
        <v>51</v>
      </c>
      <c r="B503" s="24" t="s">
        <v>680</v>
      </c>
      <c r="C503" s="25"/>
      <c r="D503" s="25" t="s">
        <v>689</v>
      </c>
      <c r="E503" s="26" t="s">
        <v>25</v>
      </c>
      <c r="F503" s="27"/>
      <c r="G503" s="28">
        <v>2</v>
      </c>
      <c r="H503" s="28">
        <v>1</v>
      </c>
      <c r="I503" s="27"/>
      <c r="J503" s="27"/>
      <c r="K503" s="28">
        <v>4</v>
      </c>
      <c r="L503" s="28">
        <f>SUM($G$503:$K$503)</f>
        <v>7</v>
      </c>
      <c r="M503" s="32">
        <f t="array" ref="M503">INDEX(М[Цена за ед., руб],MATCH(1,IF(($B503=М[Наим.])*($C503=М[Артикул, марка, произв.])*($D503=М[Хар-ка])*($O503=М[Прим.]),{1},($B503=М[Наим.])*($C503=М[Артикул, марка, произв.])*($D503=М[Хар-ка])*($O503=М[Прим.])),0))</f>
        <v>0</v>
      </c>
      <c r="N503" s="32">
        <f>ROUND($L$503*$M$503,2)</f>
        <v>0</v>
      </c>
      <c r="O503" s="25"/>
      <c r="P503" s="25" t="str">
        <f t="array" ref="P503">INDEX(М[Форма закупа],MATCH(1,IF(($B503=М[Наим.])*($C503=М[Артикул, марка, произв.])*($D503=М[Хар-ка])*($O503=М[Прим.]),{1},($B503=М[Наим.])*($C503=М[Артикул, марка, произв.])*($D503=М[Хар-ка])*($O503=М[Прим.])),0))</f>
        <v>Закупка подрядчик</v>
      </c>
    </row>
    <row r="504" spans="1:16" ht="11.1" customHeight="1" outlineLevel="4" x14ac:dyDescent="0.2">
      <c r="A504" s="23" t="s">
        <v>53</v>
      </c>
      <c r="B504" s="24" t="s">
        <v>680</v>
      </c>
      <c r="C504" s="25"/>
      <c r="D504" s="25" t="s">
        <v>690</v>
      </c>
      <c r="E504" s="26" t="s">
        <v>25</v>
      </c>
      <c r="F504" s="27"/>
      <c r="G504" s="27"/>
      <c r="H504" s="28">
        <v>1</v>
      </c>
      <c r="I504" s="28">
        <v>1</v>
      </c>
      <c r="J504" s="28">
        <v>1</v>
      </c>
      <c r="K504" s="27"/>
      <c r="L504" s="28">
        <f>SUM($G$504:$K$504)</f>
        <v>3</v>
      </c>
      <c r="M504" s="32">
        <f t="array" ref="M504">INDEX(М[Цена за ед., руб],MATCH(1,IF(($B504=М[Наим.])*($C504=М[Артикул, марка, произв.])*($D504=М[Хар-ка])*($O504=М[Прим.]),{1},($B504=М[Наим.])*($C504=М[Артикул, марка, произв.])*($D504=М[Хар-ка])*($O504=М[Прим.])),0))</f>
        <v>0</v>
      </c>
      <c r="N504" s="32">
        <f>ROUND($L$504*$M$504,2)</f>
        <v>0</v>
      </c>
      <c r="O504" s="25"/>
      <c r="P504" s="25" t="str">
        <f t="array" ref="P504">INDEX(М[Форма закупа],MATCH(1,IF(($B504=М[Наим.])*($C504=М[Артикул, марка, произв.])*($D504=М[Хар-ка])*($O504=М[Прим.]),{1},($B504=М[Наим.])*($C504=М[Артикул, марка, произв.])*($D504=М[Хар-ка])*($O504=М[Прим.])),0))</f>
        <v>Закупка подрядчик</v>
      </c>
    </row>
    <row r="505" spans="1:16" ht="11.1" customHeight="1" outlineLevel="4" x14ac:dyDescent="0.2">
      <c r="A505" s="23" t="s">
        <v>55</v>
      </c>
      <c r="B505" s="24" t="s">
        <v>680</v>
      </c>
      <c r="C505" s="25"/>
      <c r="D505" s="25" t="s">
        <v>691</v>
      </c>
      <c r="E505" s="26" t="s">
        <v>25</v>
      </c>
      <c r="F505" s="27"/>
      <c r="G505" s="27"/>
      <c r="H505" s="27"/>
      <c r="I505" s="27"/>
      <c r="J505" s="27"/>
      <c r="K505" s="28">
        <v>2</v>
      </c>
      <c r="L505" s="28">
        <f>SUM($G$505:$K$505)</f>
        <v>2</v>
      </c>
      <c r="M505" s="32">
        <f t="array" ref="M505">INDEX(М[Цена за ед., руб],MATCH(1,IF(($B505=М[Наим.])*($C505=М[Артикул, марка, произв.])*($D505=М[Хар-ка])*($O505=М[Прим.]),{1},($B505=М[Наим.])*($C505=М[Артикул, марка, произв.])*($D505=М[Хар-ка])*($O505=М[Прим.])),0))</f>
        <v>0</v>
      </c>
      <c r="N505" s="32">
        <f>ROUND($L$505*$M$505,2)</f>
        <v>0</v>
      </c>
      <c r="O505" s="25"/>
      <c r="P505" s="25" t="str">
        <f t="array" ref="P505">INDEX(М[Форма закупа],MATCH(1,IF(($B505=М[Наим.])*($C505=М[Артикул, марка, произв.])*($D505=М[Хар-ка])*($O505=М[Прим.]),{1},($B505=М[Наим.])*($C505=М[Артикул, марка, произв.])*($D505=М[Хар-ка])*($O505=М[Прим.])),0))</f>
        <v>Закупка подрядчик</v>
      </c>
    </row>
    <row r="506" spans="1:16" ht="11.1" customHeight="1" outlineLevel="4" x14ac:dyDescent="0.2">
      <c r="A506" s="23" t="s">
        <v>16</v>
      </c>
      <c r="B506" s="24" t="s">
        <v>680</v>
      </c>
      <c r="C506" s="25"/>
      <c r="D506" s="25" t="s">
        <v>692</v>
      </c>
      <c r="E506" s="26" t="s">
        <v>25</v>
      </c>
      <c r="F506" s="27"/>
      <c r="G506" s="27"/>
      <c r="H506" s="27"/>
      <c r="I506" s="27"/>
      <c r="J506" s="27"/>
      <c r="K506" s="28">
        <v>2</v>
      </c>
      <c r="L506" s="28">
        <f>SUM($G$506:$K$506)</f>
        <v>2</v>
      </c>
      <c r="M506" s="32">
        <f t="array" ref="M506">INDEX(М[Цена за ед., руб],MATCH(1,IF(($B506=М[Наим.])*($C506=М[Артикул, марка, произв.])*($D506=М[Хар-ка])*($O506=М[Прим.]),{1},($B506=М[Наим.])*($C506=М[Артикул, марка, произв.])*($D506=М[Хар-ка])*($O506=М[Прим.])),0))</f>
        <v>0</v>
      </c>
      <c r="N506" s="32">
        <f>ROUND($L$506*$M$506,2)</f>
        <v>0</v>
      </c>
      <c r="O506" s="25"/>
      <c r="P506" s="25" t="str">
        <f t="array" ref="P506">INDEX(М[Форма закупа],MATCH(1,IF(($B506=М[Наим.])*($C506=М[Артикул, марка, произв.])*($D506=М[Хар-ка])*($O506=М[Прим.]),{1},($B506=М[Наим.])*($C506=М[Артикул, марка, произв.])*($D506=М[Хар-ка])*($O506=М[Прим.])),0))</f>
        <v>Закупка подрядчик</v>
      </c>
    </row>
    <row r="507" spans="1:16" ht="11.1" customHeight="1" outlineLevel="4" x14ac:dyDescent="0.2">
      <c r="A507" s="23" t="s">
        <v>70</v>
      </c>
      <c r="B507" s="24" t="s">
        <v>680</v>
      </c>
      <c r="C507" s="25"/>
      <c r="D507" s="25" t="s">
        <v>693</v>
      </c>
      <c r="E507" s="26" t="s">
        <v>25</v>
      </c>
      <c r="F507" s="27"/>
      <c r="G507" s="27"/>
      <c r="H507" s="27"/>
      <c r="I507" s="27"/>
      <c r="J507" s="28">
        <v>29</v>
      </c>
      <c r="K507" s="27"/>
      <c r="L507" s="28">
        <f>SUM($G$507:$K$507)</f>
        <v>29</v>
      </c>
      <c r="M507" s="32">
        <f t="array" ref="M507">INDEX(М[Цена за ед., руб],MATCH(1,IF(($B507=М[Наим.])*($C507=М[Артикул, марка, произв.])*($D507=М[Хар-ка])*($O507=М[Прим.]),{1},($B507=М[Наим.])*($C507=М[Артикул, марка, произв.])*($D507=М[Хар-ка])*($O507=М[Прим.])),0))</f>
        <v>0</v>
      </c>
      <c r="N507" s="32">
        <f>ROUND($L$507*$M$507,2)</f>
        <v>0</v>
      </c>
      <c r="O507" s="25"/>
      <c r="P507" s="25" t="str">
        <f t="array" ref="P507">INDEX(М[Форма закупа],MATCH(1,IF(($B507=М[Наим.])*($C507=М[Артикул, марка, произв.])*($D507=М[Хар-ка])*($O507=М[Прим.]),{1},($B507=М[Наим.])*($C507=М[Артикул, марка, произв.])*($D507=М[Хар-ка])*($O507=М[Прим.])),0))</f>
        <v>Закупка подрядчик</v>
      </c>
    </row>
    <row r="508" spans="1:16" ht="11.1" customHeight="1" outlineLevel="4" x14ac:dyDescent="0.2">
      <c r="A508" s="23" t="s">
        <v>72</v>
      </c>
      <c r="B508" s="24" t="s">
        <v>680</v>
      </c>
      <c r="C508" s="25"/>
      <c r="D508" s="25" t="s">
        <v>694</v>
      </c>
      <c r="E508" s="26" t="s">
        <v>25</v>
      </c>
      <c r="F508" s="27"/>
      <c r="G508" s="27"/>
      <c r="H508" s="28">
        <v>23</v>
      </c>
      <c r="I508" s="27"/>
      <c r="J508" s="27"/>
      <c r="K508" s="28">
        <v>44</v>
      </c>
      <c r="L508" s="28">
        <f>SUM($G$508:$K$508)</f>
        <v>67</v>
      </c>
      <c r="M508" s="32">
        <f t="array" ref="M508">INDEX(М[Цена за ед., руб],MATCH(1,IF(($B508=М[Наим.])*($C508=М[Артикул, марка, произв.])*($D508=М[Хар-ка])*($O508=М[Прим.]),{1},($B508=М[Наим.])*($C508=М[Артикул, марка, произв.])*($D508=М[Хар-ка])*($O508=М[Прим.])),0))</f>
        <v>0</v>
      </c>
      <c r="N508" s="32">
        <f>ROUND($L$508*$M$508,2)</f>
        <v>0</v>
      </c>
      <c r="O508" s="25"/>
      <c r="P508" s="25" t="str">
        <f t="array" ref="P508">INDEX(М[Форма закупа],MATCH(1,IF(($B508=М[Наим.])*($C508=М[Артикул, марка, произв.])*($D508=М[Хар-ка])*($O508=М[Прим.]),{1},($B508=М[Наим.])*($C508=М[Артикул, марка, произв.])*($D508=М[Хар-ка])*($O508=М[Прим.])),0))</f>
        <v>Закупка подрядчик</v>
      </c>
    </row>
    <row r="509" spans="1:16" ht="11.1" customHeight="1" outlineLevel="4" x14ac:dyDescent="0.2">
      <c r="A509" s="23" t="s">
        <v>74</v>
      </c>
      <c r="B509" s="24" t="s">
        <v>680</v>
      </c>
      <c r="C509" s="25"/>
      <c r="D509" s="25" t="s">
        <v>695</v>
      </c>
      <c r="E509" s="26" t="s">
        <v>25</v>
      </c>
      <c r="F509" s="27"/>
      <c r="G509" s="27"/>
      <c r="H509" s="27"/>
      <c r="I509" s="27"/>
      <c r="J509" s="28">
        <v>2</v>
      </c>
      <c r="K509" s="27"/>
      <c r="L509" s="28">
        <f>SUM($G$509:$K$509)</f>
        <v>2</v>
      </c>
      <c r="M509" s="32">
        <f t="array" ref="M509">INDEX(М[Цена за ед., руб],MATCH(1,IF(($B509=М[Наим.])*($C509=М[Артикул, марка, произв.])*($D509=М[Хар-ка])*($O509=М[Прим.]),{1},($B509=М[Наим.])*($C509=М[Артикул, марка, произв.])*($D509=М[Хар-ка])*($O509=М[Прим.])),0))</f>
        <v>0</v>
      </c>
      <c r="N509" s="32">
        <f>ROUND($L$509*$M$509,2)</f>
        <v>0</v>
      </c>
      <c r="O509" s="25"/>
      <c r="P509" s="25" t="str">
        <f t="array" ref="P509">INDEX(М[Форма закупа],MATCH(1,IF(($B509=М[Наим.])*($C509=М[Артикул, марка, произв.])*($D509=М[Хар-ка])*($O509=М[Прим.]),{1},($B509=М[Наим.])*($C509=М[Артикул, марка, произв.])*($D509=М[Хар-ка])*($O509=М[Прим.])),0))</f>
        <v>Закупка подрядчик</v>
      </c>
    </row>
    <row r="510" spans="1:16" ht="11.1" customHeight="1" outlineLevel="4" x14ac:dyDescent="0.2">
      <c r="A510" s="23" t="s">
        <v>76</v>
      </c>
      <c r="B510" s="24" t="s">
        <v>680</v>
      </c>
      <c r="C510" s="25"/>
      <c r="D510" s="25" t="s">
        <v>696</v>
      </c>
      <c r="E510" s="26" t="s">
        <v>25</v>
      </c>
      <c r="F510" s="27"/>
      <c r="G510" s="27"/>
      <c r="H510" s="27"/>
      <c r="I510" s="28">
        <v>2</v>
      </c>
      <c r="J510" s="27"/>
      <c r="K510" s="27"/>
      <c r="L510" s="28">
        <f>SUM($G$510:$K$510)</f>
        <v>2</v>
      </c>
      <c r="M510" s="32">
        <f t="array" ref="M510">INDEX(М[Цена за ед., руб],MATCH(1,IF(($B510=М[Наим.])*($C510=М[Артикул, марка, произв.])*($D510=М[Хар-ка])*($O510=М[Прим.]),{1},($B510=М[Наим.])*($C510=М[Артикул, марка, произв.])*($D510=М[Хар-ка])*($O510=М[Прим.])),0))</f>
        <v>0</v>
      </c>
      <c r="N510" s="32">
        <f>ROUND($L$510*$M$510,2)</f>
        <v>0</v>
      </c>
      <c r="O510" s="25"/>
      <c r="P510" s="25" t="str">
        <f t="array" ref="P510">INDEX(М[Форма закупа],MATCH(1,IF(($B510=М[Наим.])*($C510=М[Артикул, марка, произв.])*($D510=М[Хар-ка])*($O510=М[Прим.]),{1},($B510=М[Наим.])*($C510=М[Артикул, марка, произв.])*($D510=М[Хар-ка])*($O510=М[Прим.])),0))</f>
        <v>Закупка подрядчик</v>
      </c>
    </row>
    <row r="511" spans="1:16" ht="11.1" customHeight="1" outlineLevel="4" x14ac:dyDescent="0.2">
      <c r="A511" s="23" t="s">
        <v>78</v>
      </c>
      <c r="B511" s="24" t="s">
        <v>680</v>
      </c>
      <c r="C511" s="25"/>
      <c r="D511" s="25" t="s">
        <v>697</v>
      </c>
      <c r="E511" s="26" t="s">
        <v>25</v>
      </c>
      <c r="F511" s="27"/>
      <c r="G511" s="28">
        <v>1</v>
      </c>
      <c r="H511" s="27"/>
      <c r="I511" s="27"/>
      <c r="J511" s="27"/>
      <c r="K511" s="27"/>
      <c r="L511" s="28">
        <f>SUM($G$511:$K$511)</f>
        <v>1</v>
      </c>
      <c r="M511" s="32">
        <f t="array" ref="M511">INDEX(М[Цена за ед., руб],MATCH(1,IF(($B511=М[Наим.])*($C511=М[Артикул, марка, произв.])*($D511=М[Хар-ка])*($O511=М[Прим.]),{1},($B511=М[Наим.])*($C511=М[Артикул, марка, произв.])*($D511=М[Хар-ка])*($O511=М[Прим.])),0))</f>
        <v>0</v>
      </c>
      <c r="N511" s="32">
        <f>ROUND($L$511*$M$511,2)</f>
        <v>0</v>
      </c>
      <c r="O511" s="25"/>
      <c r="P511" s="25" t="str">
        <f t="array" ref="P511">INDEX(М[Форма закупа],MATCH(1,IF(($B511=М[Наим.])*($C511=М[Артикул, марка, произв.])*($D511=М[Хар-ка])*($O511=М[Прим.]),{1},($B511=М[Наим.])*($C511=М[Артикул, марка, произв.])*($D511=М[Хар-ка])*($O511=М[Прим.])),0))</f>
        <v>Закупка подрядчик</v>
      </c>
    </row>
    <row r="512" spans="1:16" ht="11.1" customHeight="1" outlineLevel="4" x14ac:dyDescent="0.2">
      <c r="A512" s="23" t="s">
        <v>80</v>
      </c>
      <c r="B512" s="24" t="s">
        <v>680</v>
      </c>
      <c r="C512" s="25"/>
      <c r="D512" s="25" t="s">
        <v>698</v>
      </c>
      <c r="E512" s="26" t="s">
        <v>25</v>
      </c>
      <c r="F512" s="27"/>
      <c r="G512" s="27"/>
      <c r="H512" s="27"/>
      <c r="I512" s="27"/>
      <c r="J512" s="27"/>
      <c r="K512" s="28">
        <v>3</v>
      </c>
      <c r="L512" s="28">
        <f>SUM($G$512:$K$512)</f>
        <v>3</v>
      </c>
      <c r="M512" s="32">
        <f t="array" ref="M512">INDEX(М[Цена за ед., руб],MATCH(1,IF(($B512=М[Наим.])*($C512=М[Артикул, марка, произв.])*($D512=М[Хар-ка])*($O512=М[Прим.]),{1},($B512=М[Наим.])*($C512=М[Артикул, марка, произв.])*($D512=М[Хар-ка])*($O512=М[Прим.])),0))</f>
        <v>0</v>
      </c>
      <c r="N512" s="32">
        <f>ROUND($L$512*$M$512,2)</f>
        <v>0</v>
      </c>
      <c r="O512" s="25"/>
      <c r="P512" s="25" t="str">
        <f t="array" ref="P512">INDEX(М[Форма закупа],MATCH(1,IF(($B512=М[Наим.])*($C512=М[Артикул, марка, произв.])*($D512=М[Хар-ка])*($O512=М[Прим.]),{1},($B512=М[Наим.])*($C512=М[Артикул, марка, произв.])*($D512=М[Хар-ка])*($O512=М[Прим.])),0))</f>
        <v>Закупка подрядчик</v>
      </c>
    </row>
    <row r="513" spans="1:16" ht="11.1" customHeight="1" outlineLevel="4" x14ac:dyDescent="0.2">
      <c r="A513" s="23" t="s">
        <v>82</v>
      </c>
      <c r="B513" s="24" t="s">
        <v>680</v>
      </c>
      <c r="C513" s="25"/>
      <c r="D513" s="25" t="s">
        <v>699</v>
      </c>
      <c r="E513" s="26" t="s">
        <v>25</v>
      </c>
      <c r="F513" s="27"/>
      <c r="G513" s="28">
        <v>9</v>
      </c>
      <c r="H513" s="27"/>
      <c r="I513" s="27"/>
      <c r="J513" s="27"/>
      <c r="K513" s="27"/>
      <c r="L513" s="28">
        <f>SUM($G$513:$K$513)</f>
        <v>9</v>
      </c>
      <c r="M513" s="32">
        <f t="array" ref="M513">INDEX(М[Цена за ед., руб],MATCH(1,IF(($B513=М[Наим.])*($C513=М[Артикул, марка, произв.])*($D513=М[Хар-ка])*($O513=М[Прим.]),{1},($B513=М[Наим.])*($C513=М[Артикул, марка, произв.])*($D513=М[Хар-ка])*($O513=М[Прим.])),0))</f>
        <v>0</v>
      </c>
      <c r="N513" s="32">
        <f>ROUND($L$513*$M$513,2)</f>
        <v>0</v>
      </c>
      <c r="O513" s="25"/>
      <c r="P513" s="25" t="str">
        <f t="array" ref="P513">INDEX(М[Форма закупа],MATCH(1,IF(($B513=М[Наим.])*($C513=М[Артикул, марка, произв.])*($D513=М[Хар-ка])*($O513=М[Прим.]),{1},($B513=М[Наим.])*($C513=М[Артикул, марка, произв.])*($D513=М[Хар-ка])*($O513=М[Прим.])),0))</f>
        <v>Закупка подрядчик</v>
      </c>
    </row>
    <row r="514" spans="1:16" ht="11.1" customHeight="1" outlineLevel="4" x14ac:dyDescent="0.2">
      <c r="A514" s="23" t="s">
        <v>84</v>
      </c>
      <c r="B514" s="24" t="s">
        <v>680</v>
      </c>
      <c r="C514" s="25"/>
      <c r="D514" s="25" t="s">
        <v>700</v>
      </c>
      <c r="E514" s="26" t="s">
        <v>25</v>
      </c>
      <c r="F514" s="27"/>
      <c r="G514" s="27"/>
      <c r="H514" s="27"/>
      <c r="I514" s="28">
        <v>15</v>
      </c>
      <c r="J514" s="27"/>
      <c r="K514" s="27"/>
      <c r="L514" s="28">
        <f>SUM($G$514:$K$514)</f>
        <v>15</v>
      </c>
      <c r="M514" s="32">
        <f t="array" ref="M514">INDEX(М[Цена за ед., руб],MATCH(1,IF(($B514=М[Наим.])*($C514=М[Артикул, марка, произв.])*($D514=М[Хар-ка])*($O514=М[Прим.]),{1},($B514=М[Наим.])*($C514=М[Артикул, марка, произв.])*($D514=М[Хар-ка])*($O514=М[Прим.])),0))</f>
        <v>0</v>
      </c>
      <c r="N514" s="32">
        <f>ROUND($L$514*$M$514,2)</f>
        <v>0</v>
      </c>
      <c r="O514" s="25"/>
      <c r="P514" s="25" t="str">
        <f t="array" ref="P514">INDEX(М[Форма закупа],MATCH(1,IF(($B514=М[Наим.])*($C514=М[Артикул, марка, произв.])*($D514=М[Хар-ка])*($O514=М[Прим.]),{1},($B514=М[Наим.])*($C514=М[Артикул, марка, произв.])*($D514=М[Хар-ка])*($O514=М[Прим.])),0))</f>
        <v>Закупка подрядчик</v>
      </c>
    </row>
    <row r="515" spans="1:16" ht="11.1" customHeight="1" outlineLevel="4" x14ac:dyDescent="0.2">
      <c r="A515" s="23" t="s">
        <v>86</v>
      </c>
      <c r="B515" s="24" t="s">
        <v>680</v>
      </c>
      <c r="C515" s="25"/>
      <c r="D515" s="25" t="s">
        <v>701</v>
      </c>
      <c r="E515" s="26" t="s">
        <v>25</v>
      </c>
      <c r="F515" s="27"/>
      <c r="G515" s="27"/>
      <c r="H515" s="27"/>
      <c r="I515" s="28">
        <v>15</v>
      </c>
      <c r="J515" s="27"/>
      <c r="K515" s="27"/>
      <c r="L515" s="28">
        <f>SUM($G$515:$K$515)</f>
        <v>15</v>
      </c>
      <c r="M515" s="32">
        <f t="array" ref="M515">INDEX(М[Цена за ед., руб],MATCH(1,IF(($B515=М[Наим.])*($C515=М[Артикул, марка, произв.])*($D515=М[Хар-ка])*($O515=М[Прим.]),{1},($B515=М[Наим.])*($C515=М[Артикул, марка, произв.])*($D515=М[Хар-ка])*($O515=М[Прим.])),0))</f>
        <v>0</v>
      </c>
      <c r="N515" s="32">
        <f>ROUND($L$515*$M$515,2)</f>
        <v>0</v>
      </c>
      <c r="O515" s="25"/>
      <c r="P515" s="25" t="str">
        <f t="array" ref="P515">INDEX(М[Форма закупа],MATCH(1,IF(($B515=М[Наим.])*($C515=М[Артикул, марка, произв.])*($D515=М[Хар-ка])*($O515=М[Прим.]),{1},($B515=М[Наим.])*($C515=М[Артикул, марка, произв.])*($D515=М[Хар-ка])*($O515=М[Прим.])),0))</f>
        <v>Закупка подрядчик</v>
      </c>
    </row>
    <row r="516" spans="1:16" ht="11.1" customHeight="1" outlineLevel="4" x14ac:dyDescent="0.2">
      <c r="A516" s="23" t="s">
        <v>88</v>
      </c>
      <c r="B516" s="24" t="s">
        <v>680</v>
      </c>
      <c r="C516" s="25"/>
      <c r="D516" s="25" t="s">
        <v>702</v>
      </c>
      <c r="E516" s="26" t="s">
        <v>25</v>
      </c>
      <c r="F516" s="27"/>
      <c r="G516" s="27"/>
      <c r="H516" s="27"/>
      <c r="I516" s="27"/>
      <c r="J516" s="28">
        <v>58</v>
      </c>
      <c r="K516" s="27"/>
      <c r="L516" s="28">
        <f>SUM($G$516:$K$516)</f>
        <v>58</v>
      </c>
      <c r="M516" s="32">
        <f t="array" ref="M516">INDEX(М[Цена за ед., руб],MATCH(1,IF(($B516=М[Наим.])*($C516=М[Артикул, марка, произв.])*($D516=М[Хар-ка])*($O516=М[Прим.]),{1},($B516=М[Наим.])*($C516=М[Артикул, марка, произв.])*($D516=М[Хар-ка])*($O516=М[Прим.])),0))</f>
        <v>0</v>
      </c>
      <c r="N516" s="32">
        <f>ROUND($L$516*$M$516,2)</f>
        <v>0</v>
      </c>
      <c r="O516" s="25"/>
      <c r="P516" s="25" t="str">
        <f t="array" ref="P516">INDEX(М[Форма закупа],MATCH(1,IF(($B516=М[Наим.])*($C516=М[Артикул, марка, произв.])*($D516=М[Хар-ка])*($O516=М[Прим.]),{1},($B516=М[Наим.])*($C516=М[Артикул, марка, произв.])*($D516=М[Хар-ка])*($O516=М[Прим.])),0))</f>
        <v>Закупка подрядчик</v>
      </c>
    </row>
    <row r="517" spans="1:16" ht="11.1" customHeight="1" outlineLevel="4" x14ac:dyDescent="0.2">
      <c r="A517" s="23" t="s">
        <v>90</v>
      </c>
      <c r="B517" s="24" t="s">
        <v>680</v>
      </c>
      <c r="C517" s="25"/>
      <c r="D517" s="25" t="s">
        <v>703</v>
      </c>
      <c r="E517" s="26" t="s">
        <v>25</v>
      </c>
      <c r="F517" s="27"/>
      <c r="G517" s="28">
        <v>1</v>
      </c>
      <c r="H517" s="27"/>
      <c r="I517" s="27"/>
      <c r="J517" s="27"/>
      <c r="K517" s="27"/>
      <c r="L517" s="28">
        <f>SUM($G$517:$K$517)</f>
        <v>1</v>
      </c>
      <c r="M517" s="32">
        <f t="array" ref="M517">INDEX(М[Цена за ед., руб],MATCH(1,IF(($B517=М[Наим.])*($C517=М[Артикул, марка, произв.])*($D517=М[Хар-ка])*($O517=М[Прим.]),{1},($B517=М[Наим.])*($C517=М[Артикул, марка, произв.])*($D517=М[Хар-ка])*($O517=М[Прим.])),0))</f>
        <v>0</v>
      </c>
      <c r="N517" s="32">
        <f>ROUND($L$517*$M$517,2)</f>
        <v>0</v>
      </c>
      <c r="O517" s="25"/>
      <c r="P517" s="25" t="str">
        <f t="array" ref="P517">INDEX(М[Форма закупа],MATCH(1,IF(($B517=М[Наим.])*($C517=М[Артикул, марка, произв.])*($D517=М[Хар-ка])*($O517=М[Прим.]),{1},($B517=М[Наим.])*($C517=М[Артикул, марка, произв.])*($D517=М[Хар-ка])*($O517=М[Прим.])),0))</f>
        <v>Закупка подрядчик</v>
      </c>
    </row>
    <row r="518" spans="1:16" ht="11.1" customHeight="1" outlineLevel="4" x14ac:dyDescent="0.2">
      <c r="A518" s="23" t="s">
        <v>92</v>
      </c>
      <c r="B518" s="24" t="s">
        <v>680</v>
      </c>
      <c r="C518" s="25"/>
      <c r="D518" s="25" t="s">
        <v>704</v>
      </c>
      <c r="E518" s="26" t="s">
        <v>25</v>
      </c>
      <c r="F518" s="27"/>
      <c r="G518" s="28">
        <v>1</v>
      </c>
      <c r="H518" s="27"/>
      <c r="I518" s="27"/>
      <c r="J518" s="27"/>
      <c r="K518" s="27"/>
      <c r="L518" s="28">
        <f>SUM($G$518:$K$518)</f>
        <v>1</v>
      </c>
      <c r="M518" s="32">
        <f t="array" ref="M518">INDEX(М[Цена за ед., руб],MATCH(1,IF(($B518=М[Наим.])*($C518=М[Артикул, марка, произв.])*($D518=М[Хар-ка])*($O518=М[Прим.]),{1},($B518=М[Наим.])*($C518=М[Артикул, марка, произв.])*($D518=М[Хар-ка])*($O518=М[Прим.])),0))</f>
        <v>0</v>
      </c>
      <c r="N518" s="32">
        <f>ROUND($L$518*$M$518,2)</f>
        <v>0</v>
      </c>
      <c r="O518" s="25"/>
      <c r="P518" s="25" t="str">
        <f t="array" ref="P518">INDEX(М[Форма закупа],MATCH(1,IF(($B518=М[Наим.])*($C518=М[Артикул, марка, произв.])*($D518=М[Хар-ка])*($O518=М[Прим.]),{1},($B518=М[Наим.])*($C518=М[Артикул, марка, произв.])*($D518=М[Хар-ка])*($O518=М[Прим.])),0))</f>
        <v>Закупка подрядчик</v>
      </c>
    </row>
    <row r="519" spans="1:16" ht="11.1" customHeight="1" outlineLevel="4" x14ac:dyDescent="0.2">
      <c r="A519" s="23" t="s">
        <v>94</v>
      </c>
      <c r="B519" s="24" t="s">
        <v>680</v>
      </c>
      <c r="C519" s="25"/>
      <c r="D519" s="25" t="s">
        <v>705</v>
      </c>
      <c r="E519" s="26" t="s">
        <v>25</v>
      </c>
      <c r="F519" s="27"/>
      <c r="G519" s="27"/>
      <c r="H519" s="28">
        <v>2</v>
      </c>
      <c r="I519" s="27"/>
      <c r="J519" s="27"/>
      <c r="K519" s="27"/>
      <c r="L519" s="28">
        <f>SUM($G$519:$K$519)</f>
        <v>2</v>
      </c>
      <c r="M519" s="32">
        <f t="array" ref="M519">INDEX(М[Цена за ед., руб],MATCH(1,IF(($B519=М[Наим.])*($C519=М[Артикул, марка, произв.])*($D519=М[Хар-ка])*($O519=М[Прим.]),{1},($B519=М[Наим.])*($C519=М[Артикул, марка, произв.])*($D519=М[Хар-ка])*($O519=М[Прим.])),0))</f>
        <v>0</v>
      </c>
      <c r="N519" s="32">
        <f>ROUND($L$519*$M$519,2)</f>
        <v>0</v>
      </c>
      <c r="O519" s="25"/>
      <c r="P519" s="25" t="str">
        <f t="array" ref="P519">INDEX(М[Форма закупа],MATCH(1,IF(($B519=М[Наим.])*($C519=М[Артикул, марка, произв.])*($D519=М[Хар-ка])*($O519=М[Прим.]),{1},($B519=М[Наим.])*($C519=М[Артикул, марка, произв.])*($D519=М[Хар-ка])*($O519=М[Прим.])),0))</f>
        <v>Закупка подрядчик</v>
      </c>
    </row>
    <row r="520" spans="1:16" ht="11.1" customHeight="1" outlineLevel="4" x14ac:dyDescent="0.2">
      <c r="A520" s="23" t="s">
        <v>96</v>
      </c>
      <c r="B520" s="24" t="s">
        <v>680</v>
      </c>
      <c r="C520" s="25"/>
      <c r="D520" s="25" t="s">
        <v>706</v>
      </c>
      <c r="E520" s="26" t="s">
        <v>25</v>
      </c>
      <c r="F520" s="27"/>
      <c r="G520" s="27"/>
      <c r="H520" s="28">
        <v>2</v>
      </c>
      <c r="I520" s="27"/>
      <c r="J520" s="27"/>
      <c r="K520" s="27"/>
      <c r="L520" s="28">
        <f>SUM($G$520:$K$520)</f>
        <v>2</v>
      </c>
      <c r="M520" s="32">
        <f t="array" ref="M520">INDEX(М[Цена за ед., руб],MATCH(1,IF(($B520=М[Наим.])*($C520=М[Артикул, марка, произв.])*($D520=М[Хар-ка])*($O520=М[Прим.]),{1},($B520=М[Наим.])*($C520=М[Артикул, марка, произв.])*($D520=М[Хар-ка])*($O520=М[Прим.])),0))</f>
        <v>0</v>
      </c>
      <c r="N520" s="32">
        <f>ROUND($L$520*$M$520,2)</f>
        <v>0</v>
      </c>
      <c r="O520" s="25"/>
      <c r="P520" s="25" t="str">
        <f t="array" ref="P520">INDEX(М[Форма закупа],MATCH(1,IF(($B520=М[Наим.])*($C520=М[Артикул, марка, произв.])*($D520=М[Хар-ка])*($O520=М[Прим.]),{1},($B520=М[Наим.])*($C520=М[Артикул, марка, произв.])*($D520=М[Хар-ка])*($O520=М[Прим.])),0))</f>
        <v>Закупка подрядчик</v>
      </c>
    </row>
    <row r="521" spans="1:16" ht="11.1" customHeight="1" outlineLevel="4" x14ac:dyDescent="0.2">
      <c r="A521" s="23" t="s">
        <v>98</v>
      </c>
      <c r="B521" s="24" t="s">
        <v>680</v>
      </c>
      <c r="C521" s="25"/>
      <c r="D521" s="25" t="s">
        <v>707</v>
      </c>
      <c r="E521" s="26" t="s">
        <v>25</v>
      </c>
      <c r="F521" s="27"/>
      <c r="G521" s="27"/>
      <c r="H521" s="27"/>
      <c r="I521" s="27"/>
      <c r="J521" s="28">
        <v>1</v>
      </c>
      <c r="K521" s="27"/>
      <c r="L521" s="28">
        <f>SUM($G$521:$K$521)</f>
        <v>1</v>
      </c>
      <c r="M521" s="32">
        <f t="array" ref="M521">INDEX(М[Цена за ед., руб],MATCH(1,IF(($B521=М[Наим.])*($C521=М[Артикул, марка, произв.])*($D521=М[Хар-ка])*($O521=М[Прим.]),{1},($B521=М[Наим.])*($C521=М[Артикул, марка, произв.])*($D521=М[Хар-ка])*($O521=М[Прим.])),0))</f>
        <v>0</v>
      </c>
      <c r="N521" s="32">
        <f>ROUND($L$521*$M$521,2)</f>
        <v>0</v>
      </c>
      <c r="O521" s="25"/>
      <c r="P521" s="25" t="str">
        <f t="array" ref="P521">INDEX(М[Форма закупа],MATCH(1,IF(($B521=М[Наим.])*($C521=М[Артикул, марка, произв.])*($D521=М[Хар-ка])*($O521=М[Прим.]),{1},($B521=М[Наим.])*($C521=М[Артикул, марка, произв.])*($D521=М[Хар-ка])*($O521=М[Прим.])),0))</f>
        <v>Закупка подрядчик</v>
      </c>
    </row>
    <row r="522" spans="1:16" ht="11.1" customHeight="1" outlineLevel="4" x14ac:dyDescent="0.2">
      <c r="A522" s="23" t="s">
        <v>100</v>
      </c>
      <c r="B522" s="24" t="s">
        <v>680</v>
      </c>
      <c r="C522" s="25"/>
      <c r="D522" s="25" t="s">
        <v>708</v>
      </c>
      <c r="E522" s="26" t="s">
        <v>25</v>
      </c>
      <c r="F522" s="27"/>
      <c r="G522" s="27"/>
      <c r="H522" s="27"/>
      <c r="I522" s="27"/>
      <c r="J522" s="28">
        <v>1</v>
      </c>
      <c r="K522" s="27"/>
      <c r="L522" s="28">
        <f>SUM($G$522:$K$522)</f>
        <v>1</v>
      </c>
      <c r="M522" s="32">
        <f t="array" ref="M522">INDEX(М[Цена за ед., руб],MATCH(1,IF(($B522=М[Наим.])*($C522=М[Артикул, марка, произв.])*($D522=М[Хар-ка])*($O522=М[Прим.]),{1},($B522=М[Наим.])*($C522=М[Артикул, марка, произв.])*($D522=М[Хар-ка])*($O522=М[Прим.])),0))</f>
        <v>0</v>
      </c>
      <c r="N522" s="32">
        <f>ROUND($L$522*$M$522,2)</f>
        <v>0</v>
      </c>
      <c r="O522" s="25"/>
      <c r="P522" s="25" t="str">
        <f t="array" ref="P522">INDEX(М[Форма закупа],MATCH(1,IF(($B522=М[Наим.])*($C522=М[Артикул, марка, произв.])*($D522=М[Хар-ка])*($O522=М[Прим.]),{1},($B522=М[Наим.])*($C522=М[Артикул, марка, произв.])*($D522=М[Хар-ка])*($O522=М[Прим.])),0))</f>
        <v>Закупка подрядчик</v>
      </c>
    </row>
    <row r="523" spans="1:16" ht="11.1" customHeight="1" outlineLevel="4" x14ac:dyDescent="0.2">
      <c r="A523" s="23" t="s">
        <v>102</v>
      </c>
      <c r="B523" s="24" t="s">
        <v>680</v>
      </c>
      <c r="C523" s="25"/>
      <c r="D523" s="25" t="s">
        <v>709</v>
      </c>
      <c r="E523" s="26" t="s">
        <v>25</v>
      </c>
      <c r="F523" s="27"/>
      <c r="G523" s="27"/>
      <c r="H523" s="28">
        <v>2</v>
      </c>
      <c r="I523" s="27"/>
      <c r="J523" s="27"/>
      <c r="K523" s="27"/>
      <c r="L523" s="28">
        <f>SUM($G$523:$K$523)</f>
        <v>2</v>
      </c>
      <c r="M523" s="32">
        <f t="array" ref="M523">INDEX(М[Цена за ед., руб],MATCH(1,IF(($B523=М[Наим.])*($C523=М[Артикул, марка, произв.])*($D523=М[Хар-ка])*($O523=М[Прим.]),{1},($B523=М[Наим.])*($C523=М[Артикул, марка, произв.])*($D523=М[Хар-ка])*($O523=М[Прим.])),0))</f>
        <v>0</v>
      </c>
      <c r="N523" s="32">
        <f>ROUND($L$523*$M$523,2)</f>
        <v>0</v>
      </c>
      <c r="O523" s="25"/>
      <c r="P523" s="25" t="str">
        <f t="array" ref="P523">INDEX(М[Форма закупа],MATCH(1,IF(($B523=М[Наим.])*($C523=М[Артикул, марка, произв.])*($D523=М[Хар-ка])*($O523=М[Прим.]),{1},($B523=М[Наим.])*($C523=М[Артикул, марка, произв.])*($D523=М[Хар-ка])*($O523=М[Прим.])),0))</f>
        <v>Закупка подрядчик</v>
      </c>
    </row>
    <row r="524" spans="1:16" ht="11.1" customHeight="1" outlineLevel="4" x14ac:dyDescent="0.2">
      <c r="A524" s="23" t="s">
        <v>104</v>
      </c>
      <c r="B524" s="24" t="s">
        <v>680</v>
      </c>
      <c r="C524" s="25"/>
      <c r="D524" s="25" t="s">
        <v>710</v>
      </c>
      <c r="E524" s="26" t="s">
        <v>25</v>
      </c>
      <c r="F524" s="27"/>
      <c r="G524" s="27"/>
      <c r="H524" s="28">
        <v>2</v>
      </c>
      <c r="I524" s="27"/>
      <c r="J524" s="27"/>
      <c r="K524" s="28">
        <v>2</v>
      </c>
      <c r="L524" s="28">
        <f>SUM($G$524:$K$524)</f>
        <v>4</v>
      </c>
      <c r="M524" s="32">
        <f t="array" ref="M524">INDEX(М[Цена за ед., руб],MATCH(1,IF(($B524=М[Наим.])*($C524=М[Артикул, марка, произв.])*($D524=М[Хар-ка])*($O524=М[Прим.]),{1},($B524=М[Наим.])*($C524=М[Артикул, марка, произв.])*($D524=М[Хар-ка])*($O524=М[Прим.])),0))</f>
        <v>0</v>
      </c>
      <c r="N524" s="32">
        <f>ROUND($L$524*$M$524,2)</f>
        <v>0</v>
      </c>
      <c r="O524" s="25"/>
      <c r="P524" s="25" t="str">
        <f t="array" ref="P524">INDEX(М[Форма закупа],MATCH(1,IF(($B524=М[Наим.])*($C524=М[Артикул, марка, произв.])*($D524=М[Хар-ка])*($O524=М[Прим.]),{1},($B524=М[Наим.])*($C524=М[Артикул, марка, произв.])*($D524=М[Хар-ка])*($O524=М[Прим.])),0))</f>
        <v>Закупка подрядчик</v>
      </c>
    </row>
    <row r="525" spans="1:16" ht="11.1" customHeight="1" outlineLevel="4" x14ac:dyDescent="0.2">
      <c r="A525" s="23" t="s">
        <v>106</v>
      </c>
      <c r="B525" s="24" t="s">
        <v>680</v>
      </c>
      <c r="C525" s="25"/>
      <c r="D525" s="25" t="s">
        <v>711</v>
      </c>
      <c r="E525" s="26" t="s">
        <v>25</v>
      </c>
      <c r="F525" s="27"/>
      <c r="G525" s="27"/>
      <c r="H525" s="28">
        <v>1</v>
      </c>
      <c r="I525" s="27"/>
      <c r="J525" s="27"/>
      <c r="K525" s="27"/>
      <c r="L525" s="28">
        <f>SUM($G$525:$K$525)</f>
        <v>1</v>
      </c>
      <c r="M525" s="32">
        <f t="array" ref="M525">INDEX(М[Цена за ед., руб],MATCH(1,IF(($B525=М[Наим.])*($C525=М[Артикул, марка, произв.])*($D525=М[Хар-ка])*($O525=М[Прим.]),{1},($B525=М[Наим.])*($C525=М[Артикул, марка, произв.])*($D525=М[Хар-ка])*($O525=М[Прим.])),0))</f>
        <v>0</v>
      </c>
      <c r="N525" s="32">
        <f>ROUND($L$525*$M$525,2)</f>
        <v>0</v>
      </c>
      <c r="O525" s="25"/>
      <c r="P525" s="25" t="str">
        <f t="array" ref="P525">INDEX(М[Форма закупа],MATCH(1,IF(($B525=М[Наим.])*($C525=М[Артикул, марка, произв.])*($D525=М[Хар-ка])*($O525=М[Прим.]),{1},($B525=М[Наим.])*($C525=М[Артикул, марка, произв.])*($D525=М[Хар-ка])*($O525=М[Прим.])),0))</f>
        <v>Закупка подрядчик</v>
      </c>
    </row>
    <row r="526" spans="1:16" ht="11.1" customHeight="1" outlineLevel="4" x14ac:dyDescent="0.2">
      <c r="A526" s="23" t="s">
        <v>108</v>
      </c>
      <c r="B526" s="24" t="s">
        <v>680</v>
      </c>
      <c r="C526" s="25"/>
      <c r="D526" s="25" t="s">
        <v>712</v>
      </c>
      <c r="E526" s="26" t="s">
        <v>25</v>
      </c>
      <c r="F526" s="27"/>
      <c r="G526" s="28">
        <v>1</v>
      </c>
      <c r="H526" s="27"/>
      <c r="I526" s="27"/>
      <c r="J526" s="27"/>
      <c r="K526" s="27"/>
      <c r="L526" s="28">
        <f>SUM($G$526:$K$526)</f>
        <v>1</v>
      </c>
      <c r="M526" s="32">
        <f t="array" ref="M526">INDEX(М[Цена за ед., руб],MATCH(1,IF(($B526=М[Наим.])*($C526=М[Артикул, марка, произв.])*($D526=М[Хар-ка])*($O526=М[Прим.]),{1},($B526=М[Наим.])*($C526=М[Артикул, марка, произв.])*($D526=М[Хар-ка])*($O526=М[Прим.])),0))</f>
        <v>0</v>
      </c>
      <c r="N526" s="32">
        <f>ROUND($L$526*$M$526,2)</f>
        <v>0</v>
      </c>
      <c r="O526" s="25"/>
      <c r="P526" s="25" t="str">
        <f t="array" ref="P526">INDEX(М[Форма закупа],MATCH(1,IF(($B526=М[Наим.])*($C526=М[Артикул, марка, произв.])*($D526=М[Хар-ка])*($O526=М[Прим.]),{1},($B526=М[Наим.])*($C526=М[Артикул, марка, произв.])*($D526=М[Хар-ка])*($O526=М[Прим.])),0))</f>
        <v>Закупка подрядчик</v>
      </c>
    </row>
    <row r="527" spans="1:16" ht="11.1" customHeight="1" outlineLevel="4" x14ac:dyDescent="0.2">
      <c r="A527" s="23" t="s">
        <v>110</v>
      </c>
      <c r="B527" s="24" t="s">
        <v>680</v>
      </c>
      <c r="C527" s="25"/>
      <c r="D527" s="25" t="s">
        <v>713</v>
      </c>
      <c r="E527" s="26" t="s">
        <v>25</v>
      </c>
      <c r="F527" s="27"/>
      <c r="G527" s="27"/>
      <c r="H527" s="27"/>
      <c r="I527" s="27"/>
      <c r="J527" s="27"/>
      <c r="K527" s="28">
        <v>1</v>
      </c>
      <c r="L527" s="28">
        <f>SUM($G$527:$K$527)</f>
        <v>1</v>
      </c>
      <c r="M527" s="32">
        <f t="array" ref="M527">INDEX(М[Цена за ед., руб],MATCH(1,IF(($B527=М[Наим.])*($C527=М[Артикул, марка, произв.])*($D527=М[Хар-ка])*($O527=М[Прим.]),{1},($B527=М[Наим.])*($C527=М[Артикул, марка, произв.])*($D527=М[Хар-ка])*($O527=М[Прим.])),0))</f>
        <v>0</v>
      </c>
      <c r="N527" s="32">
        <f>ROUND($L$527*$M$527,2)</f>
        <v>0</v>
      </c>
      <c r="O527" s="25"/>
      <c r="P527" s="25" t="str">
        <f t="array" ref="P527">INDEX(М[Форма закупа],MATCH(1,IF(($B527=М[Наим.])*($C527=М[Артикул, марка, произв.])*($D527=М[Хар-ка])*($O527=М[Прим.]),{1},($B527=М[Наим.])*($C527=М[Артикул, марка, произв.])*($D527=М[Хар-ка])*($O527=М[Прим.])),0))</f>
        <v>Закупка подрядчик</v>
      </c>
    </row>
    <row r="528" spans="1:16" ht="11.1" customHeight="1" outlineLevel="4" x14ac:dyDescent="0.2">
      <c r="A528" s="23" t="s">
        <v>112</v>
      </c>
      <c r="B528" s="24" t="s">
        <v>680</v>
      </c>
      <c r="C528" s="25"/>
      <c r="D528" s="25" t="s">
        <v>714</v>
      </c>
      <c r="E528" s="26" t="s">
        <v>25</v>
      </c>
      <c r="F528" s="27"/>
      <c r="G528" s="28">
        <v>1</v>
      </c>
      <c r="H528" s="27"/>
      <c r="I528" s="28">
        <v>1</v>
      </c>
      <c r="J528" s="27"/>
      <c r="K528" s="27"/>
      <c r="L528" s="28">
        <f>SUM($G$528:$K$528)</f>
        <v>2</v>
      </c>
      <c r="M528" s="32">
        <f t="array" ref="M528">INDEX(М[Цена за ед., руб],MATCH(1,IF(($B528=М[Наим.])*($C528=М[Артикул, марка, произв.])*($D528=М[Хар-ка])*($O528=М[Прим.]),{1},($B528=М[Наим.])*($C528=М[Артикул, марка, произв.])*($D528=М[Хар-ка])*($O528=М[Прим.])),0))</f>
        <v>0</v>
      </c>
      <c r="N528" s="32">
        <f>ROUND($L$528*$M$528,2)</f>
        <v>0</v>
      </c>
      <c r="O528" s="25"/>
      <c r="P528" s="25" t="str">
        <f t="array" ref="P528">INDEX(М[Форма закупа],MATCH(1,IF(($B528=М[Наим.])*($C528=М[Артикул, марка, произв.])*($D528=М[Хар-ка])*($O528=М[Прим.]),{1},($B528=М[Наим.])*($C528=М[Артикул, марка, произв.])*($D528=М[Хар-ка])*($O528=М[Прим.])),0))</f>
        <v>Закупка подрядчик</v>
      </c>
    </row>
    <row r="529" spans="1:16" ht="11.1" customHeight="1" outlineLevel="4" x14ac:dyDescent="0.2">
      <c r="A529" s="23" t="s">
        <v>114</v>
      </c>
      <c r="B529" s="24" t="s">
        <v>680</v>
      </c>
      <c r="C529" s="25"/>
      <c r="D529" s="25" t="s">
        <v>715</v>
      </c>
      <c r="E529" s="26" t="s">
        <v>25</v>
      </c>
      <c r="F529" s="27"/>
      <c r="G529" s="28">
        <v>1</v>
      </c>
      <c r="H529" s="27"/>
      <c r="I529" s="27"/>
      <c r="J529" s="27"/>
      <c r="K529" s="27"/>
      <c r="L529" s="28">
        <f>SUM($G$529:$K$529)</f>
        <v>1</v>
      </c>
      <c r="M529" s="32">
        <f t="array" ref="M529">INDEX(М[Цена за ед., руб],MATCH(1,IF(($B529=М[Наим.])*($C529=М[Артикул, марка, произв.])*($D529=М[Хар-ка])*($O529=М[Прим.]),{1},($B529=М[Наим.])*($C529=М[Артикул, марка, произв.])*($D529=М[Хар-ка])*($O529=М[Прим.])),0))</f>
        <v>0</v>
      </c>
      <c r="N529" s="32">
        <f>ROUND($L$529*$M$529,2)</f>
        <v>0</v>
      </c>
      <c r="O529" s="25"/>
      <c r="P529" s="25" t="str">
        <f t="array" ref="P529">INDEX(М[Форма закупа],MATCH(1,IF(($B529=М[Наим.])*($C529=М[Артикул, марка, произв.])*($D529=М[Хар-ка])*($O529=М[Прим.]),{1},($B529=М[Наим.])*($C529=М[Артикул, марка, произв.])*($D529=М[Хар-ка])*($O529=М[Прим.])),0))</f>
        <v>Закупка подрядчик</v>
      </c>
    </row>
    <row r="530" spans="1:16" ht="11.1" customHeight="1" outlineLevel="4" x14ac:dyDescent="0.2">
      <c r="A530" s="23" t="s">
        <v>116</v>
      </c>
      <c r="B530" s="24" t="s">
        <v>680</v>
      </c>
      <c r="C530" s="25"/>
      <c r="D530" s="25" t="s">
        <v>716</v>
      </c>
      <c r="E530" s="26" t="s">
        <v>25</v>
      </c>
      <c r="F530" s="27"/>
      <c r="G530" s="27"/>
      <c r="H530" s="28">
        <v>1</v>
      </c>
      <c r="I530" s="27"/>
      <c r="J530" s="28">
        <v>9</v>
      </c>
      <c r="K530" s="27"/>
      <c r="L530" s="28">
        <f>SUM($G$530:$K$530)</f>
        <v>10</v>
      </c>
      <c r="M530" s="32">
        <f t="array" ref="M530">INDEX(М[Цена за ед., руб],MATCH(1,IF(($B530=М[Наим.])*($C530=М[Артикул, марка, произв.])*($D530=М[Хар-ка])*($O530=М[Прим.]),{1},($B530=М[Наим.])*($C530=М[Артикул, марка, произв.])*($D530=М[Хар-ка])*($O530=М[Прим.])),0))</f>
        <v>0</v>
      </c>
      <c r="N530" s="32">
        <f>ROUND($L$530*$M$530,2)</f>
        <v>0</v>
      </c>
      <c r="O530" s="25"/>
      <c r="P530" s="25" t="str">
        <f t="array" ref="P530">INDEX(М[Форма закупа],MATCH(1,IF(($B530=М[Наим.])*($C530=М[Артикул, марка, произв.])*($D530=М[Хар-ка])*($O530=М[Прим.]),{1},($B530=М[Наим.])*($C530=М[Артикул, марка, произв.])*($D530=М[Хар-ка])*($O530=М[Прим.])),0))</f>
        <v>Закупка подрядчик</v>
      </c>
    </row>
    <row r="531" spans="1:16" ht="11.1" customHeight="1" outlineLevel="4" x14ac:dyDescent="0.2">
      <c r="A531" s="23" t="s">
        <v>118</v>
      </c>
      <c r="B531" s="24" t="s">
        <v>680</v>
      </c>
      <c r="C531" s="25"/>
      <c r="D531" s="25" t="s">
        <v>717</v>
      </c>
      <c r="E531" s="26" t="s">
        <v>25</v>
      </c>
      <c r="F531" s="27"/>
      <c r="G531" s="27"/>
      <c r="H531" s="27"/>
      <c r="I531" s="27"/>
      <c r="J531" s="27"/>
      <c r="K531" s="28">
        <v>2</v>
      </c>
      <c r="L531" s="28">
        <f>SUM($G$531:$K$531)</f>
        <v>2</v>
      </c>
      <c r="M531" s="32">
        <f t="array" ref="M531">INDEX(М[Цена за ед., руб],MATCH(1,IF(($B531=М[Наим.])*($C531=М[Артикул, марка, произв.])*($D531=М[Хар-ка])*($O531=М[Прим.]),{1},($B531=М[Наим.])*($C531=М[Артикул, марка, произв.])*($D531=М[Хар-ка])*($O531=М[Прим.])),0))</f>
        <v>0</v>
      </c>
      <c r="N531" s="32">
        <f>ROUND($L$531*$M$531,2)</f>
        <v>0</v>
      </c>
      <c r="O531" s="25"/>
      <c r="P531" s="25" t="str">
        <f t="array" ref="P531">INDEX(М[Форма закупа],MATCH(1,IF(($B531=М[Наим.])*($C531=М[Артикул, марка, произв.])*($D531=М[Хар-ка])*($O531=М[Прим.]),{1},($B531=М[Наим.])*($C531=М[Артикул, марка, произв.])*($D531=М[Хар-ка])*($O531=М[Прим.])),0))</f>
        <v>Закупка подрядчик</v>
      </c>
    </row>
    <row r="532" spans="1:16" ht="11.1" customHeight="1" outlineLevel="4" x14ac:dyDescent="0.2">
      <c r="A532" s="23" t="s">
        <v>120</v>
      </c>
      <c r="B532" s="24" t="s">
        <v>680</v>
      </c>
      <c r="C532" s="25"/>
      <c r="D532" s="25" t="s">
        <v>718</v>
      </c>
      <c r="E532" s="26" t="s">
        <v>25</v>
      </c>
      <c r="F532" s="27"/>
      <c r="G532" s="27"/>
      <c r="H532" s="28">
        <v>1</v>
      </c>
      <c r="I532" s="27"/>
      <c r="J532" s="27"/>
      <c r="K532" s="27"/>
      <c r="L532" s="28">
        <f>SUM($G$532:$K$532)</f>
        <v>1</v>
      </c>
      <c r="M532" s="32">
        <f t="array" ref="M532">INDEX(М[Цена за ед., руб],MATCH(1,IF(($B532=М[Наим.])*($C532=М[Артикул, марка, произв.])*($D532=М[Хар-ка])*($O532=М[Прим.]),{1},($B532=М[Наим.])*($C532=М[Артикул, марка, произв.])*($D532=М[Хар-ка])*($O532=М[Прим.])),0))</f>
        <v>0</v>
      </c>
      <c r="N532" s="32">
        <f>ROUND($L$532*$M$532,2)</f>
        <v>0</v>
      </c>
      <c r="O532" s="25"/>
      <c r="P532" s="25" t="str">
        <f t="array" ref="P532">INDEX(М[Форма закупа],MATCH(1,IF(($B532=М[Наим.])*($C532=М[Артикул, марка, произв.])*($D532=М[Хар-ка])*($O532=М[Прим.]),{1},($B532=М[Наим.])*($C532=М[Артикул, марка, произв.])*($D532=М[Хар-ка])*($O532=М[Прим.])),0))</f>
        <v>Закупка подрядчик</v>
      </c>
    </row>
    <row r="533" spans="1:16" ht="11.1" customHeight="1" outlineLevel="4" x14ac:dyDescent="0.2">
      <c r="A533" s="23" t="s">
        <v>122</v>
      </c>
      <c r="B533" s="24" t="s">
        <v>680</v>
      </c>
      <c r="C533" s="25"/>
      <c r="D533" s="25" t="s">
        <v>719</v>
      </c>
      <c r="E533" s="26" t="s">
        <v>25</v>
      </c>
      <c r="F533" s="27"/>
      <c r="G533" s="28">
        <v>9</v>
      </c>
      <c r="H533" s="27"/>
      <c r="I533" s="27"/>
      <c r="J533" s="27"/>
      <c r="K533" s="27"/>
      <c r="L533" s="28">
        <f>SUM($G$533:$K$533)</f>
        <v>9</v>
      </c>
      <c r="M533" s="32">
        <f t="array" ref="M533">INDEX(М[Цена за ед., руб],MATCH(1,IF(($B533=М[Наим.])*($C533=М[Артикул, марка, произв.])*($D533=М[Хар-ка])*($O533=М[Прим.]),{1},($B533=М[Наим.])*($C533=М[Артикул, марка, произв.])*($D533=М[Хар-ка])*($O533=М[Прим.])),0))</f>
        <v>0</v>
      </c>
      <c r="N533" s="32">
        <f>ROUND($L$533*$M$533,2)</f>
        <v>0</v>
      </c>
      <c r="O533" s="25"/>
      <c r="P533" s="25" t="str">
        <f t="array" ref="P533">INDEX(М[Форма закупа],MATCH(1,IF(($B533=М[Наим.])*($C533=М[Артикул, марка, произв.])*($D533=М[Хар-ка])*($O533=М[Прим.]),{1},($B533=М[Наим.])*($C533=М[Артикул, марка, произв.])*($D533=М[Хар-ка])*($O533=М[Прим.])),0))</f>
        <v>Закупка подрядчик</v>
      </c>
    </row>
    <row r="534" spans="1:16" ht="11.1" customHeight="1" outlineLevel="4" x14ac:dyDescent="0.2">
      <c r="A534" s="23" t="s">
        <v>124</v>
      </c>
      <c r="B534" s="24" t="s">
        <v>680</v>
      </c>
      <c r="C534" s="25"/>
      <c r="D534" s="25" t="s">
        <v>720</v>
      </c>
      <c r="E534" s="26" t="s">
        <v>25</v>
      </c>
      <c r="F534" s="27"/>
      <c r="G534" s="28">
        <v>9</v>
      </c>
      <c r="H534" s="27"/>
      <c r="I534" s="27"/>
      <c r="J534" s="27"/>
      <c r="K534" s="27"/>
      <c r="L534" s="28">
        <f>SUM($G$534:$K$534)</f>
        <v>9</v>
      </c>
      <c r="M534" s="32">
        <f t="array" ref="M534">INDEX(М[Цена за ед., руб],MATCH(1,IF(($B534=М[Наим.])*($C534=М[Артикул, марка, произв.])*($D534=М[Хар-ка])*($O534=М[Прим.]),{1},($B534=М[Наим.])*($C534=М[Артикул, марка, произв.])*($D534=М[Хар-ка])*($O534=М[Прим.])),0))</f>
        <v>0</v>
      </c>
      <c r="N534" s="32">
        <f>ROUND($L$534*$M$534,2)</f>
        <v>0</v>
      </c>
      <c r="O534" s="25"/>
      <c r="P534" s="25" t="str">
        <f t="array" ref="P534">INDEX(М[Форма закупа],MATCH(1,IF(($B534=М[Наим.])*($C534=М[Артикул, марка, произв.])*($D534=М[Хар-ка])*($O534=М[Прим.]),{1},($B534=М[Наим.])*($C534=М[Артикул, марка, произв.])*($D534=М[Хар-ка])*($O534=М[Прим.])),0))</f>
        <v>Закупка подрядчик</v>
      </c>
    </row>
    <row r="535" spans="1:16" ht="11.1" customHeight="1" outlineLevel="4" x14ac:dyDescent="0.2">
      <c r="A535" s="23" t="s">
        <v>126</v>
      </c>
      <c r="B535" s="24" t="s">
        <v>680</v>
      </c>
      <c r="C535" s="25"/>
      <c r="D535" s="25" t="s">
        <v>721</v>
      </c>
      <c r="E535" s="26" t="s">
        <v>25</v>
      </c>
      <c r="F535" s="27"/>
      <c r="G535" s="27"/>
      <c r="H535" s="27"/>
      <c r="I535" s="27"/>
      <c r="J535" s="27"/>
      <c r="K535" s="28">
        <v>6</v>
      </c>
      <c r="L535" s="28">
        <f>SUM($G$535:$K$535)</f>
        <v>6</v>
      </c>
      <c r="M535" s="32">
        <f t="array" ref="M535">INDEX(М[Цена за ед., руб],MATCH(1,IF(($B535=М[Наим.])*($C535=М[Артикул, марка, произв.])*($D535=М[Хар-ка])*($O535=М[Прим.]),{1},($B535=М[Наим.])*($C535=М[Артикул, марка, произв.])*($D535=М[Хар-ка])*($O535=М[Прим.])),0))</f>
        <v>0</v>
      </c>
      <c r="N535" s="32">
        <f>ROUND($L$535*$M$535,2)</f>
        <v>0</v>
      </c>
      <c r="O535" s="25"/>
      <c r="P535" s="25" t="str">
        <f t="array" ref="P535">INDEX(М[Форма закупа],MATCH(1,IF(($B535=М[Наим.])*($C535=М[Артикул, марка, произв.])*($D535=М[Хар-ка])*($O535=М[Прим.]),{1},($B535=М[Наим.])*($C535=М[Артикул, марка, произв.])*($D535=М[Хар-ка])*($O535=М[Прим.])),0))</f>
        <v>Закупка подрядчик</v>
      </c>
    </row>
    <row r="536" spans="1:16" ht="11.1" customHeight="1" outlineLevel="4" x14ac:dyDescent="0.2">
      <c r="A536" s="23" t="s">
        <v>128</v>
      </c>
      <c r="B536" s="24" t="s">
        <v>680</v>
      </c>
      <c r="C536" s="25"/>
      <c r="D536" s="25" t="s">
        <v>722</v>
      </c>
      <c r="E536" s="26" t="s">
        <v>25</v>
      </c>
      <c r="F536" s="27"/>
      <c r="G536" s="28">
        <v>1</v>
      </c>
      <c r="H536" s="27"/>
      <c r="I536" s="28">
        <v>1</v>
      </c>
      <c r="J536" s="28">
        <v>2</v>
      </c>
      <c r="K536" s="27"/>
      <c r="L536" s="28">
        <f>SUM($G$536:$K$536)</f>
        <v>4</v>
      </c>
      <c r="M536" s="32">
        <f t="array" ref="M536">INDEX(М[Цена за ед., руб],MATCH(1,IF(($B536=М[Наим.])*($C536=М[Артикул, марка, произв.])*($D536=М[Хар-ка])*($O536=М[Прим.]),{1},($B536=М[Наим.])*($C536=М[Артикул, марка, произв.])*($D536=М[Хар-ка])*($O536=М[Прим.])),0))</f>
        <v>0</v>
      </c>
      <c r="N536" s="32">
        <f>ROUND($L$536*$M$536,2)</f>
        <v>0</v>
      </c>
      <c r="O536" s="25"/>
      <c r="P536" s="25" t="str">
        <f t="array" ref="P536">INDEX(М[Форма закупа],MATCH(1,IF(($B536=М[Наим.])*($C536=М[Артикул, марка, произв.])*($D536=М[Хар-ка])*($O536=М[Прим.]),{1},($B536=М[Наим.])*($C536=М[Артикул, марка, произв.])*($D536=М[Хар-ка])*($O536=М[Прим.])),0))</f>
        <v>Закупка подрядчик</v>
      </c>
    </row>
    <row r="537" spans="1:16" ht="11.1" customHeight="1" outlineLevel="4" x14ac:dyDescent="0.2">
      <c r="A537" s="23" t="s">
        <v>130</v>
      </c>
      <c r="B537" s="24" t="s">
        <v>680</v>
      </c>
      <c r="C537" s="25"/>
      <c r="D537" s="25" t="s">
        <v>723</v>
      </c>
      <c r="E537" s="26" t="s">
        <v>25</v>
      </c>
      <c r="F537" s="27"/>
      <c r="G537" s="27"/>
      <c r="H537" s="27"/>
      <c r="I537" s="27"/>
      <c r="J537" s="27"/>
      <c r="K537" s="28">
        <v>2</v>
      </c>
      <c r="L537" s="28">
        <f>SUM($G$537:$K$537)</f>
        <v>2</v>
      </c>
      <c r="M537" s="32">
        <f t="array" ref="M537">INDEX(М[Цена за ед., руб],MATCH(1,IF(($B537=М[Наим.])*($C537=М[Артикул, марка, произв.])*($D537=М[Хар-ка])*($O537=М[Прим.]),{1},($B537=М[Наим.])*($C537=М[Артикул, марка, произв.])*($D537=М[Хар-ка])*($O537=М[Прим.])),0))</f>
        <v>0</v>
      </c>
      <c r="N537" s="32">
        <f>ROUND($L$537*$M$537,2)</f>
        <v>0</v>
      </c>
      <c r="O537" s="25"/>
      <c r="P537" s="25" t="str">
        <f t="array" ref="P537">INDEX(М[Форма закупа],MATCH(1,IF(($B537=М[Наим.])*($C537=М[Артикул, марка, произв.])*($D537=М[Хар-ка])*($O537=М[Прим.]),{1},($B537=М[Наим.])*($C537=М[Артикул, марка, произв.])*($D537=М[Хар-ка])*($O537=М[Прим.])),0))</f>
        <v>Закупка подрядчик</v>
      </c>
    </row>
    <row r="538" spans="1:16" ht="11.1" customHeight="1" outlineLevel="4" x14ac:dyDescent="0.2">
      <c r="A538" s="23" t="s">
        <v>132</v>
      </c>
      <c r="B538" s="24" t="s">
        <v>680</v>
      </c>
      <c r="C538" s="25"/>
      <c r="D538" s="25" t="s">
        <v>724</v>
      </c>
      <c r="E538" s="26" t="s">
        <v>25</v>
      </c>
      <c r="F538" s="27"/>
      <c r="G538" s="27"/>
      <c r="H538" s="28">
        <v>2</v>
      </c>
      <c r="I538" s="27"/>
      <c r="J538" s="27"/>
      <c r="K538" s="27"/>
      <c r="L538" s="28">
        <f>SUM($G$538:$K$538)</f>
        <v>2</v>
      </c>
      <c r="M538" s="32">
        <f t="array" ref="M538">INDEX(М[Цена за ед., руб],MATCH(1,IF(($B538=М[Наим.])*($C538=М[Артикул, марка, произв.])*($D538=М[Хар-ка])*($O538=М[Прим.]),{1},($B538=М[Наим.])*($C538=М[Артикул, марка, произв.])*($D538=М[Хар-ка])*($O538=М[Прим.])),0))</f>
        <v>0</v>
      </c>
      <c r="N538" s="32">
        <f>ROUND($L$538*$M$538,2)</f>
        <v>0</v>
      </c>
      <c r="O538" s="25"/>
      <c r="P538" s="25" t="str">
        <f t="array" ref="P538">INDEX(М[Форма закупа],MATCH(1,IF(($B538=М[Наим.])*($C538=М[Артикул, марка, произв.])*($D538=М[Хар-ка])*($O538=М[Прим.]),{1},($B538=М[Наим.])*($C538=М[Артикул, марка, произв.])*($D538=М[Хар-ка])*($O538=М[Прим.])),0))</f>
        <v>Закупка подрядчик</v>
      </c>
    </row>
    <row r="539" spans="1:16" ht="11.1" customHeight="1" outlineLevel="4" x14ac:dyDescent="0.2">
      <c r="A539" s="23" t="s">
        <v>134</v>
      </c>
      <c r="B539" s="24" t="s">
        <v>680</v>
      </c>
      <c r="C539" s="25"/>
      <c r="D539" s="25" t="s">
        <v>725</v>
      </c>
      <c r="E539" s="26" t="s">
        <v>25</v>
      </c>
      <c r="F539" s="27"/>
      <c r="G539" s="27"/>
      <c r="H539" s="27"/>
      <c r="I539" s="27"/>
      <c r="J539" s="28">
        <v>1</v>
      </c>
      <c r="K539" s="27"/>
      <c r="L539" s="28">
        <f>SUM($G$539:$K$539)</f>
        <v>1</v>
      </c>
      <c r="M539" s="32">
        <f t="array" ref="M539">INDEX(М[Цена за ед., руб],MATCH(1,IF(($B539=М[Наим.])*($C539=М[Артикул, марка, произв.])*($D539=М[Хар-ка])*($O539=М[Прим.]),{1},($B539=М[Наим.])*($C539=М[Артикул, марка, произв.])*($D539=М[Хар-ка])*($O539=М[Прим.])),0))</f>
        <v>0</v>
      </c>
      <c r="N539" s="32">
        <f>ROUND($L$539*$M$539,2)</f>
        <v>0</v>
      </c>
      <c r="O539" s="25"/>
      <c r="P539" s="25" t="str">
        <f t="array" ref="P539">INDEX(М[Форма закупа],MATCH(1,IF(($B539=М[Наим.])*($C539=М[Артикул, марка, произв.])*($D539=М[Хар-ка])*($O539=М[Прим.]),{1},($B539=М[Наим.])*($C539=М[Артикул, марка, произв.])*($D539=М[Хар-ка])*($O539=М[Прим.])),0))</f>
        <v>Закупка подрядчик</v>
      </c>
    </row>
    <row r="540" spans="1:16" ht="11.1" customHeight="1" outlineLevel="4" x14ac:dyDescent="0.2">
      <c r="A540" s="23" t="s">
        <v>136</v>
      </c>
      <c r="B540" s="24" t="s">
        <v>680</v>
      </c>
      <c r="C540" s="25"/>
      <c r="D540" s="25" t="s">
        <v>726</v>
      </c>
      <c r="E540" s="26" t="s">
        <v>25</v>
      </c>
      <c r="F540" s="27"/>
      <c r="G540" s="27"/>
      <c r="H540" s="27"/>
      <c r="I540" s="27"/>
      <c r="J540" s="27"/>
      <c r="K540" s="28">
        <v>2</v>
      </c>
      <c r="L540" s="28">
        <f>SUM($G$540:$K$540)</f>
        <v>2</v>
      </c>
      <c r="M540" s="32">
        <f t="array" ref="M540">INDEX(М[Цена за ед., руб],MATCH(1,IF(($B540=М[Наим.])*($C540=М[Артикул, марка, произв.])*($D540=М[Хар-ка])*($O540=М[Прим.]),{1},($B540=М[Наим.])*($C540=М[Артикул, марка, произв.])*($D540=М[Хар-ка])*($O540=М[Прим.])),0))</f>
        <v>0</v>
      </c>
      <c r="N540" s="32">
        <f>ROUND($L$540*$M$540,2)</f>
        <v>0</v>
      </c>
      <c r="O540" s="25"/>
      <c r="P540" s="25" t="str">
        <f t="array" ref="P540">INDEX(М[Форма закупа],MATCH(1,IF(($B540=М[Наим.])*($C540=М[Артикул, марка, произв.])*($D540=М[Хар-ка])*($O540=М[Прим.]),{1},($B540=М[Наим.])*($C540=М[Артикул, марка, произв.])*($D540=М[Хар-ка])*($O540=М[Прим.])),0))</f>
        <v>Закупка подрядчик</v>
      </c>
    </row>
    <row r="541" spans="1:16" ht="11.1" customHeight="1" outlineLevel="4" x14ac:dyDescent="0.2">
      <c r="A541" s="23" t="s">
        <v>138</v>
      </c>
      <c r="B541" s="24" t="s">
        <v>680</v>
      </c>
      <c r="C541" s="25"/>
      <c r="D541" s="25" t="s">
        <v>727</v>
      </c>
      <c r="E541" s="26" t="s">
        <v>25</v>
      </c>
      <c r="F541" s="27"/>
      <c r="G541" s="27"/>
      <c r="H541" s="27"/>
      <c r="I541" s="27"/>
      <c r="J541" s="28">
        <v>1</v>
      </c>
      <c r="K541" s="27"/>
      <c r="L541" s="28">
        <f>SUM($G$541:$K$541)</f>
        <v>1</v>
      </c>
      <c r="M541" s="32">
        <f t="array" ref="M541">INDEX(М[Цена за ед., руб],MATCH(1,IF(($B541=М[Наим.])*($C541=М[Артикул, марка, произв.])*($D541=М[Хар-ка])*($O541=М[Прим.]),{1},($B541=М[Наим.])*($C541=М[Артикул, марка, произв.])*($D541=М[Хар-ка])*($O541=М[Прим.])),0))</f>
        <v>0</v>
      </c>
      <c r="N541" s="32">
        <f>ROUND($L$541*$M$541,2)</f>
        <v>0</v>
      </c>
      <c r="O541" s="25"/>
      <c r="P541" s="25" t="str">
        <f t="array" ref="P541">INDEX(М[Форма закупа],MATCH(1,IF(($B541=М[Наим.])*($C541=М[Артикул, марка, произв.])*($D541=М[Хар-ка])*($O541=М[Прим.]),{1},($B541=М[Наим.])*($C541=М[Артикул, марка, произв.])*($D541=М[Хар-ка])*($O541=М[Прим.])),0))</f>
        <v>Закупка подрядчик</v>
      </c>
    </row>
    <row r="542" spans="1:16" ht="11.1" customHeight="1" outlineLevel="4" x14ac:dyDescent="0.2">
      <c r="A542" s="23" t="s">
        <v>140</v>
      </c>
      <c r="B542" s="24" t="s">
        <v>680</v>
      </c>
      <c r="C542" s="25"/>
      <c r="D542" s="25" t="s">
        <v>728</v>
      </c>
      <c r="E542" s="26" t="s">
        <v>25</v>
      </c>
      <c r="F542" s="27"/>
      <c r="G542" s="27"/>
      <c r="H542" s="28">
        <v>1</v>
      </c>
      <c r="I542" s="28">
        <v>1</v>
      </c>
      <c r="J542" s="27"/>
      <c r="K542" s="28">
        <v>1</v>
      </c>
      <c r="L542" s="28">
        <f>SUM($G$542:$K$542)</f>
        <v>3</v>
      </c>
      <c r="M542" s="32">
        <f t="array" ref="M542">INDEX(М[Цена за ед., руб],MATCH(1,IF(($B542=М[Наим.])*($C542=М[Артикул, марка, произв.])*($D542=М[Хар-ка])*($O542=М[Прим.]),{1},($B542=М[Наим.])*($C542=М[Артикул, марка, произв.])*($D542=М[Хар-ка])*($O542=М[Прим.])),0))</f>
        <v>0</v>
      </c>
      <c r="N542" s="32">
        <f>ROUND($L$542*$M$542,2)</f>
        <v>0</v>
      </c>
      <c r="O542" s="25"/>
      <c r="P542" s="25" t="str">
        <f t="array" ref="P542">INDEX(М[Форма закупа],MATCH(1,IF(($B542=М[Наим.])*($C542=М[Артикул, марка, произв.])*($D542=М[Хар-ка])*($O542=М[Прим.]),{1},($B542=М[Наим.])*($C542=М[Артикул, марка, произв.])*($D542=М[Хар-ка])*($O542=М[Прим.])),0))</f>
        <v>Закупка подрядчик</v>
      </c>
    </row>
    <row r="543" spans="1:16" ht="11.1" customHeight="1" outlineLevel="4" x14ac:dyDescent="0.2">
      <c r="A543" s="23" t="s">
        <v>142</v>
      </c>
      <c r="B543" s="24" t="s">
        <v>680</v>
      </c>
      <c r="C543" s="25"/>
      <c r="D543" s="25" t="s">
        <v>729</v>
      </c>
      <c r="E543" s="26" t="s">
        <v>25</v>
      </c>
      <c r="F543" s="27"/>
      <c r="G543" s="27"/>
      <c r="H543" s="28">
        <v>1</v>
      </c>
      <c r="I543" s="27"/>
      <c r="J543" s="27"/>
      <c r="K543" s="28">
        <v>1</v>
      </c>
      <c r="L543" s="28">
        <f>SUM($G$543:$K$543)</f>
        <v>2</v>
      </c>
      <c r="M543" s="32">
        <f t="array" ref="M543">INDEX(М[Цена за ед., руб],MATCH(1,IF(($B543=М[Наим.])*($C543=М[Артикул, марка, произв.])*($D543=М[Хар-ка])*($O543=М[Прим.]),{1},($B543=М[Наим.])*($C543=М[Артикул, марка, произв.])*($D543=М[Хар-ка])*($O543=М[Прим.])),0))</f>
        <v>0</v>
      </c>
      <c r="N543" s="32">
        <f>ROUND($L$543*$M$543,2)</f>
        <v>0</v>
      </c>
      <c r="O543" s="25"/>
      <c r="P543" s="25" t="str">
        <f t="array" ref="P543">INDEX(М[Форма закупа],MATCH(1,IF(($B543=М[Наим.])*($C543=М[Артикул, марка, произв.])*($D543=М[Хар-ка])*($O543=М[Прим.]),{1},($B543=М[Наим.])*($C543=М[Артикул, марка, произв.])*($D543=М[Хар-ка])*($O543=М[Прим.])),0))</f>
        <v>Закупка подрядчик</v>
      </c>
    </row>
    <row r="544" spans="1:16" ht="11.1" customHeight="1" outlineLevel="4" x14ac:dyDescent="0.2">
      <c r="A544" s="23" t="s">
        <v>144</v>
      </c>
      <c r="B544" s="24" t="s">
        <v>680</v>
      </c>
      <c r="C544" s="25"/>
      <c r="D544" s="25" t="s">
        <v>730</v>
      </c>
      <c r="E544" s="26" t="s">
        <v>25</v>
      </c>
      <c r="F544" s="27"/>
      <c r="G544" s="27"/>
      <c r="H544" s="27"/>
      <c r="I544" s="27"/>
      <c r="J544" s="27"/>
      <c r="K544" s="28">
        <v>1</v>
      </c>
      <c r="L544" s="28">
        <f>SUM($G$544:$K$544)</f>
        <v>1</v>
      </c>
      <c r="M544" s="32">
        <f t="array" ref="M544">INDEX(М[Цена за ед., руб],MATCH(1,IF(($B544=М[Наим.])*($C544=М[Артикул, марка, произв.])*($D544=М[Хар-ка])*($O544=М[Прим.]),{1},($B544=М[Наим.])*($C544=М[Артикул, марка, произв.])*($D544=М[Хар-ка])*($O544=М[Прим.])),0))</f>
        <v>0</v>
      </c>
      <c r="N544" s="32">
        <f>ROUND($L$544*$M$544,2)</f>
        <v>0</v>
      </c>
      <c r="O544" s="25"/>
      <c r="P544" s="25" t="str">
        <f t="array" ref="P544">INDEX(М[Форма закупа],MATCH(1,IF(($B544=М[Наим.])*($C544=М[Артикул, марка, произв.])*($D544=М[Хар-ка])*($O544=М[Прим.]),{1},($B544=М[Наим.])*($C544=М[Артикул, марка, произв.])*($D544=М[Хар-ка])*($O544=М[Прим.])),0))</f>
        <v>Закупка подрядчик</v>
      </c>
    </row>
    <row r="545" spans="1:16" ht="11.1" customHeight="1" outlineLevel="4" x14ac:dyDescent="0.2">
      <c r="A545" s="23" t="s">
        <v>146</v>
      </c>
      <c r="B545" s="24" t="s">
        <v>680</v>
      </c>
      <c r="C545" s="25"/>
      <c r="D545" s="25" t="s">
        <v>731</v>
      </c>
      <c r="E545" s="26" t="s">
        <v>25</v>
      </c>
      <c r="F545" s="27"/>
      <c r="G545" s="27"/>
      <c r="H545" s="27"/>
      <c r="I545" s="27"/>
      <c r="J545" s="28">
        <v>2</v>
      </c>
      <c r="K545" s="27"/>
      <c r="L545" s="28">
        <f>SUM($G$545:$K$545)</f>
        <v>2</v>
      </c>
      <c r="M545" s="32">
        <f t="array" ref="M545">INDEX(М[Цена за ед., руб],MATCH(1,IF(($B545=М[Наим.])*($C545=М[Артикул, марка, произв.])*($D545=М[Хар-ка])*($O545=М[Прим.]),{1},($B545=М[Наим.])*($C545=М[Артикул, марка, произв.])*($D545=М[Хар-ка])*($O545=М[Прим.])),0))</f>
        <v>0</v>
      </c>
      <c r="N545" s="32">
        <f>ROUND($L$545*$M$545,2)</f>
        <v>0</v>
      </c>
      <c r="O545" s="25"/>
      <c r="P545" s="25" t="str">
        <f t="array" ref="P545">INDEX(М[Форма закупа],MATCH(1,IF(($B545=М[Наим.])*($C545=М[Артикул, марка, произв.])*($D545=М[Хар-ка])*($O545=М[Прим.]),{1},($B545=М[Наим.])*($C545=М[Артикул, марка, произв.])*($D545=М[Хар-ка])*($O545=М[Прим.])),0))</f>
        <v>Закупка подрядчик</v>
      </c>
    </row>
    <row r="546" spans="1:16" ht="11.1" customHeight="1" outlineLevel="4" x14ac:dyDescent="0.2">
      <c r="A546" s="23" t="s">
        <v>148</v>
      </c>
      <c r="B546" s="24" t="s">
        <v>680</v>
      </c>
      <c r="C546" s="25"/>
      <c r="D546" s="25" t="s">
        <v>732</v>
      </c>
      <c r="E546" s="26" t="s">
        <v>25</v>
      </c>
      <c r="F546" s="27"/>
      <c r="G546" s="28">
        <v>1</v>
      </c>
      <c r="H546" s="27"/>
      <c r="I546" s="27"/>
      <c r="J546" s="27"/>
      <c r="K546" s="27"/>
      <c r="L546" s="28">
        <f>SUM($G$546:$K$546)</f>
        <v>1</v>
      </c>
      <c r="M546" s="32">
        <f t="array" ref="M546">INDEX(М[Цена за ед., руб],MATCH(1,IF(($B546=М[Наим.])*($C546=М[Артикул, марка, произв.])*($D546=М[Хар-ка])*($O546=М[Прим.]),{1},($B546=М[Наим.])*($C546=М[Артикул, марка, произв.])*($D546=М[Хар-ка])*($O546=М[Прим.])),0))</f>
        <v>0</v>
      </c>
      <c r="N546" s="32">
        <f>ROUND($L$546*$M$546,2)</f>
        <v>0</v>
      </c>
      <c r="O546" s="25"/>
      <c r="P546" s="25" t="str">
        <f t="array" ref="P546">INDEX(М[Форма закупа],MATCH(1,IF(($B546=М[Наим.])*($C546=М[Артикул, марка, произв.])*($D546=М[Хар-ка])*($O546=М[Прим.]),{1},($B546=М[Наим.])*($C546=М[Артикул, марка, произв.])*($D546=М[Хар-ка])*($O546=М[Прим.])),0))</f>
        <v>Закупка подрядчик</v>
      </c>
    </row>
    <row r="547" spans="1:16" ht="11.1" customHeight="1" outlineLevel="4" x14ac:dyDescent="0.2">
      <c r="A547" s="23" t="s">
        <v>150</v>
      </c>
      <c r="B547" s="24" t="s">
        <v>680</v>
      </c>
      <c r="C547" s="25"/>
      <c r="D547" s="25" t="s">
        <v>733</v>
      </c>
      <c r="E547" s="26" t="s">
        <v>25</v>
      </c>
      <c r="F547" s="27"/>
      <c r="G547" s="28">
        <v>1</v>
      </c>
      <c r="H547" s="27"/>
      <c r="I547" s="27"/>
      <c r="J547" s="27"/>
      <c r="K547" s="27"/>
      <c r="L547" s="28">
        <f>SUM($G$547:$K$547)</f>
        <v>1</v>
      </c>
      <c r="M547" s="32">
        <f t="array" ref="M547">INDEX(М[Цена за ед., руб],MATCH(1,IF(($B547=М[Наим.])*($C547=М[Артикул, марка, произв.])*($D547=М[Хар-ка])*($O547=М[Прим.]),{1},($B547=М[Наим.])*($C547=М[Артикул, марка, произв.])*($D547=М[Хар-ка])*($O547=М[Прим.])),0))</f>
        <v>0</v>
      </c>
      <c r="N547" s="32">
        <f>ROUND($L$547*$M$547,2)</f>
        <v>0</v>
      </c>
      <c r="O547" s="25"/>
      <c r="P547" s="25" t="str">
        <f t="array" ref="P547">INDEX(М[Форма закупа],MATCH(1,IF(($B547=М[Наим.])*($C547=М[Артикул, марка, произв.])*($D547=М[Хар-ка])*($O547=М[Прим.]),{1},($B547=М[Наим.])*($C547=М[Артикул, марка, произв.])*($D547=М[Хар-ка])*($O547=М[Прим.])),0))</f>
        <v>Закупка подрядчик</v>
      </c>
    </row>
    <row r="548" spans="1:16" ht="11.1" customHeight="1" outlineLevel="4" x14ac:dyDescent="0.2">
      <c r="A548" s="23" t="s">
        <v>152</v>
      </c>
      <c r="B548" s="24" t="s">
        <v>680</v>
      </c>
      <c r="C548" s="25"/>
      <c r="D548" s="25" t="s">
        <v>734</v>
      </c>
      <c r="E548" s="26" t="s">
        <v>25</v>
      </c>
      <c r="F548" s="27"/>
      <c r="G548" s="27"/>
      <c r="H548" s="27"/>
      <c r="I548" s="27"/>
      <c r="J548" s="28">
        <v>1</v>
      </c>
      <c r="K548" s="27"/>
      <c r="L548" s="28">
        <f>SUM($G$548:$K$548)</f>
        <v>1</v>
      </c>
      <c r="M548" s="32">
        <f t="array" ref="M548">INDEX(М[Цена за ед., руб],MATCH(1,IF(($B548=М[Наим.])*($C548=М[Артикул, марка, произв.])*($D548=М[Хар-ка])*($O548=М[Прим.]),{1},($B548=М[Наим.])*($C548=М[Артикул, марка, произв.])*($D548=М[Хар-ка])*($O548=М[Прим.])),0))</f>
        <v>0</v>
      </c>
      <c r="N548" s="32">
        <f>ROUND($L$548*$M$548,2)</f>
        <v>0</v>
      </c>
      <c r="O548" s="25"/>
      <c r="P548" s="25" t="str">
        <f t="array" ref="P548">INDEX(М[Форма закупа],MATCH(1,IF(($B548=М[Наим.])*($C548=М[Артикул, марка, произв.])*($D548=М[Хар-ка])*($O548=М[Прим.]),{1},($B548=М[Наим.])*($C548=М[Артикул, марка, произв.])*($D548=М[Хар-ка])*($O548=М[Прим.])),0))</f>
        <v>Закупка подрядчик</v>
      </c>
    </row>
    <row r="549" spans="1:16" ht="11.1" customHeight="1" outlineLevel="4" x14ac:dyDescent="0.2">
      <c r="A549" s="23" t="s">
        <v>154</v>
      </c>
      <c r="B549" s="24" t="s">
        <v>680</v>
      </c>
      <c r="C549" s="25"/>
      <c r="D549" s="25" t="s">
        <v>735</v>
      </c>
      <c r="E549" s="26" t="s">
        <v>25</v>
      </c>
      <c r="F549" s="27"/>
      <c r="G549" s="27"/>
      <c r="H549" s="27"/>
      <c r="I549" s="28">
        <v>2</v>
      </c>
      <c r="J549" s="27"/>
      <c r="K549" s="27"/>
      <c r="L549" s="28">
        <f>SUM($G$549:$K$549)</f>
        <v>2</v>
      </c>
      <c r="M549" s="32">
        <f t="array" ref="M549">INDEX(М[Цена за ед., руб],MATCH(1,IF(($B549=М[Наим.])*($C549=М[Артикул, марка, произв.])*($D549=М[Хар-ка])*($O549=М[Прим.]),{1},($B549=М[Наим.])*($C549=М[Артикул, марка, произв.])*($D549=М[Хар-ка])*($O549=М[Прим.])),0))</f>
        <v>0</v>
      </c>
      <c r="N549" s="32">
        <f>ROUND($L$549*$M$549,2)</f>
        <v>0</v>
      </c>
      <c r="O549" s="25"/>
      <c r="P549" s="25" t="str">
        <f t="array" ref="P549">INDEX(М[Форма закупа],MATCH(1,IF(($B549=М[Наим.])*($C549=М[Артикул, марка, произв.])*($D549=М[Хар-ка])*($O549=М[Прим.]),{1},($B549=М[Наим.])*($C549=М[Артикул, марка, произв.])*($D549=М[Хар-ка])*($O549=М[Прим.])),0))</f>
        <v>Закупка подрядчик</v>
      </c>
    </row>
    <row r="550" spans="1:16" ht="11.1" customHeight="1" outlineLevel="4" x14ac:dyDescent="0.2">
      <c r="A550" s="23" t="s">
        <v>156</v>
      </c>
      <c r="B550" s="24" t="s">
        <v>680</v>
      </c>
      <c r="C550" s="25"/>
      <c r="D550" s="25" t="s">
        <v>736</v>
      </c>
      <c r="E550" s="26" t="s">
        <v>25</v>
      </c>
      <c r="F550" s="27"/>
      <c r="G550" s="27"/>
      <c r="H550" s="28">
        <v>1</v>
      </c>
      <c r="I550" s="27"/>
      <c r="J550" s="28">
        <v>3</v>
      </c>
      <c r="K550" s="27"/>
      <c r="L550" s="28">
        <f>SUM($G$550:$K$550)</f>
        <v>4</v>
      </c>
      <c r="M550" s="32">
        <f t="array" ref="M550">INDEX(М[Цена за ед., руб],MATCH(1,IF(($B550=М[Наим.])*($C550=М[Артикул, марка, произв.])*($D550=М[Хар-ка])*($O550=М[Прим.]),{1},($B550=М[Наим.])*($C550=М[Артикул, марка, произв.])*($D550=М[Хар-ка])*($O550=М[Прим.])),0))</f>
        <v>0</v>
      </c>
      <c r="N550" s="32">
        <f>ROUND($L$550*$M$550,2)</f>
        <v>0</v>
      </c>
      <c r="O550" s="25"/>
      <c r="P550" s="25" t="str">
        <f t="array" ref="P550">INDEX(М[Форма закупа],MATCH(1,IF(($B550=М[Наим.])*($C550=М[Артикул, марка, произв.])*($D550=М[Хар-ка])*($O550=М[Прим.]),{1},($B550=М[Наим.])*($C550=М[Артикул, марка, произв.])*($D550=М[Хар-ка])*($O550=М[Прим.])),0))</f>
        <v>Закупка подрядчик</v>
      </c>
    </row>
    <row r="551" spans="1:16" ht="11.1" customHeight="1" outlineLevel="4" x14ac:dyDescent="0.2">
      <c r="A551" s="23" t="s">
        <v>158</v>
      </c>
      <c r="B551" s="24" t="s">
        <v>680</v>
      </c>
      <c r="C551" s="25"/>
      <c r="D551" s="25" t="s">
        <v>737</v>
      </c>
      <c r="E551" s="26" t="s">
        <v>25</v>
      </c>
      <c r="F551" s="27"/>
      <c r="G551" s="27"/>
      <c r="H551" s="27"/>
      <c r="I551" s="28">
        <v>1</v>
      </c>
      <c r="J551" s="27"/>
      <c r="K551" s="28">
        <v>1</v>
      </c>
      <c r="L551" s="28">
        <f>SUM($G$551:$K$551)</f>
        <v>2</v>
      </c>
      <c r="M551" s="32">
        <f t="array" ref="M551">INDEX(М[Цена за ед., руб],MATCH(1,IF(($B551=М[Наим.])*($C551=М[Артикул, марка, произв.])*($D551=М[Хар-ка])*($O551=М[Прим.]),{1},($B551=М[Наим.])*($C551=М[Артикул, марка, произв.])*($D551=М[Хар-ка])*($O551=М[Прим.])),0))</f>
        <v>0</v>
      </c>
      <c r="N551" s="32">
        <f>ROUND($L$551*$M$551,2)</f>
        <v>0</v>
      </c>
      <c r="O551" s="25"/>
      <c r="P551" s="25" t="str">
        <f t="array" ref="P551">INDEX(М[Форма закупа],MATCH(1,IF(($B551=М[Наим.])*($C551=М[Артикул, марка, произв.])*($D551=М[Хар-ка])*($O551=М[Прим.]),{1},($B551=М[Наим.])*($C551=М[Артикул, марка, произв.])*($D551=М[Хар-ка])*($O551=М[Прим.])),0))</f>
        <v>Закупка подрядчик</v>
      </c>
    </row>
    <row r="552" spans="1:16" ht="11.1" customHeight="1" outlineLevel="4" x14ac:dyDescent="0.2">
      <c r="A552" s="23" t="s">
        <v>160</v>
      </c>
      <c r="B552" s="24" t="s">
        <v>680</v>
      </c>
      <c r="C552" s="25"/>
      <c r="D552" s="25" t="s">
        <v>738</v>
      </c>
      <c r="E552" s="26" t="s">
        <v>25</v>
      </c>
      <c r="F552" s="27"/>
      <c r="G552" s="27"/>
      <c r="H552" s="27"/>
      <c r="I552" s="27"/>
      <c r="J552" s="28">
        <v>1</v>
      </c>
      <c r="K552" s="27"/>
      <c r="L552" s="28">
        <f>SUM($G$552:$K$552)</f>
        <v>1</v>
      </c>
      <c r="M552" s="32">
        <f t="array" ref="M552">INDEX(М[Цена за ед., руб],MATCH(1,IF(($B552=М[Наим.])*($C552=М[Артикул, марка, произв.])*($D552=М[Хар-ка])*($O552=М[Прим.]),{1},($B552=М[Наим.])*($C552=М[Артикул, марка, произв.])*($D552=М[Хар-ка])*($O552=М[Прим.])),0))</f>
        <v>0</v>
      </c>
      <c r="N552" s="32">
        <f>ROUND($L$552*$M$552,2)</f>
        <v>0</v>
      </c>
      <c r="O552" s="25"/>
      <c r="P552" s="25" t="str">
        <f t="array" ref="P552">INDEX(М[Форма закупа],MATCH(1,IF(($B552=М[Наим.])*($C552=М[Артикул, марка, произв.])*($D552=М[Хар-ка])*($O552=М[Прим.]),{1},($B552=М[Наим.])*($C552=М[Артикул, марка, произв.])*($D552=М[Хар-ка])*($O552=М[Прим.])),0))</f>
        <v>Закупка подрядчик</v>
      </c>
    </row>
    <row r="553" spans="1:16" ht="11.1" customHeight="1" outlineLevel="4" x14ac:dyDescent="0.2">
      <c r="A553" s="23" t="s">
        <v>162</v>
      </c>
      <c r="B553" s="24" t="s">
        <v>680</v>
      </c>
      <c r="C553" s="25"/>
      <c r="D553" s="25" t="s">
        <v>739</v>
      </c>
      <c r="E553" s="26" t="s">
        <v>25</v>
      </c>
      <c r="F553" s="27"/>
      <c r="G553" s="27"/>
      <c r="H553" s="27"/>
      <c r="I553" s="28">
        <v>1</v>
      </c>
      <c r="J553" s="27"/>
      <c r="K553" s="27"/>
      <c r="L553" s="28">
        <f>SUM($G$553:$K$553)</f>
        <v>1</v>
      </c>
      <c r="M553" s="32">
        <f t="array" ref="M553">INDEX(М[Цена за ед., руб],MATCH(1,IF(($B553=М[Наим.])*($C553=М[Артикул, марка, произв.])*($D553=М[Хар-ка])*($O553=М[Прим.]),{1},($B553=М[Наим.])*($C553=М[Артикул, марка, произв.])*($D553=М[Хар-ка])*($O553=М[Прим.])),0))</f>
        <v>0</v>
      </c>
      <c r="N553" s="32">
        <f>ROUND($L$553*$M$553,2)</f>
        <v>0</v>
      </c>
      <c r="O553" s="25"/>
      <c r="P553" s="25" t="str">
        <f t="array" ref="P553">INDEX(М[Форма закупа],MATCH(1,IF(($B553=М[Наим.])*($C553=М[Артикул, марка, произв.])*($D553=М[Хар-ка])*($O553=М[Прим.]),{1},($B553=М[Наим.])*($C553=М[Артикул, марка, произв.])*($D553=М[Хар-ка])*($O553=М[Прим.])),0))</f>
        <v>Закупка подрядчик</v>
      </c>
    </row>
    <row r="554" spans="1:16" ht="11.1" customHeight="1" outlineLevel="4" x14ac:dyDescent="0.2">
      <c r="A554" s="23" t="s">
        <v>164</v>
      </c>
      <c r="B554" s="24" t="s">
        <v>680</v>
      </c>
      <c r="C554" s="25"/>
      <c r="D554" s="25" t="s">
        <v>740</v>
      </c>
      <c r="E554" s="26" t="s">
        <v>25</v>
      </c>
      <c r="F554" s="27"/>
      <c r="G554" s="28">
        <v>1</v>
      </c>
      <c r="H554" s="27"/>
      <c r="I554" s="27"/>
      <c r="J554" s="27"/>
      <c r="K554" s="27"/>
      <c r="L554" s="28">
        <f>SUM($G$554:$K$554)</f>
        <v>1</v>
      </c>
      <c r="M554" s="32">
        <f t="array" ref="M554">INDEX(М[Цена за ед., руб],MATCH(1,IF(($B554=М[Наим.])*($C554=М[Артикул, марка, произв.])*($D554=М[Хар-ка])*($O554=М[Прим.]),{1},($B554=М[Наим.])*($C554=М[Артикул, марка, произв.])*($D554=М[Хар-ка])*($O554=М[Прим.])),0))</f>
        <v>0</v>
      </c>
      <c r="N554" s="32">
        <f>ROUND($L$554*$M$554,2)</f>
        <v>0</v>
      </c>
      <c r="O554" s="25"/>
      <c r="P554" s="25" t="str">
        <f t="array" ref="P554">INDEX(М[Форма закупа],MATCH(1,IF(($B554=М[Наим.])*($C554=М[Артикул, марка, произв.])*($D554=М[Хар-ка])*($O554=М[Прим.]),{1},($B554=М[Наим.])*($C554=М[Артикул, марка, произв.])*($D554=М[Хар-ка])*($O554=М[Прим.])),0))</f>
        <v>Закупка подрядчик</v>
      </c>
    </row>
    <row r="555" spans="1:16" ht="11.1" customHeight="1" outlineLevel="4" x14ac:dyDescent="0.2">
      <c r="A555" s="23" t="s">
        <v>166</v>
      </c>
      <c r="B555" s="24" t="s">
        <v>680</v>
      </c>
      <c r="C555" s="25"/>
      <c r="D555" s="25" t="s">
        <v>741</v>
      </c>
      <c r="E555" s="26" t="s">
        <v>25</v>
      </c>
      <c r="F555" s="27"/>
      <c r="G555" s="28">
        <v>1</v>
      </c>
      <c r="H555" s="27"/>
      <c r="I555" s="27"/>
      <c r="J555" s="27"/>
      <c r="K555" s="27"/>
      <c r="L555" s="28">
        <f>SUM($G$555:$K$555)</f>
        <v>1</v>
      </c>
      <c r="M555" s="32">
        <f t="array" ref="M555">INDEX(М[Цена за ед., руб],MATCH(1,IF(($B555=М[Наим.])*($C555=М[Артикул, марка, произв.])*($D555=М[Хар-ка])*($O555=М[Прим.]),{1},($B555=М[Наим.])*($C555=М[Артикул, марка, произв.])*($D555=М[Хар-ка])*($O555=М[Прим.])),0))</f>
        <v>0</v>
      </c>
      <c r="N555" s="32">
        <f>ROUND($L$555*$M$555,2)</f>
        <v>0</v>
      </c>
      <c r="O555" s="25"/>
      <c r="P555" s="25" t="str">
        <f t="array" ref="P555">INDEX(М[Форма закупа],MATCH(1,IF(($B555=М[Наим.])*($C555=М[Артикул, марка, произв.])*($D555=М[Хар-ка])*($O555=М[Прим.]),{1},($B555=М[Наим.])*($C555=М[Артикул, марка, произв.])*($D555=М[Хар-ка])*($O555=М[Прим.])),0))</f>
        <v>Закупка подрядчик</v>
      </c>
    </row>
    <row r="556" spans="1:16" ht="11.1" customHeight="1" outlineLevel="4" x14ac:dyDescent="0.2">
      <c r="A556" s="23" t="s">
        <v>168</v>
      </c>
      <c r="B556" s="24" t="s">
        <v>680</v>
      </c>
      <c r="C556" s="25"/>
      <c r="D556" s="25" t="s">
        <v>742</v>
      </c>
      <c r="E556" s="26" t="s">
        <v>25</v>
      </c>
      <c r="F556" s="27"/>
      <c r="G556" s="27"/>
      <c r="H556" s="27"/>
      <c r="I556" s="28">
        <v>2</v>
      </c>
      <c r="J556" s="27"/>
      <c r="K556" s="27"/>
      <c r="L556" s="28">
        <f>SUM($G$556:$K$556)</f>
        <v>2</v>
      </c>
      <c r="M556" s="32">
        <f t="array" ref="M556">INDEX(М[Цена за ед., руб],MATCH(1,IF(($B556=М[Наим.])*($C556=М[Артикул, марка, произв.])*($D556=М[Хар-ка])*($O556=М[Прим.]),{1},($B556=М[Наим.])*($C556=М[Артикул, марка, произв.])*($D556=М[Хар-ка])*($O556=М[Прим.])),0))</f>
        <v>0</v>
      </c>
      <c r="N556" s="32">
        <f>ROUND($L$556*$M$556,2)</f>
        <v>0</v>
      </c>
      <c r="O556" s="25"/>
      <c r="P556" s="25" t="str">
        <f t="array" ref="P556">INDEX(М[Форма закупа],MATCH(1,IF(($B556=М[Наим.])*($C556=М[Артикул, марка, произв.])*($D556=М[Хар-ка])*($O556=М[Прим.]),{1},($B556=М[Наим.])*($C556=М[Артикул, марка, произв.])*($D556=М[Хар-ка])*($O556=М[Прим.])),0))</f>
        <v>Закупка подрядчик</v>
      </c>
    </row>
    <row r="557" spans="1:16" ht="11.1" customHeight="1" outlineLevel="4" x14ac:dyDescent="0.2">
      <c r="A557" s="23" t="s">
        <v>170</v>
      </c>
      <c r="B557" s="24" t="s">
        <v>680</v>
      </c>
      <c r="C557" s="25"/>
      <c r="D557" s="25" t="s">
        <v>743</v>
      </c>
      <c r="E557" s="26" t="s">
        <v>25</v>
      </c>
      <c r="F557" s="27"/>
      <c r="G557" s="27"/>
      <c r="H557" s="27"/>
      <c r="I557" s="28">
        <v>2</v>
      </c>
      <c r="J557" s="27"/>
      <c r="K557" s="28">
        <v>1</v>
      </c>
      <c r="L557" s="28">
        <f>SUM($G$557:$K$557)</f>
        <v>3</v>
      </c>
      <c r="M557" s="32">
        <f t="array" ref="M557">INDEX(М[Цена за ед., руб],MATCH(1,IF(($B557=М[Наим.])*($C557=М[Артикул, марка, произв.])*($D557=М[Хар-ка])*($O557=М[Прим.]),{1},($B557=М[Наим.])*($C557=М[Артикул, марка, произв.])*($D557=М[Хар-ка])*($O557=М[Прим.])),0))</f>
        <v>0</v>
      </c>
      <c r="N557" s="32">
        <f>ROUND($L$557*$M$557,2)</f>
        <v>0</v>
      </c>
      <c r="O557" s="25"/>
      <c r="P557" s="25" t="str">
        <f t="array" ref="P557">INDEX(М[Форма закупа],MATCH(1,IF(($B557=М[Наим.])*($C557=М[Артикул, марка, произв.])*($D557=М[Хар-ка])*($O557=М[Прим.]),{1},($B557=М[Наим.])*($C557=М[Артикул, марка, произв.])*($D557=М[Хар-ка])*($O557=М[Прим.])),0))</f>
        <v>Закупка подрядчик</v>
      </c>
    </row>
    <row r="558" spans="1:16" ht="11.1" customHeight="1" outlineLevel="4" x14ac:dyDescent="0.2">
      <c r="A558" s="23" t="s">
        <v>172</v>
      </c>
      <c r="B558" s="24" t="s">
        <v>680</v>
      </c>
      <c r="C558" s="25"/>
      <c r="D558" s="25" t="s">
        <v>744</v>
      </c>
      <c r="E558" s="26" t="s">
        <v>25</v>
      </c>
      <c r="F558" s="27"/>
      <c r="G558" s="28">
        <v>1</v>
      </c>
      <c r="H558" s="28">
        <v>1</v>
      </c>
      <c r="I558" s="27"/>
      <c r="J558" s="27"/>
      <c r="K558" s="27"/>
      <c r="L558" s="28">
        <f>SUM($G$558:$K$558)</f>
        <v>2</v>
      </c>
      <c r="M558" s="32">
        <f t="array" ref="M558">INDEX(М[Цена за ед., руб],MATCH(1,IF(($B558=М[Наим.])*($C558=М[Артикул, марка, произв.])*($D558=М[Хар-ка])*($O558=М[Прим.]),{1},($B558=М[Наим.])*($C558=М[Артикул, марка, произв.])*($D558=М[Хар-ка])*($O558=М[Прим.])),0))</f>
        <v>0</v>
      </c>
      <c r="N558" s="32">
        <f>ROUND($L$558*$M$558,2)</f>
        <v>0</v>
      </c>
      <c r="O558" s="25"/>
      <c r="P558" s="25" t="str">
        <f t="array" ref="P558">INDEX(М[Форма закупа],MATCH(1,IF(($B558=М[Наим.])*($C558=М[Артикул, марка, произв.])*($D558=М[Хар-ка])*($O558=М[Прим.]),{1},($B558=М[Наим.])*($C558=М[Артикул, марка, произв.])*($D558=М[Хар-ка])*($O558=М[Прим.])),0))</f>
        <v>Закупка подрядчик</v>
      </c>
    </row>
    <row r="559" spans="1:16" ht="11.1" customHeight="1" outlineLevel="4" x14ac:dyDescent="0.2">
      <c r="A559" s="23" t="s">
        <v>174</v>
      </c>
      <c r="B559" s="24" t="s">
        <v>680</v>
      </c>
      <c r="C559" s="25"/>
      <c r="D559" s="25" t="s">
        <v>745</v>
      </c>
      <c r="E559" s="26" t="s">
        <v>25</v>
      </c>
      <c r="F559" s="27"/>
      <c r="G559" s="28">
        <v>1</v>
      </c>
      <c r="H559" s="27"/>
      <c r="I559" s="27"/>
      <c r="J559" s="27"/>
      <c r="K559" s="27"/>
      <c r="L559" s="28">
        <f>SUM($G$559:$K$559)</f>
        <v>1</v>
      </c>
      <c r="M559" s="32">
        <f t="array" ref="M559">INDEX(М[Цена за ед., руб],MATCH(1,IF(($B559=М[Наим.])*($C559=М[Артикул, марка, произв.])*($D559=М[Хар-ка])*($O559=М[Прим.]),{1},($B559=М[Наим.])*($C559=М[Артикул, марка, произв.])*($D559=М[Хар-ка])*($O559=М[Прим.])),0))</f>
        <v>0</v>
      </c>
      <c r="N559" s="32">
        <f>ROUND($L$559*$M$559,2)</f>
        <v>0</v>
      </c>
      <c r="O559" s="25"/>
      <c r="P559" s="25" t="str">
        <f t="array" ref="P559">INDEX(М[Форма закупа],MATCH(1,IF(($B559=М[Наим.])*($C559=М[Артикул, марка, произв.])*($D559=М[Хар-ка])*($O559=М[Прим.]),{1},($B559=М[Наим.])*($C559=М[Артикул, марка, произв.])*($D559=М[Хар-ка])*($O559=М[Прим.])),0))</f>
        <v>Закупка подрядчик</v>
      </c>
    </row>
    <row r="560" spans="1:16" ht="11.1" customHeight="1" outlineLevel="4" x14ac:dyDescent="0.2">
      <c r="A560" s="23" t="s">
        <v>176</v>
      </c>
      <c r="B560" s="24" t="s">
        <v>680</v>
      </c>
      <c r="C560" s="25"/>
      <c r="D560" s="25" t="s">
        <v>746</v>
      </c>
      <c r="E560" s="26" t="s">
        <v>25</v>
      </c>
      <c r="F560" s="27"/>
      <c r="G560" s="27"/>
      <c r="H560" s="28">
        <v>1</v>
      </c>
      <c r="I560" s="27"/>
      <c r="J560" s="28">
        <v>3</v>
      </c>
      <c r="K560" s="27"/>
      <c r="L560" s="28">
        <f>SUM($G$560:$K$560)</f>
        <v>4</v>
      </c>
      <c r="M560" s="32">
        <f t="array" ref="M560">INDEX(М[Цена за ед., руб],MATCH(1,IF(($B560=М[Наим.])*($C560=М[Артикул, марка, произв.])*($D560=М[Хар-ка])*($O560=М[Прим.]),{1},($B560=М[Наим.])*($C560=М[Артикул, марка, произв.])*($D560=М[Хар-ка])*($O560=М[Прим.])),0))</f>
        <v>0</v>
      </c>
      <c r="N560" s="32">
        <f>ROUND($L$560*$M$560,2)</f>
        <v>0</v>
      </c>
      <c r="O560" s="25"/>
      <c r="P560" s="25" t="str">
        <f t="array" ref="P560">INDEX(М[Форма закупа],MATCH(1,IF(($B560=М[Наим.])*($C560=М[Артикул, марка, произв.])*($D560=М[Хар-ка])*($O560=М[Прим.]),{1},($B560=М[Наим.])*($C560=М[Артикул, марка, произв.])*($D560=М[Хар-ка])*($O560=М[Прим.])),0))</f>
        <v>Закупка подрядчик</v>
      </c>
    </row>
    <row r="561" spans="1:16" ht="11.1" customHeight="1" outlineLevel="4" x14ac:dyDescent="0.2">
      <c r="A561" s="23" t="s">
        <v>178</v>
      </c>
      <c r="B561" s="24" t="s">
        <v>680</v>
      </c>
      <c r="C561" s="25"/>
      <c r="D561" s="25" t="s">
        <v>747</v>
      </c>
      <c r="E561" s="26" t="s">
        <v>25</v>
      </c>
      <c r="F561" s="27"/>
      <c r="G561" s="27"/>
      <c r="H561" s="27"/>
      <c r="I561" s="28">
        <v>1</v>
      </c>
      <c r="J561" s="27"/>
      <c r="K561" s="27"/>
      <c r="L561" s="28">
        <f>SUM($G$561:$K$561)</f>
        <v>1</v>
      </c>
      <c r="M561" s="32">
        <f t="array" ref="M561">INDEX(М[Цена за ед., руб],MATCH(1,IF(($B561=М[Наим.])*($C561=М[Артикул, марка, произв.])*($D561=М[Хар-ка])*($O561=М[Прим.]),{1},($B561=М[Наим.])*($C561=М[Артикул, марка, произв.])*($D561=М[Хар-ка])*($O561=М[Прим.])),0))</f>
        <v>0</v>
      </c>
      <c r="N561" s="32">
        <f>ROUND($L$561*$M$561,2)</f>
        <v>0</v>
      </c>
      <c r="O561" s="25"/>
      <c r="P561" s="25" t="str">
        <f t="array" ref="P561">INDEX(М[Форма закупа],MATCH(1,IF(($B561=М[Наим.])*($C561=М[Артикул, марка, произв.])*($D561=М[Хар-ка])*($O561=М[Прим.]),{1},($B561=М[Наим.])*($C561=М[Артикул, марка, произв.])*($D561=М[Хар-ка])*($O561=М[Прим.])),0))</f>
        <v>Закупка подрядчик</v>
      </c>
    </row>
    <row r="562" spans="1:16" ht="11.1" customHeight="1" outlineLevel="4" x14ac:dyDescent="0.2">
      <c r="A562" s="23" t="s">
        <v>180</v>
      </c>
      <c r="B562" s="24" t="s">
        <v>680</v>
      </c>
      <c r="C562" s="25"/>
      <c r="D562" s="25" t="s">
        <v>748</v>
      </c>
      <c r="E562" s="26" t="s">
        <v>25</v>
      </c>
      <c r="F562" s="27"/>
      <c r="G562" s="27"/>
      <c r="H562" s="27"/>
      <c r="I562" s="28">
        <v>1</v>
      </c>
      <c r="J562" s="27"/>
      <c r="K562" s="28">
        <v>1</v>
      </c>
      <c r="L562" s="28">
        <f>SUM($G$562:$K$562)</f>
        <v>2</v>
      </c>
      <c r="M562" s="32">
        <f t="array" ref="M562">INDEX(М[Цена за ед., руб],MATCH(1,IF(($B562=М[Наим.])*($C562=М[Артикул, марка, произв.])*($D562=М[Хар-ка])*($O562=М[Прим.]),{1},($B562=М[Наим.])*($C562=М[Артикул, марка, произв.])*($D562=М[Хар-ка])*($O562=М[Прим.])),0))</f>
        <v>0</v>
      </c>
      <c r="N562" s="32">
        <f>ROUND($L$562*$M$562,2)</f>
        <v>0</v>
      </c>
      <c r="O562" s="25"/>
      <c r="P562" s="25" t="str">
        <f t="array" ref="P562">INDEX(М[Форма закупа],MATCH(1,IF(($B562=М[Наим.])*($C562=М[Артикул, марка, произв.])*($D562=М[Хар-ка])*($O562=М[Прим.]),{1},($B562=М[Наим.])*($C562=М[Артикул, марка, произв.])*($D562=М[Хар-ка])*($O562=М[Прим.])),0))</f>
        <v>Закупка подрядчик</v>
      </c>
    </row>
    <row r="563" spans="1:16" ht="11.1" customHeight="1" outlineLevel="4" x14ac:dyDescent="0.2">
      <c r="A563" s="23" t="s">
        <v>182</v>
      </c>
      <c r="B563" s="24" t="s">
        <v>680</v>
      </c>
      <c r="C563" s="25"/>
      <c r="D563" s="25" t="s">
        <v>749</v>
      </c>
      <c r="E563" s="26" t="s">
        <v>25</v>
      </c>
      <c r="F563" s="27"/>
      <c r="G563" s="27"/>
      <c r="H563" s="27"/>
      <c r="I563" s="27"/>
      <c r="J563" s="27"/>
      <c r="K563" s="28">
        <v>2</v>
      </c>
      <c r="L563" s="28">
        <f>SUM($G$563:$K$563)</f>
        <v>2</v>
      </c>
      <c r="M563" s="32">
        <f t="array" ref="M563">INDEX(М[Цена за ед., руб],MATCH(1,IF(($B563=М[Наим.])*($C563=М[Артикул, марка, произв.])*($D563=М[Хар-ка])*($O563=М[Прим.]),{1},($B563=М[Наим.])*($C563=М[Артикул, марка, произв.])*($D563=М[Хар-ка])*($O563=М[Прим.])),0))</f>
        <v>0</v>
      </c>
      <c r="N563" s="32">
        <f>ROUND($L$563*$M$563,2)</f>
        <v>0</v>
      </c>
      <c r="O563" s="25"/>
      <c r="P563" s="25" t="str">
        <f t="array" ref="P563">INDEX(М[Форма закупа],MATCH(1,IF(($B563=М[Наим.])*($C563=М[Артикул, марка, произв.])*($D563=М[Хар-ка])*($O563=М[Прим.]),{1},($B563=М[Наим.])*($C563=М[Артикул, марка, произв.])*($D563=М[Хар-ка])*($O563=М[Прим.])),0))</f>
        <v>Закупка подрядчик</v>
      </c>
    </row>
    <row r="564" spans="1:16" ht="11.1" customHeight="1" outlineLevel="4" x14ac:dyDescent="0.2">
      <c r="A564" s="23" t="s">
        <v>184</v>
      </c>
      <c r="B564" s="24" t="s">
        <v>680</v>
      </c>
      <c r="C564" s="25"/>
      <c r="D564" s="25" t="s">
        <v>750</v>
      </c>
      <c r="E564" s="26" t="s">
        <v>25</v>
      </c>
      <c r="F564" s="27"/>
      <c r="G564" s="27"/>
      <c r="H564" s="27"/>
      <c r="I564" s="28">
        <v>1</v>
      </c>
      <c r="J564" s="27"/>
      <c r="K564" s="27"/>
      <c r="L564" s="28">
        <f>SUM($G$564:$K$564)</f>
        <v>1</v>
      </c>
      <c r="M564" s="32">
        <f t="array" ref="M564">INDEX(М[Цена за ед., руб],MATCH(1,IF(($B564=М[Наим.])*($C564=М[Артикул, марка, произв.])*($D564=М[Хар-ка])*($O564=М[Прим.]),{1},($B564=М[Наим.])*($C564=М[Артикул, марка, произв.])*($D564=М[Хар-ка])*($O564=М[Прим.])),0))</f>
        <v>0</v>
      </c>
      <c r="N564" s="32">
        <f>ROUND($L$564*$M$564,2)</f>
        <v>0</v>
      </c>
      <c r="O564" s="25"/>
      <c r="P564" s="25" t="str">
        <f t="array" ref="P564">INDEX(М[Форма закупа],MATCH(1,IF(($B564=М[Наим.])*($C564=М[Артикул, марка, произв.])*($D564=М[Хар-ка])*($O564=М[Прим.]),{1},($B564=М[Наим.])*($C564=М[Артикул, марка, произв.])*($D564=М[Хар-ка])*($O564=М[Прим.])),0))</f>
        <v>Закупка подрядчик</v>
      </c>
    </row>
    <row r="565" spans="1:16" ht="11.1" customHeight="1" outlineLevel="4" x14ac:dyDescent="0.2">
      <c r="A565" s="23" t="s">
        <v>186</v>
      </c>
      <c r="B565" s="24" t="s">
        <v>680</v>
      </c>
      <c r="C565" s="25"/>
      <c r="D565" s="25" t="s">
        <v>751</v>
      </c>
      <c r="E565" s="26" t="s">
        <v>25</v>
      </c>
      <c r="F565" s="27"/>
      <c r="G565" s="27"/>
      <c r="H565" s="28">
        <v>1</v>
      </c>
      <c r="I565" s="28">
        <v>1</v>
      </c>
      <c r="J565" s="27"/>
      <c r="K565" s="27"/>
      <c r="L565" s="28">
        <f>SUM($G$565:$K$565)</f>
        <v>2</v>
      </c>
      <c r="M565" s="32">
        <f t="array" ref="M565">INDEX(М[Цена за ед., руб],MATCH(1,IF(($B565=М[Наим.])*($C565=М[Артикул, марка, произв.])*($D565=М[Хар-ка])*($O565=М[Прим.]),{1},($B565=М[Наим.])*($C565=М[Артикул, марка, произв.])*($D565=М[Хар-ка])*($O565=М[Прим.])),0))</f>
        <v>0</v>
      </c>
      <c r="N565" s="32">
        <f>ROUND($L$565*$M$565,2)</f>
        <v>0</v>
      </c>
      <c r="O565" s="25"/>
      <c r="P565" s="25" t="str">
        <f t="array" ref="P565">INDEX(М[Форма закупа],MATCH(1,IF(($B565=М[Наим.])*($C565=М[Артикул, марка, произв.])*($D565=М[Хар-ка])*($O565=М[Прим.]),{1},($B565=М[Наим.])*($C565=М[Артикул, марка, произв.])*($D565=М[Хар-ка])*($O565=М[Прим.])),0))</f>
        <v>Закупка подрядчик</v>
      </c>
    </row>
    <row r="566" spans="1:16" ht="11.1" customHeight="1" outlineLevel="4" x14ac:dyDescent="0.2">
      <c r="A566" s="23" t="s">
        <v>188</v>
      </c>
      <c r="B566" s="24" t="s">
        <v>680</v>
      </c>
      <c r="C566" s="25"/>
      <c r="D566" s="25" t="s">
        <v>752</v>
      </c>
      <c r="E566" s="26" t="s">
        <v>25</v>
      </c>
      <c r="F566" s="27"/>
      <c r="G566" s="27"/>
      <c r="H566" s="28">
        <v>2</v>
      </c>
      <c r="I566" s="27"/>
      <c r="J566" s="27"/>
      <c r="K566" s="27"/>
      <c r="L566" s="28">
        <f>SUM($G$566:$K$566)</f>
        <v>2</v>
      </c>
      <c r="M566" s="32">
        <f t="array" ref="M566">INDEX(М[Цена за ед., руб],MATCH(1,IF(($B566=М[Наим.])*($C566=М[Артикул, марка, произв.])*($D566=М[Хар-ка])*($O566=М[Прим.]),{1},($B566=М[Наим.])*($C566=М[Артикул, марка, произв.])*($D566=М[Хар-ка])*($O566=М[Прим.])),0))</f>
        <v>0</v>
      </c>
      <c r="N566" s="32">
        <f>ROUND($L$566*$M$566,2)</f>
        <v>0</v>
      </c>
      <c r="O566" s="25"/>
      <c r="P566" s="25" t="str">
        <f t="array" ref="P566">INDEX(М[Форма закупа],MATCH(1,IF(($B566=М[Наим.])*($C566=М[Артикул, марка, произв.])*($D566=М[Хар-ка])*($O566=М[Прим.]),{1},($B566=М[Наим.])*($C566=М[Артикул, марка, произв.])*($D566=М[Хар-ка])*($O566=М[Прим.])),0))</f>
        <v>Закупка подрядчик</v>
      </c>
    </row>
    <row r="567" spans="1:16" ht="11.1" customHeight="1" outlineLevel="4" x14ac:dyDescent="0.2">
      <c r="A567" s="23" t="s">
        <v>190</v>
      </c>
      <c r="B567" s="24" t="s">
        <v>680</v>
      </c>
      <c r="C567" s="25"/>
      <c r="D567" s="25" t="s">
        <v>753</v>
      </c>
      <c r="E567" s="26" t="s">
        <v>25</v>
      </c>
      <c r="F567" s="27"/>
      <c r="G567" s="27"/>
      <c r="H567" s="27"/>
      <c r="I567" s="27"/>
      <c r="J567" s="27"/>
      <c r="K567" s="28">
        <v>4</v>
      </c>
      <c r="L567" s="28">
        <f>SUM($G$567:$K$567)</f>
        <v>4</v>
      </c>
      <c r="M567" s="32">
        <f t="array" ref="M567">INDEX(М[Цена за ед., руб],MATCH(1,IF(($B567=М[Наим.])*($C567=М[Артикул, марка, произв.])*($D567=М[Хар-ка])*($O567=М[Прим.]),{1},($B567=М[Наим.])*($C567=М[Артикул, марка, произв.])*($D567=М[Хар-ка])*($O567=М[Прим.])),0))</f>
        <v>0</v>
      </c>
      <c r="N567" s="32">
        <f>ROUND($L$567*$M$567,2)</f>
        <v>0</v>
      </c>
      <c r="O567" s="25"/>
      <c r="P567" s="25" t="str">
        <f t="array" ref="P567">INDEX(М[Форма закупа],MATCH(1,IF(($B567=М[Наим.])*($C567=М[Артикул, марка, произв.])*($D567=М[Хар-ка])*($O567=М[Прим.]),{1},($B567=М[Наим.])*($C567=М[Артикул, марка, произв.])*($D567=М[Хар-ка])*($O567=М[Прим.])),0))</f>
        <v>Закупка подрядчик</v>
      </c>
    </row>
    <row r="568" spans="1:16" ht="11.1" customHeight="1" outlineLevel="4" x14ac:dyDescent="0.2">
      <c r="A568" s="23" t="s">
        <v>192</v>
      </c>
      <c r="B568" s="24" t="s">
        <v>680</v>
      </c>
      <c r="C568" s="25"/>
      <c r="D568" s="25" t="s">
        <v>754</v>
      </c>
      <c r="E568" s="26" t="s">
        <v>25</v>
      </c>
      <c r="F568" s="27"/>
      <c r="G568" s="27"/>
      <c r="H568" s="27"/>
      <c r="I568" s="27"/>
      <c r="J568" s="27"/>
      <c r="K568" s="28">
        <v>1</v>
      </c>
      <c r="L568" s="28">
        <f>SUM($G$568:$K$568)</f>
        <v>1</v>
      </c>
      <c r="M568" s="32">
        <f t="array" ref="M568">INDEX(М[Цена за ед., руб],MATCH(1,IF(($B568=М[Наим.])*($C568=М[Артикул, марка, произв.])*($D568=М[Хар-ка])*($O568=М[Прим.]),{1},($B568=М[Наим.])*($C568=М[Артикул, марка, произв.])*($D568=М[Хар-ка])*($O568=М[Прим.])),0))</f>
        <v>0</v>
      </c>
      <c r="N568" s="32">
        <f>ROUND($L$568*$M$568,2)</f>
        <v>0</v>
      </c>
      <c r="O568" s="25"/>
      <c r="P568" s="25" t="str">
        <f t="array" ref="P568">INDEX(М[Форма закупа],MATCH(1,IF(($B568=М[Наим.])*($C568=М[Артикул, марка, произв.])*($D568=М[Хар-ка])*($O568=М[Прим.]),{1},($B568=М[Наим.])*($C568=М[Артикул, марка, произв.])*($D568=М[Хар-ка])*($O568=М[Прим.])),0))</f>
        <v>Закупка подрядчик</v>
      </c>
    </row>
    <row r="569" spans="1:16" ht="11.1" customHeight="1" outlineLevel="4" x14ac:dyDescent="0.2">
      <c r="A569" s="23" t="s">
        <v>194</v>
      </c>
      <c r="B569" s="24" t="s">
        <v>680</v>
      </c>
      <c r="C569" s="25"/>
      <c r="D569" s="25" t="s">
        <v>755</v>
      </c>
      <c r="E569" s="26" t="s">
        <v>25</v>
      </c>
      <c r="F569" s="27"/>
      <c r="G569" s="27"/>
      <c r="H569" s="27"/>
      <c r="I569" s="27"/>
      <c r="J569" s="27"/>
      <c r="K569" s="28">
        <v>2</v>
      </c>
      <c r="L569" s="28">
        <f>SUM($G$569:$K$569)</f>
        <v>2</v>
      </c>
      <c r="M569" s="32">
        <f t="array" ref="M569">INDEX(М[Цена за ед., руб],MATCH(1,IF(($B569=М[Наим.])*($C569=М[Артикул, марка, произв.])*($D569=М[Хар-ка])*($O569=М[Прим.]),{1},($B569=М[Наим.])*($C569=М[Артикул, марка, произв.])*($D569=М[Хар-ка])*($O569=М[Прим.])),0))</f>
        <v>0</v>
      </c>
      <c r="N569" s="32">
        <f>ROUND($L$569*$M$569,2)</f>
        <v>0</v>
      </c>
      <c r="O569" s="25"/>
      <c r="P569" s="25" t="str">
        <f t="array" ref="P569">INDEX(М[Форма закупа],MATCH(1,IF(($B569=М[Наим.])*($C569=М[Артикул, марка, произв.])*($D569=М[Хар-ка])*($O569=М[Прим.]),{1},($B569=М[Наим.])*($C569=М[Артикул, марка, произв.])*($D569=М[Хар-ка])*($O569=М[Прим.])),0))</f>
        <v>Закупка подрядчик</v>
      </c>
    </row>
    <row r="570" spans="1:16" ht="11.1" customHeight="1" outlineLevel="4" x14ac:dyDescent="0.2">
      <c r="A570" s="23" t="s">
        <v>196</v>
      </c>
      <c r="B570" s="24" t="s">
        <v>680</v>
      </c>
      <c r="C570" s="25"/>
      <c r="D570" s="25" t="s">
        <v>756</v>
      </c>
      <c r="E570" s="26" t="s">
        <v>25</v>
      </c>
      <c r="F570" s="27"/>
      <c r="G570" s="27"/>
      <c r="H570" s="27"/>
      <c r="I570" s="28">
        <v>1</v>
      </c>
      <c r="J570" s="27"/>
      <c r="K570" s="27"/>
      <c r="L570" s="28">
        <f>SUM($G$570:$K$570)</f>
        <v>1</v>
      </c>
      <c r="M570" s="32">
        <f t="array" ref="M570">INDEX(М[Цена за ед., руб],MATCH(1,IF(($B570=М[Наим.])*($C570=М[Артикул, марка, произв.])*($D570=М[Хар-ка])*($O570=М[Прим.]),{1},($B570=М[Наим.])*($C570=М[Артикул, марка, произв.])*($D570=М[Хар-ка])*($O570=М[Прим.])),0))</f>
        <v>0</v>
      </c>
      <c r="N570" s="32">
        <f>ROUND($L$570*$M$570,2)</f>
        <v>0</v>
      </c>
      <c r="O570" s="25"/>
      <c r="P570" s="25" t="str">
        <f t="array" ref="P570">INDEX(М[Форма закупа],MATCH(1,IF(($B570=М[Наим.])*($C570=М[Артикул, марка, произв.])*($D570=М[Хар-ка])*($O570=М[Прим.]),{1},($B570=М[Наим.])*($C570=М[Артикул, марка, произв.])*($D570=М[Хар-ка])*($O570=М[Прим.])),0))</f>
        <v>Закупка подрядчик</v>
      </c>
    </row>
    <row r="571" spans="1:16" ht="11.1" customHeight="1" outlineLevel="4" x14ac:dyDescent="0.2">
      <c r="A571" s="23" t="s">
        <v>198</v>
      </c>
      <c r="B571" s="24" t="s">
        <v>680</v>
      </c>
      <c r="C571" s="25"/>
      <c r="D571" s="25" t="s">
        <v>757</v>
      </c>
      <c r="E571" s="26" t="s">
        <v>25</v>
      </c>
      <c r="F571" s="27"/>
      <c r="G571" s="27"/>
      <c r="H571" s="27"/>
      <c r="I571" s="27"/>
      <c r="J571" s="28">
        <v>1</v>
      </c>
      <c r="K571" s="27"/>
      <c r="L571" s="28">
        <f>SUM($G$571:$K$571)</f>
        <v>1</v>
      </c>
      <c r="M571" s="32">
        <f t="array" ref="M571">INDEX(М[Цена за ед., руб],MATCH(1,IF(($B571=М[Наим.])*($C571=М[Артикул, марка, произв.])*($D571=М[Хар-ка])*($O571=М[Прим.]),{1},($B571=М[Наим.])*($C571=М[Артикул, марка, произв.])*($D571=М[Хар-ка])*($O571=М[Прим.])),0))</f>
        <v>0</v>
      </c>
      <c r="N571" s="32">
        <f>ROUND($L$571*$M$571,2)</f>
        <v>0</v>
      </c>
      <c r="O571" s="25"/>
      <c r="P571" s="25" t="str">
        <f t="array" ref="P571">INDEX(М[Форма закупа],MATCH(1,IF(($B571=М[Наим.])*($C571=М[Артикул, марка, произв.])*($D571=М[Хар-ка])*($O571=М[Прим.]),{1},($B571=М[Наим.])*($C571=М[Артикул, марка, произв.])*($D571=М[Хар-ка])*($O571=М[Прим.])),0))</f>
        <v>Закупка подрядчик</v>
      </c>
    </row>
    <row r="572" spans="1:16" ht="11.1" customHeight="1" outlineLevel="4" x14ac:dyDescent="0.2">
      <c r="A572" s="23" t="s">
        <v>200</v>
      </c>
      <c r="B572" s="24" t="s">
        <v>680</v>
      </c>
      <c r="C572" s="25"/>
      <c r="D572" s="25" t="s">
        <v>758</v>
      </c>
      <c r="E572" s="26" t="s">
        <v>25</v>
      </c>
      <c r="F572" s="27"/>
      <c r="G572" s="27"/>
      <c r="H572" s="27"/>
      <c r="I572" s="27"/>
      <c r="J572" s="28">
        <v>29</v>
      </c>
      <c r="K572" s="27"/>
      <c r="L572" s="28">
        <f>SUM($G$572:$K$572)</f>
        <v>29</v>
      </c>
      <c r="M572" s="32">
        <f t="array" ref="M572">INDEX(М[Цена за ед., руб],MATCH(1,IF(($B572=М[Наим.])*($C572=М[Артикул, марка, произв.])*($D572=М[Хар-ка])*($O572=М[Прим.]),{1},($B572=М[Наим.])*($C572=М[Артикул, марка, произв.])*($D572=М[Хар-ка])*($O572=М[Прим.])),0))</f>
        <v>0</v>
      </c>
      <c r="N572" s="32">
        <f>ROUND($L$572*$M$572,2)</f>
        <v>0</v>
      </c>
      <c r="O572" s="25"/>
      <c r="P572" s="25" t="str">
        <f t="array" ref="P572">INDEX(М[Форма закупа],MATCH(1,IF(($B572=М[Наим.])*($C572=М[Артикул, марка, произв.])*($D572=М[Хар-ка])*($O572=М[Прим.]),{1},($B572=М[Наим.])*($C572=М[Артикул, марка, произв.])*($D572=М[Хар-ка])*($O572=М[Прим.])),0))</f>
        <v>Закупка подрядчик</v>
      </c>
    </row>
    <row r="573" spans="1:16" ht="11.1" customHeight="1" outlineLevel="4" x14ac:dyDescent="0.2">
      <c r="A573" s="23" t="s">
        <v>202</v>
      </c>
      <c r="B573" s="24" t="s">
        <v>680</v>
      </c>
      <c r="C573" s="25"/>
      <c r="D573" s="25" t="s">
        <v>759</v>
      </c>
      <c r="E573" s="26" t="s">
        <v>25</v>
      </c>
      <c r="F573" s="27"/>
      <c r="G573" s="27"/>
      <c r="H573" s="27"/>
      <c r="I573" s="27"/>
      <c r="J573" s="27"/>
      <c r="K573" s="28">
        <v>2</v>
      </c>
      <c r="L573" s="28">
        <f>SUM($G$573:$K$573)</f>
        <v>2</v>
      </c>
      <c r="M573" s="32">
        <f t="array" ref="M573">INDEX(М[Цена за ед., руб],MATCH(1,IF(($B573=М[Наим.])*($C573=М[Артикул, марка, произв.])*($D573=М[Хар-ка])*($O573=М[Прим.]),{1},($B573=М[Наим.])*($C573=М[Артикул, марка, произв.])*($D573=М[Хар-ка])*($O573=М[Прим.])),0))</f>
        <v>0</v>
      </c>
      <c r="N573" s="32">
        <f>ROUND($L$573*$M$573,2)</f>
        <v>0</v>
      </c>
      <c r="O573" s="25"/>
      <c r="P573" s="25" t="str">
        <f t="array" ref="P573">INDEX(М[Форма закупа],MATCH(1,IF(($B573=М[Наим.])*($C573=М[Артикул, марка, произв.])*($D573=М[Хар-ка])*($O573=М[Прим.]),{1},($B573=М[Наим.])*($C573=М[Артикул, марка, произв.])*($D573=М[Хар-ка])*($O573=М[Прим.])),0))</f>
        <v>Закупка подрядчик</v>
      </c>
    </row>
    <row r="574" spans="1:16" ht="11.1" customHeight="1" outlineLevel="4" x14ac:dyDescent="0.2">
      <c r="A574" s="23" t="s">
        <v>204</v>
      </c>
      <c r="B574" s="24" t="s">
        <v>680</v>
      </c>
      <c r="C574" s="25"/>
      <c r="D574" s="25" t="s">
        <v>760</v>
      </c>
      <c r="E574" s="26" t="s">
        <v>25</v>
      </c>
      <c r="F574" s="27"/>
      <c r="G574" s="27"/>
      <c r="H574" s="28">
        <v>1</v>
      </c>
      <c r="I574" s="27"/>
      <c r="J574" s="27"/>
      <c r="K574" s="27"/>
      <c r="L574" s="28">
        <f>SUM($G$574:$K$574)</f>
        <v>1</v>
      </c>
      <c r="M574" s="32">
        <f t="array" ref="M574">INDEX(М[Цена за ед., руб],MATCH(1,IF(($B574=М[Наим.])*($C574=М[Артикул, марка, произв.])*($D574=М[Хар-ка])*($O574=М[Прим.]),{1},($B574=М[Наим.])*($C574=М[Артикул, марка, произв.])*($D574=М[Хар-ка])*($O574=М[Прим.])),0))</f>
        <v>0</v>
      </c>
      <c r="N574" s="32">
        <f>ROUND($L$574*$M$574,2)</f>
        <v>0</v>
      </c>
      <c r="O574" s="25"/>
      <c r="P574" s="25" t="str">
        <f t="array" ref="P574">INDEX(М[Форма закупа],MATCH(1,IF(($B574=М[Наим.])*($C574=М[Артикул, марка, произв.])*($D574=М[Хар-ка])*($O574=М[Прим.]),{1},($B574=М[Наим.])*($C574=М[Артикул, марка, произв.])*($D574=М[Хар-ка])*($O574=М[Прим.])),0))</f>
        <v>Закупка подрядчик</v>
      </c>
    </row>
    <row r="575" spans="1:16" ht="11.1" customHeight="1" outlineLevel="4" x14ac:dyDescent="0.2">
      <c r="A575" s="23" t="s">
        <v>206</v>
      </c>
      <c r="B575" s="24" t="s">
        <v>680</v>
      </c>
      <c r="C575" s="25"/>
      <c r="D575" s="25" t="s">
        <v>761</v>
      </c>
      <c r="E575" s="26" t="s">
        <v>25</v>
      </c>
      <c r="F575" s="27"/>
      <c r="G575" s="27"/>
      <c r="H575" s="27"/>
      <c r="I575" s="27"/>
      <c r="J575" s="28">
        <v>1</v>
      </c>
      <c r="K575" s="27"/>
      <c r="L575" s="28">
        <f>SUM($G$575:$K$575)</f>
        <v>1</v>
      </c>
      <c r="M575" s="32">
        <f t="array" ref="M575">INDEX(М[Цена за ед., руб],MATCH(1,IF(($B575=М[Наим.])*($C575=М[Артикул, марка, произв.])*($D575=М[Хар-ка])*($O575=М[Прим.]),{1},($B575=М[Наим.])*($C575=М[Артикул, марка, произв.])*($D575=М[Хар-ка])*($O575=М[Прим.])),0))</f>
        <v>0</v>
      </c>
      <c r="N575" s="32">
        <f>ROUND($L$575*$M$575,2)</f>
        <v>0</v>
      </c>
      <c r="O575" s="25"/>
      <c r="P575" s="25" t="str">
        <f t="array" ref="P575">INDEX(М[Форма закупа],MATCH(1,IF(($B575=М[Наим.])*($C575=М[Артикул, марка, произв.])*($D575=М[Хар-ка])*($O575=М[Прим.]),{1},($B575=М[Наим.])*($C575=М[Артикул, марка, произв.])*($D575=М[Хар-ка])*($O575=М[Прим.])),0))</f>
        <v>Закупка подрядчик</v>
      </c>
    </row>
    <row r="576" spans="1:16" ht="11.1" customHeight="1" outlineLevel="4" x14ac:dyDescent="0.2">
      <c r="A576" s="23" t="s">
        <v>208</v>
      </c>
      <c r="B576" s="24" t="s">
        <v>680</v>
      </c>
      <c r="C576" s="25"/>
      <c r="D576" s="25" t="s">
        <v>762</v>
      </c>
      <c r="E576" s="26" t="s">
        <v>25</v>
      </c>
      <c r="F576" s="27"/>
      <c r="G576" s="27"/>
      <c r="H576" s="27"/>
      <c r="I576" s="27"/>
      <c r="J576" s="28">
        <v>1</v>
      </c>
      <c r="K576" s="27"/>
      <c r="L576" s="28">
        <f>SUM($G$576:$K$576)</f>
        <v>1</v>
      </c>
      <c r="M576" s="32">
        <f t="array" ref="M576">INDEX(М[Цена за ед., руб],MATCH(1,IF(($B576=М[Наим.])*($C576=М[Артикул, марка, произв.])*($D576=М[Хар-ка])*($O576=М[Прим.]),{1},($B576=М[Наим.])*($C576=М[Артикул, марка, произв.])*($D576=М[Хар-ка])*($O576=М[Прим.])),0))</f>
        <v>0</v>
      </c>
      <c r="N576" s="32">
        <f>ROUND($L$576*$M$576,2)</f>
        <v>0</v>
      </c>
      <c r="O576" s="25"/>
      <c r="P576" s="25" t="str">
        <f t="array" ref="P576">INDEX(М[Форма закупа],MATCH(1,IF(($B576=М[Наим.])*($C576=М[Артикул, марка, произв.])*($D576=М[Хар-ка])*($O576=М[Прим.]),{1},($B576=М[Наим.])*($C576=М[Артикул, марка, произв.])*($D576=М[Хар-ка])*($O576=М[Прим.])),0))</f>
        <v>Закупка подрядчик</v>
      </c>
    </row>
    <row r="577" spans="1:16" ht="11.1" customHeight="1" outlineLevel="4" x14ac:dyDescent="0.2">
      <c r="A577" s="23" t="s">
        <v>210</v>
      </c>
      <c r="B577" s="24" t="s">
        <v>680</v>
      </c>
      <c r="C577" s="25"/>
      <c r="D577" s="25" t="s">
        <v>763</v>
      </c>
      <c r="E577" s="26" t="s">
        <v>25</v>
      </c>
      <c r="F577" s="27"/>
      <c r="G577" s="27"/>
      <c r="H577" s="27"/>
      <c r="I577" s="27"/>
      <c r="J577" s="28">
        <v>1</v>
      </c>
      <c r="K577" s="27"/>
      <c r="L577" s="28">
        <f>SUM($G$577:$K$577)</f>
        <v>1</v>
      </c>
      <c r="M577" s="32">
        <f t="array" ref="M577">INDEX(М[Цена за ед., руб],MATCH(1,IF(($B577=М[Наим.])*($C577=М[Артикул, марка, произв.])*($D577=М[Хар-ка])*($O577=М[Прим.]),{1},($B577=М[Наим.])*($C577=М[Артикул, марка, произв.])*($D577=М[Хар-ка])*($O577=М[Прим.])),0))</f>
        <v>0</v>
      </c>
      <c r="N577" s="32">
        <f>ROUND($L$577*$M$577,2)</f>
        <v>0</v>
      </c>
      <c r="O577" s="25"/>
      <c r="P577" s="25" t="str">
        <f t="array" ref="P577">INDEX(М[Форма закупа],MATCH(1,IF(($B577=М[Наим.])*($C577=М[Артикул, марка, произв.])*($D577=М[Хар-ка])*($O577=М[Прим.]),{1},($B577=М[Наим.])*($C577=М[Артикул, марка, произв.])*($D577=М[Хар-ка])*($O577=М[Прим.])),0))</f>
        <v>Закупка подрядчик</v>
      </c>
    </row>
    <row r="578" spans="1:16" ht="11.1" customHeight="1" outlineLevel="4" x14ac:dyDescent="0.2">
      <c r="A578" s="23" t="s">
        <v>212</v>
      </c>
      <c r="B578" s="24" t="s">
        <v>680</v>
      </c>
      <c r="C578" s="25"/>
      <c r="D578" s="25" t="s">
        <v>764</v>
      </c>
      <c r="E578" s="26" t="s">
        <v>25</v>
      </c>
      <c r="F578" s="27"/>
      <c r="G578" s="27"/>
      <c r="H578" s="27"/>
      <c r="I578" s="27"/>
      <c r="J578" s="28">
        <v>31</v>
      </c>
      <c r="K578" s="28">
        <v>1</v>
      </c>
      <c r="L578" s="28">
        <f>SUM($G$578:$K$578)</f>
        <v>32</v>
      </c>
      <c r="M578" s="32">
        <f t="array" ref="M578">INDEX(М[Цена за ед., руб],MATCH(1,IF(($B578=М[Наим.])*($C578=М[Артикул, марка, произв.])*($D578=М[Хар-ка])*($O578=М[Прим.]),{1},($B578=М[Наим.])*($C578=М[Артикул, марка, произв.])*($D578=М[Хар-ка])*($O578=М[Прим.])),0))</f>
        <v>0</v>
      </c>
      <c r="N578" s="32">
        <f>ROUND($L$578*$M$578,2)</f>
        <v>0</v>
      </c>
      <c r="O578" s="25"/>
      <c r="P578" s="25" t="str">
        <f t="array" ref="P578">INDEX(М[Форма закупа],MATCH(1,IF(($B578=М[Наим.])*($C578=М[Артикул, марка, произв.])*($D578=М[Хар-ка])*($O578=М[Прим.]),{1},($B578=М[Наим.])*($C578=М[Артикул, марка, произв.])*($D578=М[Хар-ка])*($O578=М[Прим.])),0))</f>
        <v>Закупка подрядчик</v>
      </c>
    </row>
    <row r="579" spans="1:16" ht="11.1" customHeight="1" outlineLevel="4" x14ac:dyDescent="0.2">
      <c r="A579" s="23" t="s">
        <v>214</v>
      </c>
      <c r="B579" s="24" t="s">
        <v>680</v>
      </c>
      <c r="C579" s="25"/>
      <c r="D579" s="25" t="s">
        <v>765</v>
      </c>
      <c r="E579" s="26" t="s">
        <v>25</v>
      </c>
      <c r="F579" s="27"/>
      <c r="G579" s="27"/>
      <c r="H579" s="27"/>
      <c r="I579" s="27"/>
      <c r="J579" s="27"/>
      <c r="K579" s="28">
        <v>44</v>
      </c>
      <c r="L579" s="28">
        <f>SUM($G$579:$K$579)</f>
        <v>44</v>
      </c>
      <c r="M579" s="32">
        <f t="array" ref="M579">INDEX(М[Цена за ед., руб],MATCH(1,IF(($B579=М[Наим.])*($C579=М[Артикул, марка, произв.])*($D579=М[Хар-ка])*($O579=М[Прим.]),{1},($B579=М[Наим.])*($C579=М[Артикул, марка, произв.])*($D579=М[Хар-ка])*($O579=М[Прим.])),0))</f>
        <v>0</v>
      </c>
      <c r="N579" s="32">
        <f>ROUND($L$579*$M$579,2)</f>
        <v>0</v>
      </c>
      <c r="O579" s="25"/>
      <c r="P579" s="25" t="str">
        <f t="array" ref="P579">INDEX(М[Форма закупа],MATCH(1,IF(($B579=М[Наим.])*($C579=М[Артикул, марка, произв.])*($D579=М[Хар-ка])*($O579=М[Прим.]),{1},($B579=М[Наим.])*($C579=М[Артикул, марка, произв.])*($D579=М[Хар-ка])*($O579=М[Прим.])),0))</f>
        <v>Закупка подрядчик</v>
      </c>
    </row>
    <row r="580" spans="1:16" ht="11.1" customHeight="1" outlineLevel="4" x14ac:dyDescent="0.2">
      <c r="A580" s="23" t="s">
        <v>216</v>
      </c>
      <c r="B580" s="24" t="s">
        <v>680</v>
      </c>
      <c r="C580" s="25"/>
      <c r="D580" s="25" t="s">
        <v>766</v>
      </c>
      <c r="E580" s="26" t="s">
        <v>25</v>
      </c>
      <c r="F580" s="27"/>
      <c r="G580" s="27"/>
      <c r="H580" s="27"/>
      <c r="I580" s="27"/>
      <c r="J580" s="28">
        <v>1</v>
      </c>
      <c r="K580" s="27"/>
      <c r="L580" s="28">
        <f>SUM($G$580:$K$580)</f>
        <v>1</v>
      </c>
      <c r="M580" s="32">
        <f t="array" ref="M580">INDEX(М[Цена за ед., руб],MATCH(1,IF(($B580=М[Наим.])*($C580=М[Артикул, марка, произв.])*($D580=М[Хар-ка])*($O580=М[Прим.]),{1},($B580=М[Наим.])*($C580=М[Артикул, марка, произв.])*($D580=М[Хар-ка])*($O580=М[Прим.])),0))</f>
        <v>0</v>
      </c>
      <c r="N580" s="32">
        <f>ROUND($L$580*$M$580,2)</f>
        <v>0</v>
      </c>
      <c r="O580" s="25"/>
      <c r="P580" s="25" t="str">
        <f t="array" ref="P580">INDEX(М[Форма закупа],MATCH(1,IF(($B580=М[Наим.])*($C580=М[Артикул, марка, произв.])*($D580=М[Хар-ка])*($O580=М[Прим.]),{1},($B580=М[Наим.])*($C580=М[Артикул, марка, произв.])*($D580=М[Хар-ка])*($O580=М[Прим.])),0))</f>
        <v>Закупка подрядчик</v>
      </c>
    </row>
    <row r="581" spans="1:16" ht="11.1" customHeight="1" outlineLevel="4" x14ac:dyDescent="0.2">
      <c r="A581" s="23" t="s">
        <v>218</v>
      </c>
      <c r="B581" s="24" t="s">
        <v>680</v>
      </c>
      <c r="C581" s="25"/>
      <c r="D581" s="25" t="s">
        <v>767</v>
      </c>
      <c r="E581" s="26" t="s">
        <v>25</v>
      </c>
      <c r="F581" s="27"/>
      <c r="G581" s="27"/>
      <c r="H581" s="28">
        <v>4</v>
      </c>
      <c r="I581" s="27"/>
      <c r="J581" s="27"/>
      <c r="K581" s="27"/>
      <c r="L581" s="28">
        <f>SUM($G$581:$K$581)</f>
        <v>4</v>
      </c>
      <c r="M581" s="32">
        <f t="array" ref="M581">INDEX(М[Цена за ед., руб],MATCH(1,IF(($B581=М[Наим.])*($C581=М[Артикул, марка, произв.])*($D581=М[Хар-ка])*($O581=М[Прим.]),{1},($B581=М[Наим.])*($C581=М[Артикул, марка, произв.])*($D581=М[Хар-ка])*($O581=М[Прим.])),0))</f>
        <v>0</v>
      </c>
      <c r="N581" s="32">
        <f>ROUND($L$581*$M$581,2)</f>
        <v>0</v>
      </c>
      <c r="O581" s="25"/>
      <c r="P581" s="25" t="str">
        <f t="array" ref="P581">INDEX(М[Форма закупа],MATCH(1,IF(($B581=М[Наим.])*($C581=М[Артикул, марка, произв.])*($D581=М[Хар-ка])*($O581=М[Прим.]),{1},($B581=М[Наим.])*($C581=М[Артикул, марка, произв.])*($D581=М[Хар-ка])*($O581=М[Прим.])),0))</f>
        <v>Закупка подрядчик</v>
      </c>
    </row>
    <row r="582" spans="1:16" ht="11.1" customHeight="1" outlineLevel="4" x14ac:dyDescent="0.2">
      <c r="A582" s="23" t="s">
        <v>220</v>
      </c>
      <c r="B582" s="24" t="s">
        <v>680</v>
      </c>
      <c r="C582" s="25"/>
      <c r="D582" s="25" t="s">
        <v>768</v>
      </c>
      <c r="E582" s="26" t="s">
        <v>25</v>
      </c>
      <c r="F582" s="27"/>
      <c r="G582" s="27"/>
      <c r="H582" s="27"/>
      <c r="I582" s="28">
        <v>1</v>
      </c>
      <c r="J582" s="27"/>
      <c r="K582" s="27"/>
      <c r="L582" s="28">
        <f>SUM($G$582:$K$582)</f>
        <v>1</v>
      </c>
      <c r="M582" s="32">
        <f t="array" ref="M582">INDEX(М[Цена за ед., руб],MATCH(1,IF(($B582=М[Наим.])*($C582=М[Артикул, марка, произв.])*($D582=М[Хар-ка])*($O582=М[Прим.]),{1},($B582=М[Наим.])*($C582=М[Артикул, марка, произв.])*($D582=М[Хар-ка])*($O582=М[Прим.])),0))</f>
        <v>0</v>
      </c>
      <c r="N582" s="32">
        <f>ROUND($L$582*$M$582,2)</f>
        <v>0</v>
      </c>
      <c r="O582" s="25"/>
      <c r="P582" s="25" t="str">
        <f t="array" ref="P582">INDEX(М[Форма закупа],MATCH(1,IF(($B582=М[Наим.])*($C582=М[Артикул, марка, произв.])*($D582=М[Хар-ка])*($O582=М[Прим.]),{1},($B582=М[Наим.])*($C582=М[Артикул, марка, произв.])*($D582=М[Хар-ка])*($O582=М[Прим.])),0))</f>
        <v>Закупка подрядчик</v>
      </c>
    </row>
    <row r="583" spans="1:16" ht="11.1" customHeight="1" outlineLevel="4" x14ac:dyDescent="0.2">
      <c r="A583" s="23" t="s">
        <v>222</v>
      </c>
      <c r="B583" s="24" t="s">
        <v>680</v>
      </c>
      <c r="C583" s="25"/>
      <c r="D583" s="25" t="s">
        <v>769</v>
      </c>
      <c r="E583" s="26" t="s">
        <v>25</v>
      </c>
      <c r="F583" s="27"/>
      <c r="G583" s="27"/>
      <c r="H583" s="28">
        <v>23</v>
      </c>
      <c r="I583" s="27"/>
      <c r="J583" s="27"/>
      <c r="K583" s="27"/>
      <c r="L583" s="28">
        <f>SUM($G$583:$K$583)</f>
        <v>23</v>
      </c>
      <c r="M583" s="32">
        <f t="array" ref="M583">INDEX(М[Цена за ед., руб],MATCH(1,IF(($B583=М[Наим.])*($C583=М[Артикул, марка, произв.])*($D583=М[Хар-ка])*($O583=М[Прим.]),{1},($B583=М[Наим.])*($C583=М[Артикул, марка, произв.])*($D583=М[Хар-ка])*($O583=М[Прим.])),0))</f>
        <v>0</v>
      </c>
      <c r="N583" s="32">
        <f>ROUND($L$583*$M$583,2)</f>
        <v>0</v>
      </c>
      <c r="O583" s="25"/>
      <c r="P583" s="25" t="str">
        <f t="array" ref="P583">INDEX(М[Форма закупа],MATCH(1,IF(($B583=М[Наим.])*($C583=М[Артикул, марка, произв.])*($D583=М[Хар-ка])*($O583=М[Прим.]),{1},($B583=М[Наим.])*($C583=М[Артикул, марка, произв.])*($D583=М[Хар-ка])*($O583=М[Прим.])),0))</f>
        <v>Закупка подрядчик</v>
      </c>
    </row>
    <row r="584" spans="1:16" ht="11.1" customHeight="1" outlineLevel="4" x14ac:dyDescent="0.2">
      <c r="A584" s="23" t="s">
        <v>224</v>
      </c>
      <c r="B584" s="24" t="s">
        <v>680</v>
      </c>
      <c r="C584" s="25"/>
      <c r="D584" s="25" t="s">
        <v>770</v>
      </c>
      <c r="E584" s="26" t="s">
        <v>25</v>
      </c>
      <c r="F584" s="27"/>
      <c r="G584" s="27"/>
      <c r="H584" s="27"/>
      <c r="I584" s="27"/>
      <c r="J584" s="27"/>
      <c r="K584" s="28">
        <v>7</v>
      </c>
      <c r="L584" s="28">
        <f>SUM($G$584:$K$584)</f>
        <v>7</v>
      </c>
      <c r="M584" s="32">
        <f t="array" ref="M584">INDEX(М[Цена за ед., руб],MATCH(1,IF(($B584=М[Наим.])*($C584=М[Артикул, марка, произв.])*($D584=М[Хар-ка])*($O584=М[Прим.]),{1},($B584=М[Наим.])*($C584=М[Артикул, марка, произв.])*($D584=М[Хар-ка])*($O584=М[Прим.])),0))</f>
        <v>0</v>
      </c>
      <c r="N584" s="32">
        <f>ROUND($L$584*$M$584,2)</f>
        <v>0</v>
      </c>
      <c r="O584" s="25"/>
      <c r="P584" s="25" t="str">
        <f t="array" ref="P584">INDEX(М[Форма закупа],MATCH(1,IF(($B584=М[Наим.])*($C584=М[Артикул, марка, произв.])*($D584=М[Хар-ка])*($O584=М[Прим.]),{1},($B584=М[Наим.])*($C584=М[Артикул, марка, произв.])*($D584=М[Хар-ка])*($O584=М[Прим.])),0))</f>
        <v>Закупка подрядчик</v>
      </c>
    </row>
    <row r="585" spans="1:16" ht="11.1" customHeight="1" outlineLevel="4" x14ac:dyDescent="0.2">
      <c r="A585" s="23" t="s">
        <v>226</v>
      </c>
      <c r="B585" s="24" t="s">
        <v>680</v>
      </c>
      <c r="C585" s="25"/>
      <c r="D585" s="25" t="s">
        <v>771</v>
      </c>
      <c r="E585" s="26" t="s">
        <v>25</v>
      </c>
      <c r="F585" s="27"/>
      <c r="G585" s="27"/>
      <c r="H585" s="27"/>
      <c r="I585" s="27"/>
      <c r="J585" s="27"/>
      <c r="K585" s="28">
        <v>1</v>
      </c>
      <c r="L585" s="28">
        <f>SUM($G$585:$K$585)</f>
        <v>1</v>
      </c>
      <c r="M585" s="32">
        <f t="array" ref="M585">INDEX(М[Цена за ед., руб],MATCH(1,IF(($B585=М[Наим.])*($C585=М[Артикул, марка, произв.])*($D585=М[Хар-ка])*($O585=М[Прим.]),{1},($B585=М[Наим.])*($C585=М[Артикул, марка, произв.])*($D585=М[Хар-ка])*($O585=М[Прим.])),0))</f>
        <v>0</v>
      </c>
      <c r="N585" s="32">
        <f>ROUND($L$585*$M$585,2)</f>
        <v>0</v>
      </c>
      <c r="O585" s="25"/>
      <c r="P585" s="25" t="str">
        <f t="array" ref="P585">INDEX(М[Форма закупа],MATCH(1,IF(($B585=М[Наим.])*($C585=М[Артикул, марка, произв.])*($D585=М[Хар-ка])*($O585=М[Прим.]),{1},($B585=М[Наим.])*($C585=М[Артикул, марка, произв.])*($D585=М[Хар-ка])*($O585=М[Прим.])),0))</f>
        <v>Закупка подрядчик</v>
      </c>
    </row>
    <row r="586" spans="1:16" ht="11.1" customHeight="1" outlineLevel="4" x14ac:dyDescent="0.2">
      <c r="A586" s="23" t="s">
        <v>228</v>
      </c>
      <c r="B586" s="24" t="s">
        <v>680</v>
      </c>
      <c r="C586" s="25"/>
      <c r="D586" s="25" t="s">
        <v>772</v>
      </c>
      <c r="E586" s="26" t="s">
        <v>25</v>
      </c>
      <c r="F586" s="27"/>
      <c r="G586" s="27"/>
      <c r="H586" s="28">
        <v>46</v>
      </c>
      <c r="I586" s="27"/>
      <c r="J586" s="27"/>
      <c r="K586" s="27"/>
      <c r="L586" s="28">
        <f>SUM($G$586:$K$586)</f>
        <v>46</v>
      </c>
      <c r="M586" s="32">
        <f t="array" ref="M586">INDEX(М[Цена за ед., руб],MATCH(1,IF(($B586=М[Наим.])*($C586=М[Артикул, марка, произв.])*($D586=М[Хар-ка])*($O586=М[Прим.]),{1},($B586=М[Наим.])*($C586=М[Артикул, марка, произв.])*($D586=М[Хар-ка])*($O586=М[Прим.])),0))</f>
        <v>0</v>
      </c>
      <c r="N586" s="32">
        <f>ROUND($L$586*$M$586,2)</f>
        <v>0</v>
      </c>
      <c r="O586" s="25"/>
      <c r="P586" s="25" t="str">
        <f t="array" ref="P586">INDEX(М[Форма закупа],MATCH(1,IF(($B586=М[Наим.])*($C586=М[Артикул, марка, произв.])*($D586=М[Хар-ка])*($O586=М[Прим.]),{1},($B586=М[Наим.])*($C586=М[Артикул, марка, произв.])*($D586=М[Хар-ка])*($O586=М[Прим.])),0))</f>
        <v>Закупка подрядчик</v>
      </c>
    </row>
    <row r="587" spans="1:16" ht="11.1" customHeight="1" outlineLevel="4" x14ac:dyDescent="0.2">
      <c r="A587" s="23" t="s">
        <v>230</v>
      </c>
      <c r="B587" s="24" t="s">
        <v>680</v>
      </c>
      <c r="C587" s="25"/>
      <c r="D587" s="25" t="s">
        <v>773</v>
      </c>
      <c r="E587" s="26" t="s">
        <v>25</v>
      </c>
      <c r="F587" s="27"/>
      <c r="G587" s="27"/>
      <c r="H587" s="27"/>
      <c r="I587" s="28">
        <v>1</v>
      </c>
      <c r="J587" s="27"/>
      <c r="K587" s="27"/>
      <c r="L587" s="28">
        <f>SUM($G$587:$K$587)</f>
        <v>1</v>
      </c>
      <c r="M587" s="32">
        <f t="array" ref="M587">INDEX(М[Цена за ед., руб],MATCH(1,IF(($B587=М[Наим.])*($C587=М[Артикул, марка, произв.])*($D587=М[Хар-ка])*($O587=М[Прим.]),{1},($B587=М[Наим.])*($C587=М[Артикул, марка, произв.])*($D587=М[Хар-ка])*($O587=М[Прим.])),0))</f>
        <v>0</v>
      </c>
      <c r="N587" s="32">
        <f>ROUND($L$587*$M$587,2)</f>
        <v>0</v>
      </c>
      <c r="O587" s="25"/>
      <c r="P587" s="25" t="str">
        <f t="array" ref="P587">INDEX(М[Форма закупа],MATCH(1,IF(($B587=М[Наим.])*($C587=М[Артикул, марка, произв.])*($D587=М[Хар-ка])*($O587=М[Прим.]),{1},($B587=М[Наим.])*($C587=М[Артикул, марка, произв.])*($D587=М[Хар-ка])*($O587=М[Прим.])),0))</f>
        <v>Закупка подрядчик</v>
      </c>
    </row>
    <row r="588" spans="1:16" ht="11.1" customHeight="1" outlineLevel="4" x14ac:dyDescent="0.2">
      <c r="A588" s="23" t="s">
        <v>232</v>
      </c>
      <c r="B588" s="24" t="s">
        <v>680</v>
      </c>
      <c r="C588" s="25"/>
      <c r="D588" s="25" t="s">
        <v>774</v>
      </c>
      <c r="E588" s="26" t="s">
        <v>25</v>
      </c>
      <c r="F588" s="27"/>
      <c r="G588" s="27"/>
      <c r="H588" s="27"/>
      <c r="I588" s="27"/>
      <c r="J588" s="27"/>
      <c r="K588" s="28">
        <v>1</v>
      </c>
      <c r="L588" s="28">
        <f>SUM($G$588:$K$588)</f>
        <v>1</v>
      </c>
      <c r="M588" s="32">
        <f t="array" ref="M588">INDEX(М[Цена за ед., руб],MATCH(1,IF(($B588=М[Наим.])*($C588=М[Артикул, марка, произв.])*($D588=М[Хар-ка])*($O588=М[Прим.]),{1},($B588=М[Наим.])*($C588=М[Артикул, марка, произв.])*($D588=М[Хар-ка])*($O588=М[Прим.])),0))</f>
        <v>0</v>
      </c>
      <c r="N588" s="32">
        <f>ROUND($L$588*$M$588,2)</f>
        <v>0</v>
      </c>
      <c r="O588" s="25"/>
      <c r="P588" s="25" t="str">
        <f t="array" ref="P588">INDEX(М[Форма закупа],MATCH(1,IF(($B588=М[Наим.])*($C588=М[Артикул, марка, произв.])*($D588=М[Хар-ка])*($O588=М[Прим.]),{1},($B588=М[Наим.])*($C588=М[Артикул, марка, произв.])*($D588=М[Хар-ка])*($O588=М[Прим.])),0))</f>
        <v>Закупка подрядчик</v>
      </c>
    </row>
    <row r="589" spans="1:16" ht="11.1" customHeight="1" outlineLevel="4" x14ac:dyDescent="0.2">
      <c r="A589" s="23" t="s">
        <v>234</v>
      </c>
      <c r="B589" s="24" t="s">
        <v>680</v>
      </c>
      <c r="C589" s="25"/>
      <c r="D589" s="25" t="s">
        <v>775</v>
      </c>
      <c r="E589" s="26" t="s">
        <v>25</v>
      </c>
      <c r="F589" s="27"/>
      <c r="G589" s="28">
        <v>11</v>
      </c>
      <c r="H589" s="28">
        <v>2</v>
      </c>
      <c r="I589" s="28">
        <v>1</v>
      </c>
      <c r="J589" s="27"/>
      <c r="K589" s="27"/>
      <c r="L589" s="28">
        <f>SUM($G$589:$K$589)</f>
        <v>14</v>
      </c>
      <c r="M589" s="32">
        <f t="array" ref="M589">INDEX(М[Цена за ед., руб],MATCH(1,IF(($B589=М[Наим.])*($C589=М[Артикул, марка, произв.])*($D589=М[Хар-ка])*($O589=М[Прим.]),{1},($B589=М[Наим.])*($C589=М[Артикул, марка, произв.])*($D589=М[Хар-ка])*($O589=М[Прим.])),0))</f>
        <v>0</v>
      </c>
      <c r="N589" s="32">
        <f>ROUND($L$589*$M$589,2)</f>
        <v>0</v>
      </c>
      <c r="O589" s="25"/>
      <c r="P589" s="25" t="str">
        <f t="array" ref="P589">INDEX(М[Форма закупа],MATCH(1,IF(($B589=М[Наим.])*($C589=М[Артикул, марка, произв.])*($D589=М[Хар-ка])*($O589=М[Прим.]),{1},($B589=М[Наим.])*($C589=М[Артикул, марка, произв.])*($D589=М[Хар-ка])*($O589=М[Прим.])),0))</f>
        <v>Закупка подрядчик</v>
      </c>
    </row>
    <row r="590" spans="1:16" ht="11.1" customHeight="1" outlineLevel="4" x14ac:dyDescent="0.2">
      <c r="A590" s="23" t="s">
        <v>236</v>
      </c>
      <c r="B590" s="24" t="s">
        <v>680</v>
      </c>
      <c r="C590" s="25"/>
      <c r="D590" s="25" t="s">
        <v>776</v>
      </c>
      <c r="E590" s="26" t="s">
        <v>25</v>
      </c>
      <c r="F590" s="27"/>
      <c r="G590" s="27"/>
      <c r="H590" s="27"/>
      <c r="I590" s="28">
        <v>15</v>
      </c>
      <c r="J590" s="27"/>
      <c r="K590" s="27"/>
      <c r="L590" s="28">
        <f>SUM($G$590:$K$590)</f>
        <v>15</v>
      </c>
      <c r="M590" s="32">
        <f t="array" ref="M590">INDEX(М[Цена за ед., руб],MATCH(1,IF(($B590=М[Наим.])*($C590=М[Артикул, марка, произв.])*($D590=М[Хар-ка])*($O590=М[Прим.]),{1},($B590=М[Наим.])*($C590=М[Артикул, марка, произв.])*($D590=М[Хар-ка])*($O590=М[Прим.])),0))</f>
        <v>0</v>
      </c>
      <c r="N590" s="32">
        <f>ROUND($L$590*$M$590,2)</f>
        <v>0</v>
      </c>
      <c r="O590" s="25"/>
      <c r="P590" s="25" t="str">
        <f t="array" ref="P590">INDEX(М[Форма закупа],MATCH(1,IF(($B590=М[Наим.])*($C590=М[Артикул, марка, произв.])*($D590=М[Хар-ка])*($O590=М[Прим.]),{1},($B590=М[Наим.])*($C590=М[Артикул, марка, произв.])*($D590=М[Хар-ка])*($O590=М[Прим.])),0))</f>
        <v>Закупка подрядчик</v>
      </c>
    </row>
    <row r="591" spans="1:16" ht="11.1" customHeight="1" outlineLevel="4" x14ac:dyDescent="0.2">
      <c r="A591" s="23" t="s">
        <v>238</v>
      </c>
      <c r="B591" s="24" t="s">
        <v>680</v>
      </c>
      <c r="C591" s="25"/>
      <c r="D591" s="25" t="s">
        <v>777</v>
      </c>
      <c r="E591" s="26" t="s">
        <v>25</v>
      </c>
      <c r="F591" s="27"/>
      <c r="G591" s="27"/>
      <c r="H591" s="27"/>
      <c r="I591" s="27"/>
      <c r="J591" s="28">
        <v>1</v>
      </c>
      <c r="K591" s="27"/>
      <c r="L591" s="28">
        <f>SUM($G$591:$K$591)</f>
        <v>1</v>
      </c>
      <c r="M591" s="32">
        <f t="array" ref="M591">INDEX(М[Цена за ед., руб],MATCH(1,IF(($B591=М[Наим.])*($C591=М[Артикул, марка, произв.])*($D591=М[Хар-ка])*($O591=М[Прим.]),{1},($B591=М[Наим.])*($C591=М[Артикул, марка, произв.])*($D591=М[Хар-ка])*($O591=М[Прим.])),0))</f>
        <v>0</v>
      </c>
      <c r="N591" s="32">
        <f>ROUND($L$591*$M$591,2)</f>
        <v>0</v>
      </c>
      <c r="O591" s="25"/>
      <c r="P591" s="25" t="str">
        <f t="array" ref="P591">INDEX(М[Форма закупа],MATCH(1,IF(($B591=М[Наим.])*($C591=М[Артикул, марка, произв.])*($D591=М[Хар-ка])*($O591=М[Прим.]),{1},($B591=М[Наим.])*($C591=М[Артикул, марка, произв.])*($D591=М[Хар-ка])*($O591=М[Прим.])),0))</f>
        <v>Закупка подрядчик</v>
      </c>
    </row>
    <row r="592" spans="1:16" ht="11.1" customHeight="1" outlineLevel="4" x14ac:dyDescent="0.2">
      <c r="A592" s="23" t="s">
        <v>240</v>
      </c>
      <c r="B592" s="24" t="s">
        <v>680</v>
      </c>
      <c r="C592" s="25"/>
      <c r="D592" s="25" t="s">
        <v>778</v>
      </c>
      <c r="E592" s="26" t="s">
        <v>25</v>
      </c>
      <c r="F592" s="27"/>
      <c r="G592" s="28">
        <v>2</v>
      </c>
      <c r="H592" s="28">
        <v>2</v>
      </c>
      <c r="I592" s="27"/>
      <c r="J592" s="27"/>
      <c r="K592" s="27"/>
      <c r="L592" s="28">
        <f>SUM($G$592:$K$592)</f>
        <v>4</v>
      </c>
      <c r="M592" s="32">
        <f t="array" ref="M592">INDEX(М[Цена за ед., руб],MATCH(1,IF(($B592=М[Наим.])*($C592=М[Артикул, марка, произв.])*($D592=М[Хар-ка])*($O592=М[Прим.]),{1},($B592=М[Наим.])*($C592=М[Артикул, марка, произв.])*($D592=М[Хар-ка])*($O592=М[Прим.])),0))</f>
        <v>0</v>
      </c>
      <c r="N592" s="32">
        <f>ROUND($L$592*$M$592,2)</f>
        <v>0</v>
      </c>
      <c r="O592" s="25"/>
      <c r="P592" s="25" t="str">
        <f t="array" ref="P592">INDEX(М[Форма закупа],MATCH(1,IF(($B592=М[Наим.])*($C592=М[Артикул, марка, произв.])*($D592=М[Хар-ка])*($O592=М[Прим.]),{1},($B592=М[Наим.])*($C592=М[Артикул, марка, произв.])*($D592=М[Хар-ка])*($O592=М[Прим.])),0))</f>
        <v>Закупка подрядчик</v>
      </c>
    </row>
    <row r="593" spans="1:16" ht="11.1" customHeight="1" outlineLevel="4" x14ac:dyDescent="0.2">
      <c r="A593" s="23" t="s">
        <v>242</v>
      </c>
      <c r="B593" s="24" t="s">
        <v>680</v>
      </c>
      <c r="C593" s="25"/>
      <c r="D593" s="25" t="s">
        <v>779</v>
      </c>
      <c r="E593" s="26" t="s">
        <v>25</v>
      </c>
      <c r="F593" s="27"/>
      <c r="G593" s="27"/>
      <c r="H593" s="27"/>
      <c r="I593" s="27"/>
      <c r="J593" s="28">
        <v>29</v>
      </c>
      <c r="K593" s="27"/>
      <c r="L593" s="28">
        <f>SUM($G$593:$K$593)</f>
        <v>29</v>
      </c>
      <c r="M593" s="32">
        <f t="array" ref="M593">INDEX(М[Цена за ед., руб],MATCH(1,IF(($B593=М[Наим.])*($C593=М[Артикул, марка, произв.])*($D593=М[Хар-ка])*($O593=М[Прим.]),{1},($B593=М[Наим.])*($C593=М[Артикул, марка, произв.])*($D593=М[Хар-ка])*($O593=М[Прим.])),0))</f>
        <v>0</v>
      </c>
      <c r="N593" s="32">
        <f>ROUND($L$593*$M$593,2)</f>
        <v>0</v>
      </c>
      <c r="O593" s="25"/>
      <c r="P593" s="25" t="str">
        <f t="array" ref="P593">INDEX(М[Форма закупа],MATCH(1,IF(($B593=М[Наим.])*($C593=М[Артикул, марка, произв.])*($D593=М[Хар-ка])*($O593=М[Прим.]),{1},($B593=М[Наим.])*($C593=М[Артикул, марка, произв.])*($D593=М[Хар-ка])*($O593=М[Прим.])),0))</f>
        <v>Закупка подрядчик</v>
      </c>
    </row>
    <row r="594" spans="1:16" ht="11.1" customHeight="1" outlineLevel="4" x14ac:dyDescent="0.2">
      <c r="A594" s="23" t="s">
        <v>244</v>
      </c>
      <c r="B594" s="24" t="s">
        <v>680</v>
      </c>
      <c r="C594" s="25"/>
      <c r="D594" s="25" t="s">
        <v>780</v>
      </c>
      <c r="E594" s="26" t="s">
        <v>25</v>
      </c>
      <c r="F594" s="27"/>
      <c r="G594" s="27"/>
      <c r="H594" s="28">
        <v>1</v>
      </c>
      <c r="I594" s="27"/>
      <c r="J594" s="27"/>
      <c r="K594" s="27"/>
      <c r="L594" s="28">
        <f>SUM($G$594:$K$594)</f>
        <v>1</v>
      </c>
      <c r="M594" s="32">
        <f t="array" ref="M594">INDEX(М[Цена за ед., руб],MATCH(1,IF(($B594=М[Наим.])*($C594=М[Артикул, марка, произв.])*($D594=М[Хар-ка])*($O594=М[Прим.]),{1},($B594=М[Наим.])*($C594=М[Артикул, марка, произв.])*($D594=М[Хар-ка])*($O594=М[Прим.])),0))</f>
        <v>0</v>
      </c>
      <c r="N594" s="32">
        <f>ROUND($L$594*$M$594,2)</f>
        <v>0</v>
      </c>
      <c r="O594" s="25"/>
      <c r="P594" s="25" t="str">
        <f t="array" ref="P594">INDEX(М[Форма закупа],MATCH(1,IF(($B594=М[Наим.])*($C594=М[Артикул, марка, произв.])*($D594=М[Хар-ка])*($O594=М[Прим.]),{1},($B594=М[Наим.])*($C594=М[Артикул, марка, произв.])*($D594=М[Хар-ка])*($O594=М[Прим.])),0))</f>
        <v>Закупка подрядчик</v>
      </c>
    </row>
    <row r="595" spans="1:16" ht="11.1" customHeight="1" outlineLevel="4" x14ac:dyDescent="0.2">
      <c r="A595" s="23" t="s">
        <v>246</v>
      </c>
      <c r="B595" s="24" t="s">
        <v>680</v>
      </c>
      <c r="C595" s="25"/>
      <c r="D595" s="25" t="s">
        <v>781</v>
      </c>
      <c r="E595" s="26" t="s">
        <v>25</v>
      </c>
      <c r="F595" s="27"/>
      <c r="G595" s="27"/>
      <c r="H595" s="27"/>
      <c r="I595" s="27"/>
      <c r="J595" s="28">
        <v>1</v>
      </c>
      <c r="K595" s="27"/>
      <c r="L595" s="28">
        <f>SUM($G$595:$K$595)</f>
        <v>1</v>
      </c>
      <c r="M595" s="32">
        <f t="array" ref="M595">INDEX(М[Цена за ед., руб],MATCH(1,IF(($B595=М[Наим.])*($C595=М[Артикул, марка, произв.])*($D595=М[Хар-ка])*($O595=М[Прим.]),{1},($B595=М[Наим.])*($C595=М[Артикул, марка, произв.])*($D595=М[Хар-ка])*($O595=М[Прим.])),0))</f>
        <v>0</v>
      </c>
      <c r="N595" s="32">
        <f>ROUND($L$595*$M$595,2)</f>
        <v>0</v>
      </c>
      <c r="O595" s="25"/>
      <c r="P595" s="25" t="str">
        <f t="array" ref="P595">INDEX(М[Форма закупа],MATCH(1,IF(($B595=М[Наим.])*($C595=М[Артикул, марка, произв.])*($D595=М[Хар-ка])*($O595=М[Прим.]),{1},($B595=М[Наим.])*($C595=М[Артикул, марка, произв.])*($D595=М[Хар-ка])*($O595=М[Прим.])),0))</f>
        <v>Закупка подрядчик</v>
      </c>
    </row>
    <row r="596" spans="1:16" ht="11.1" customHeight="1" outlineLevel="4" x14ac:dyDescent="0.2">
      <c r="A596" s="23" t="s">
        <v>248</v>
      </c>
      <c r="B596" s="24" t="s">
        <v>680</v>
      </c>
      <c r="C596" s="25"/>
      <c r="D596" s="25" t="s">
        <v>782</v>
      </c>
      <c r="E596" s="26" t="s">
        <v>25</v>
      </c>
      <c r="F596" s="27"/>
      <c r="G596" s="27"/>
      <c r="H596" s="27"/>
      <c r="I596" s="27"/>
      <c r="J596" s="27"/>
      <c r="K596" s="28">
        <v>22</v>
      </c>
      <c r="L596" s="28">
        <f>SUM($G$596:$K$596)</f>
        <v>22</v>
      </c>
      <c r="M596" s="32">
        <f t="array" ref="M596">INDEX(М[Цена за ед., руб],MATCH(1,IF(($B596=М[Наим.])*($C596=М[Артикул, марка, произв.])*($D596=М[Хар-ка])*($O596=М[Прим.]),{1},($B596=М[Наим.])*($C596=М[Артикул, марка, произв.])*($D596=М[Хар-ка])*($O596=М[Прим.])),0))</f>
        <v>0</v>
      </c>
      <c r="N596" s="32">
        <f>ROUND($L$596*$M$596,2)</f>
        <v>0</v>
      </c>
      <c r="O596" s="25"/>
      <c r="P596" s="25" t="str">
        <f t="array" ref="P596">INDEX(М[Форма закупа],MATCH(1,IF(($B596=М[Наим.])*($C596=М[Артикул, марка, произв.])*($D596=М[Хар-ка])*($O596=М[Прим.]),{1},($B596=М[Наим.])*($C596=М[Артикул, марка, произв.])*($D596=М[Хар-ка])*($O596=М[Прим.])),0))</f>
        <v>Закупка подрядчик</v>
      </c>
    </row>
    <row r="597" spans="1:16" ht="11.1" customHeight="1" outlineLevel="4" x14ac:dyDescent="0.2">
      <c r="A597" s="23" t="s">
        <v>250</v>
      </c>
      <c r="B597" s="24" t="s">
        <v>680</v>
      </c>
      <c r="C597" s="25"/>
      <c r="D597" s="25" t="s">
        <v>783</v>
      </c>
      <c r="E597" s="26" t="s">
        <v>25</v>
      </c>
      <c r="F597" s="27"/>
      <c r="G597" s="28">
        <v>9</v>
      </c>
      <c r="H597" s="27"/>
      <c r="I597" s="27"/>
      <c r="J597" s="27"/>
      <c r="K597" s="27"/>
      <c r="L597" s="28">
        <f>SUM($G$597:$K$597)</f>
        <v>9</v>
      </c>
      <c r="M597" s="32">
        <f t="array" ref="M597">INDEX(М[Цена за ед., руб],MATCH(1,IF(($B597=М[Наим.])*($C597=М[Артикул, марка, произв.])*($D597=М[Хар-ка])*($O597=М[Прим.]),{1},($B597=М[Наим.])*($C597=М[Артикул, марка, произв.])*($D597=М[Хар-ка])*($O597=М[Прим.])),0))</f>
        <v>0</v>
      </c>
      <c r="N597" s="32">
        <f>ROUND($L$597*$M$597,2)</f>
        <v>0</v>
      </c>
      <c r="O597" s="25"/>
      <c r="P597" s="25" t="str">
        <f t="array" ref="P597">INDEX(М[Форма закупа],MATCH(1,IF(($B597=М[Наим.])*($C597=М[Артикул, марка, произв.])*($D597=М[Хар-ка])*($O597=М[Прим.]),{1},($B597=М[Наим.])*($C597=М[Артикул, марка, произв.])*($D597=М[Хар-ка])*($O597=М[Прим.])),0))</f>
        <v>Закупка подрядчик</v>
      </c>
    </row>
    <row r="598" spans="1:16" ht="11.1" customHeight="1" outlineLevel="4" x14ac:dyDescent="0.2">
      <c r="A598" s="23" t="s">
        <v>252</v>
      </c>
      <c r="B598" s="24" t="s">
        <v>680</v>
      </c>
      <c r="C598" s="25"/>
      <c r="D598" s="25" t="s">
        <v>784</v>
      </c>
      <c r="E598" s="26" t="s">
        <v>25</v>
      </c>
      <c r="F598" s="27"/>
      <c r="G598" s="27"/>
      <c r="H598" s="27"/>
      <c r="I598" s="28">
        <v>15</v>
      </c>
      <c r="J598" s="28">
        <v>30</v>
      </c>
      <c r="K598" s="28">
        <v>2</v>
      </c>
      <c r="L598" s="28">
        <f>SUM($G$598:$K$598)</f>
        <v>47</v>
      </c>
      <c r="M598" s="32">
        <f t="array" ref="M598">INDEX(М[Цена за ед., руб],MATCH(1,IF(($B598=М[Наим.])*($C598=М[Артикул, марка, произв.])*($D598=М[Хар-ка])*($O598=М[Прим.]),{1},($B598=М[Наим.])*($C598=М[Артикул, марка, произв.])*($D598=М[Хар-ка])*($O598=М[Прим.])),0))</f>
        <v>0</v>
      </c>
      <c r="N598" s="32">
        <f>ROUND($L$598*$M$598,2)</f>
        <v>0</v>
      </c>
      <c r="O598" s="25"/>
      <c r="P598" s="25" t="str">
        <f t="array" ref="P598">INDEX(М[Форма закупа],MATCH(1,IF(($B598=М[Наим.])*($C598=М[Артикул, марка, произв.])*($D598=М[Хар-ка])*($O598=М[Прим.]),{1},($B598=М[Наим.])*($C598=М[Артикул, марка, произв.])*($D598=М[Хар-ка])*($O598=М[Прим.])),0))</f>
        <v>Закупка подрядчик</v>
      </c>
    </row>
    <row r="599" spans="1:16" ht="11.1" customHeight="1" outlineLevel="4" x14ac:dyDescent="0.2">
      <c r="A599" s="23" t="s">
        <v>254</v>
      </c>
      <c r="B599" s="24" t="s">
        <v>680</v>
      </c>
      <c r="C599" s="25"/>
      <c r="D599" s="25" t="s">
        <v>785</v>
      </c>
      <c r="E599" s="26" t="s">
        <v>25</v>
      </c>
      <c r="F599" s="27"/>
      <c r="G599" s="27"/>
      <c r="H599" s="27"/>
      <c r="I599" s="28">
        <v>2</v>
      </c>
      <c r="J599" s="27"/>
      <c r="K599" s="27"/>
      <c r="L599" s="28">
        <f>SUM($G$599:$K$599)</f>
        <v>2</v>
      </c>
      <c r="M599" s="32">
        <f t="array" ref="M599">INDEX(М[Цена за ед., руб],MATCH(1,IF(($B599=М[Наим.])*($C599=М[Артикул, марка, произв.])*($D599=М[Хар-ка])*($O599=М[Прим.]),{1},($B599=М[Наим.])*($C599=М[Артикул, марка, произв.])*($D599=М[Хар-ка])*($O599=М[Прим.])),0))</f>
        <v>0</v>
      </c>
      <c r="N599" s="32">
        <f>ROUND($L$599*$M$599,2)</f>
        <v>0</v>
      </c>
      <c r="O599" s="25"/>
      <c r="P599" s="25" t="str">
        <f t="array" ref="P599">INDEX(М[Форма закупа],MATCH(1,IF(($B599=М[Наим.])*($C599=М[Артикул, марка, произв.])*($D599=М[Хар-ка])*($O599=М[Прим.]),{1},($B599=М[Наим.])*($C599=М[Артикул, марка, произв.])*($D599=М[Хар-ка])*($O599=М[Прим.])),0))</f>
        <v>Закупка подрядчик</v>
      </c>
    </row>
    <row r="600" spans="1:16" ht="11.1" customHeight="1" outlineLevel="4" x14ac:dyDescent="0.2">
      <c r="A600" s="23" t="s">
        <v>256</v>
      </c>
      <c r="B600" s="24" t="s">
        <v>680</v>
      </c>
      <c r="C600" s="25"/>
      <c r="D600" s="25" t="s">
        <v>786</v>
      </c>
      <c r="E600" s="26" t="s">
        <v>25</v>
      </c>
      <c r="F600" s="27"/>
      <c r="G600" s="28">
        <v>9</v>
      </c>
      <c r="H600" s="28">
        <v>23</v>
      </c>
      <c r="I600" s="27"/>
      <c r="J600" s="27"/>
      <c r="K600" s="27"/>
      <c r="L600" s="28">
        <f>SUM($G$600:$K$600)</f>
        <v>32</v>
      </c>
      <c r="M600" s="32">
        <f t="array" ref="M600">INDEX(М[Цена за ед., руб],MATCH(1,IF(($B600=М[Наим.])*($C600=М[Артикул, марка, произв.])*($D600=М[Хар-ка])*($O600=М[Прим.]),{1},($B600=М[Наим.])*($C600=М[Артикул, марка, произв.])*($D600=М[Хар-ка])*($O600=М[Прим.])),0))</f>
        <v>0</v>
      </c>
      <c r="N600" s="32">
        <f>ROUND($L$600*$M$600,2)</f>
        <v>0</v>
      </c>
      <c r="O600" s="25"/>
      <c r="P600" s="25" t="str">
        <f t="array" ref="P600">INDEX(М[Форма закупа],MATCH(1,IF(($B600=М[Наим.])*($C600=М[Артикул, марка, произв.])*($D600=М[Хар-ка])*($O600=М[Прим.]),{1},($B600=М[Наим.])*($C600=М[Артикул, марка, произв.])*($D600=М[Хар-ка])*($O600=М[Прим.])),0))</f>
        <v>Закупка подрядчик</v>
      </c>
    </row>
    <row r="601" spans="1:16" ht="11.1" customHeight="1" outlineLevel="4" x14ac:dyDescent="0.2">
      <c r="A601" s="23" t="s">
        <v>258</v>
      </c>
      <c r="B601" s="24" t="s">
        <v>680</v>
      </c>
      <c r="C601" s="25"/>
      <c r="D601" s="25" t="s">
        <v>787</v>
      </c>
      <c r="E601" s="26" t="s">
        <v>25</v>
      </c>
      <c r="F601" s="27"/>
      <c r="G601" s="28">
        <v>2</v>
      </c>
      <c r="H601" s="28">
        <v>2</v>
      </c>
      <c r="I601" s="27"/>
      <c r="J601" s="27"/>
      <c r="K601" s="27"/>
      <c r="L601" s="28">
        <f>SUM($G$601:$K$601)</f>
        <v>4</v>
      </c>
      <c r="M601" s="32">
        <f t="array" ref="M601">INDEX(М[Цена за ед., руб],MATCH(1,IF(($B601=М[Наим.])*($C601=М[Артикул, марка, произв.])*($D601=М[Хар-ка])*($O601=М[Прим.]),{1},($B601=М[Наим.])*($C601=М[Артикул, марка, произв.])*($D601=М[Хар-ка])*($O601=М[Прим.])),0))</f>
        <v>0</v>
      </c>
      <c r="N601" s="32">
        <f>ROUND($L$601*$M$601,2)</f>
        <v>0</v>
      </c>
      <c r="O601" s="25"/>
      <c r="P601" s="25" t="str">
        <f t="array" ref="P601">INDEX(М[Форма закупа],MATCH(1,IF(($B601=М[Наим.])*($C601=М[Артикул, марка, произв.])*($D601=М[Хар-ка])*($O601=М[Прим.]),{1},($B601=М[Наим.])*($C601=М[Артикул, марка, произв.])*($D601=М[Хар-ка])*($O601=М[Прим.])),0))</f>
        <v>Закупка подрядчик</v>
      </c>
    </row>
    <row r="602" spans="1:16" ht="11.1" customHeight="1" outlineLevel="4" x14ac:dyDescent="0.2">
      <c r="A602" s="23" t="s">
        <v>260</v>
      </c>
      <c r="B602" s="24" t="s">
        <v>680</v>
      </c>
      <c r="C602" s="25"/>
      <c r="D602" s="25" t="s">
        <v>788</v>
      </c>
      <c r="E602" s="26" t="s">
        <v>25</v>
      </c>
      <c r="F602" s="27"/>
      <c r="G602" s="28">
        <v>42</v>
      </c>
      <c r="H602" s="27"/>
      <c r="I602" s="27"/>
      <c r="J602" s="27"/>
      <c r="K602" s="27"/>
      <c r="L602" s="28">
        <f>SUM($G$602:$K$602)</f>
        <v>42</v>
      </c>
      <c r="M602" s="32">
        <f t="array" ref="M602">INDEX(М[Цена за ед., руб],MATCH(1,IF(($B602=М[Наим.])*($C602=М[Артикул, марка, произв.])*($D602=М[Хар-ка])*($O602=М[Прим.]),{1},($B602=М[Наим.])*($C602=М[Артикул, марка, произв.])*($D602=М[Хар-ка])*($O602=М[Прим.])),0))</f>
        <v>0</v>
      </c>
      <c r="N602" s="32">
        <f>ROUND($L$602*$M$602,2)</f>
        <v>0</v>
      </c>
      <c r="O602" s="25"/>
      <c r="P602" s="25" t="str">
        <f t="array" ref="P602">INDEX(М[Форма закупа],MATCH(1,IF(($B602=М[Наим.])*($C602=М[Артикул, марка, произв.])*($D602=М[Хар-ка])*($O602=М[Прим.]),{1},($B602=М[Наим.])*($C602=М[Артикул, марка, произв.])*($D602=М[Хар-ка])*($O602=М[Прим.])),0))</f>
        <v>Закупка подрядчик</v>
      </c>
    </row>
    <row r="603" spans="1:16" ht="11.1" customHeight="1" outlineLevel="4" x14ac:dyDescent="0.2">
      <c r="A603" s="23" t="s">
        <v>262</v>
      </c>
      <c r="B603" s="24" t="s">
        <v>680</v>
      </c>
      <c r="C603" s="25"/>
      <c r="D603" s="25" t="s">
        <v>789</v>
      </c>
      <c r="E603" s="26" t="s">
        <v>25</v>
      </c>
      <c r="F603" s="27"/>
      <c r="G603" s="27"/>
      <c r="H603" s="28">
        <v>2</v>
      </c>
      <c r="I603" s="27"/>
      <c r="J603" s="28">
        <v>2</v>
      </c>
      <c r="K603" s="27"/>
      <c r="L603" s="28">
        <f>SUM($G$603:$K$603)</f>
        <v>4</v>
      </c>
      <c r="M603" s="32">
        <f t="array" ref="M603">INDEX(М[Цена за ед., руб],MATCH(1,IF(($B603=М[Наим.])*($C603=М[Артикул, марка, произв.])*($D603=М[Хар-ка])*($O603=М[Прим.]),{1},($B603=М[Наим.])*($C603=М[Артикул, марка, произв.])*($D603=М[Хар-ка])*($O603=М[Прим.])),0))</f>
        <v>0</v>
      </c>
      <c r="N603" s="32">
        <f>ROUND($L$603*$M$603,2)</f>
        <v>0</v>
      </c>
      <c r="O603" s="25"/>
      <c r="P603" s="25" t="str">
        <f t="array" ref="P603">INDEX(М[Форма закупа],MATCH(1,IF(($B603=М[Наим.])*($C603=М[Артикул, марка, произв.])*($D603=М[Хар-ка])*($O603=М[Прим.]),{1},($B603=М[Наим.])*($C603=М[Артикул, марка, произв.])*($D603=М[Хар-ка])*($O603=М[Прим.])),0))</f>
        <v>Закупка подрядчик</v>
      </c>
    </row>
    <row r="604" spans="1:16" ht="11.1" customHeight="1" outlineLevel="4" x14ac:dyDescent="0.2">
      <c r="A604" s="23" t="s">
        <v>264</v>
      </c>
      <c r="B604" s="24" t="s">
        <v>680</v>
      </c>
      <c r="C604" s="25"/>
      <c r="D604" s="25" t="s">
        <v>790</v>
      </c>
      <c r="E604" s="26" t="s">
        <v>25</v>
      </c>
      <c r="F604" s="27"/>
      <c r="G604" s="28">
        <v>7</v>
      </c>
      <c r="H604" s="28">
        <v>25</v>
      </c>
      <c r="I604" s="28">
        <v>7</v>
      </c>
      <c r="J604" s="28">
        <v>9</v>
      </c>
      <c r="K604" s="27"/>
      <c r="L604" s="28">
        <f>SUM($G$604:$K$604)</f>
        <v>48</v>
      </c>
      <c r="M604" s="32">
        <f t="array" ref="M604">INDEX(М[Цена за ед., руб],MATCH(1,IF(($B604=М[Наим.])*($C604=М[Артикул, марка, произв.])*($D604=М[Хар-ка])*($O604=М[Прим.]),{1},($B604=М[Наим.])*($C604=М[Артикул, марка, произв.])*($D604=М[Хар-ка])*($O604=М[Прим.])),0))</f>
        <v>0</v>
      </c>
      <c r="N604" s="32">
        <f>ROUND($L$604*$M$604,2)</f>
        <v>0</v>
      </c>
      <c r="O604" s="25" t="s">
        <v>682</v>
      </c>
      <c r="P604" s="25" t="str">
        <f t="array" ref="P604">INDEX(М[Форма закупа],MATCH(1,IF(($B604=М[Наим.])*($C604=М[Артикул, марка, произв.])*($D604=М[Хар-ка])*($O604=М[Прим.]),{1},($B604=М[Наим.])*($C604=М[Артикул, марка, произв.])*($D604=М[Хар-ка])*($O604=М[Прим.])),0))</f>
        <v>Закупка подрядчик</v>
      </c>
    </row>
    <row r="605" spans="1:16" ht="11.1" customHeight="1" outlineLevel="4" x14ac:dyDescent="0.2">
      <c r="A605" s="23" t="s">
        <v>266</v>
      </c>
      <c r="B605" s="24" t="s">
        <v>680</v>
      </c>
      <c r="C605" s="25"/>
      <c r="D605" s="25" t="s">
        <v>791</v>
      </c>
      <c r="E605" s="26" t="s">
        <v>25</v>
      </c>
      <c r="F605" s="27"/>
      <c r="G605" s="28">
        <v>1</v>
      </c>
      <c r="H605" s="28">
        <v>2</v>
      </c>
      <c r="I605" s="27"/>
      <c r="J605" s="28">
        <v>4</v>
      </c>
      <c r="K605" s="28">
        <v>5</v>
      </c>
      <c r="L605" s="28">
        <f>SUM($G$605:$K$605)</f>
        <v>12</v>
      </c>
      <c r="M605" s="32">
        <f t="array" ref="M605">INDEX(М[Цена за ед., руб],MATCH(1,IF(($B605=М[Наим.])*($C605=М[Артикул, марка, произв.])*($D605=М[Хар-ка])*($O605=М[Прим.]),{1},($B605=М[Наим.])*($C605=М[Артикул, марка, произв.])*($D605=М[Хар-ка])*($O605=М[Прим.])),0))</f>
        <v>0</v>
      </c>
      <c r="N605" s="32">
        <f>ROUND($L$605*$M$605,2)</f>
        <v>0</v>
      </c>
      <c r="O605" s="25" t="s">
        <v>682</v>
      </c>
      <c r="P605" s="25" t="str">
        <f t="array" ref="P605">INDEX(М[Форма закупа],MATCH(1,IF(($B605=М[Наим.])*($C605=М[Артикул, марка, произв.])*($D605=М[Хар-ка])*($O605=М[Прим.]),{1},($B605=М[Наим.])*($C605=М[Артикул, марка, произв.])*($D605=М[Хар-ка])*($O605=М[Прим.])),0))</f>
        <v>Закупка подрядчик</v>
      </c>
    </row>
    <row r="606" spans="1:16" ht="11.1" customHeight="1" outlineLevel="4" x14ac:dyDescent="0.2">
      <c r="A606" s="23" t="s">
        <v>268</v>
      </c>
      <c r="B606" s="24" t="s">
        <v>680</v>
      </c>
      <c r="C606" s="25"/>
      <c r="D606" s="25" t="s">
        <v>792</v>
      </c>
      <c r="E606" s="26" t="s">
        <v>25</v>
      </c>
      <c r="F606" s="27"/>
      <c r="G606" s="28">
        <v>1</v>
      </c>
      <c r="H606" s="28">
        <v>1</v>
      </c>
      <c r="I606" s="28">
        <v>2</v>
      </c>
      <c r="J606" s="27"/>
      <c r="K606" s="28">
        <v>2</v>
      </c>
      <c r="L606" s="28">
        <f>SUM($G$606:$K$606)</f>
        <v>6</v>
      </c>
      <c r="M606" s="32">
        <f t="array" ref="M606">INDEX(М[Цена за ед., руб],MATCH(1,IF(($B606=М[Наим.])*($C606=М[Артикул, марка, произв.])*($D606=М[Хар-ка])*($O606=М[Прим.]),{1},($B606=М[Наим.])*($C606=М[Артикул, марка, произв.])*($D606=М[Хар-ка])*($O606=М[Прим.])),0))</f>
        <v>0</v>
      </c>
      <c r="N606" s="32">
        <f>ROUND($L$606*$M$606,2)</f>
        <v>0</v>
      </c>
      <c r="O606" s="25" t="s">
        <v>682</v>
      </c>
      <c r="P606" s="25" t="str">
        <f t="array" ref="P606">INDEX(М[Форма закупа],MATCH(1,IF(($B606=М[Наим.])*($C606=М[Артикул, марка, произв.])*($D606=М[Хар-ка])*($O606=М[Прим.]),{1},($B606=М[Наим.])*($C606=М[Артикул, марка, произв.])*($D606=М[Хар-ка])*($O606=М[Прим.])),0))</f>
        <v>Закупка подрядчик</v>
      </c>
    </row>
    <row r="607" spans="1:16" ht="11.1" customHeight="1" outlineLevel="4" x14ac:dyDescent="0.2">
      <c r="A607" s="23" t="s">
        <v>270</v>
      </c>
      <c r="B607" s="24" t="s">
        <v>680</v>
      </c>
      <c r="C607" s="25"/>
      <c r="D607" s="25" t="s">
        <v>793</v>
      </c>
      <c r="E607" s="26" t="s">
        <v>25</v>
      </c>
      <c r="F607" s="27"/>
      <c r="G607" s="27"/>
      <c r="H607" s="28">
        <v>1</v>
      </c>
      <c r="I607" s="27"/>
      <c r="J607" s="27"/>
      <c r="K607" s="27"/>
      <c r="L607" s="28">
        <f>SUM($G$607:$K$607)</f>
        <v>1</v>
      </c>
      <c r="M607" s="32">
        <f t="array" ref="M607">INDEX(М[Цена за ед., руб],MATCH(1,IF(($B607=М[Наим.])*($C607=М[Артикул, марка, произв.])*($D607=М[Хар-ка])*($O607=М[Прим.]),{1},($B607=М[Наим.])*($C607=М[Артикул, марка, произв.])*($D607=М[Хар-ка])*($O607=М[Прим.])),0))</f>
        <v>0</v>
      </c>
      <c r="N607" s="32">
        <f>ROUND($L$607*$M$607,2)</f>
        <v>0</v>
      </c>
      <c r="O607" s="25" t="s">
        <v>682</v>
      </c>
      <c r="P607" s="25" t="str">
        <f t="array" ref="P607">INDEX(М[Форма закупа],MATCH(1,IF(($B607=М[Наим.])*($C607=М[Артикул, марка, произв.])*($D607=М[Хар-ка])*($O607=М[Прим.]),{1},($B607=М[Наим.])*($C607=М[Артикул, марка, произв.])*($D607=М[Хар-ка])*($O607=М[Прим.])),0))</f>
        <v>Закупка подрядчик</v>
      </c>
    </row>
    <row r="608" spans="1:16" ht="11.1" customHeight="1" outlineLevel="4" x14ac:dyDescent="0.2">
      <c r="A608" s="23" t="s">
        <v>272</v>
      </c>
      <c r="B608" s="24" t="s">
        <v>680</v>
      </c>
      <c r="C608" s="25"/>
      <c r="D608" s="25" t="s">
        <v>794</v>
      </c>
      <c r="E608" s="26" t="s">
        <v>25</v>
      </c>
      <c r="F608" s="27"/>
      <c r="G608" s="28">
        <v>2</v>
      </c>
      <c r="H608" s="27"/>
      <c r="I608" s="28">
        <v>2</v>
      </c>
      <c r="J608" s="27"/>
      <c r="K608" s="27"/>
      <c r="L608" s="28">
        <f>SUM($G$608:$K$608)</f>
        <v>4</v>
      </c>
      <c r="M608" s="32">
        <f t="array" ref="M608">INDEX(М[Цена за ед., руб],MATCH(1,IF(($B608=М[Наим.])*($C608=М[Артикул, марка, произв.])*($D608=М[Хар-ка])*($O608=М[Прим.]),{1},($B608=М[Наим.])*($C608=М[Артикул, марка, произв.])*($D608=М[Хар-ка])*($O608=М[Прим.])),0))</f>
        <v>0</v>
      </c>
      <c r="N608" s="32">
        <f>ROUND($L$608*$M$608,2)</f>
        <v>0</v>
      </c>
      <c r="O608" s="25" t="s">
        <v>682</v>
      </c>
      <c r="P608" s="25" t="str">
        <f t="array" ref="P608">INDEX(М[Форма закупа],MATCH(1,IF(($B608=М[Наим.])*($C608=М[Артикул, марка, произв.])*($D608=М[Хар-ка])*($O608=М[Прим.]),{1},($B608=М[Наим.])*($C608=М[Артикул, марка, произв.])*($D608=М[Хар-ка])*($O608=М[Прим.])),0))</f>
        <v>Закупка подрядчик</v>
      </c>
    </row>
    <row r="609" spans="1:16" ht="11.1" customHeight="1" outlineLevel="4" x14ac:dyDescent="0.2">
      <c r="A609" s="23" t="s">
        <v>274</v>
      </c>
      <c r="B609" s="24" t="s">
        <v>680</v>
      </c>
      <c r="C609" s="25"/>
      <c r="D609" s="25" t="s">
        <v>795</v>
      </c>
      <c r="E609" s="26" t="s">
        <v>25</v>
      </c>
      <c r="F609" s="27"/>
      <c r="G609" s="27"/>
      <c r="H609" s="27"/>
      <c r="I609" s="28">
        <v>1</v>
      </c>
      <c r="J609" s="27"/>
      <c r="K609" s="27"/>
      <c r="L609" s="28">
        <f>SUM($G$609:$K$609)</f>
        <v>1</v>
      </c>
      <c r="M609" s="32">
        <f t="array" ref="M609">INDEX(М[Цена за ед., руб],MATCH(1,IF(($B609=М[Наим.])*($C609=М[Артикул, марка, произв.])*($D609=М[Хар-ка])*($O609=М[Прим.]),{1},($B609=М[Наим.])*($C609=М[Артикул, марка, произв.])*($D609=М[Хар-ка])*($O609=М[Прим.])),0))</f>
        <v>0</v>
      </c>
      <c r="N609" s="32">
        <f>ROUND($L$609*$M$609,2)</f>
        <v>0</v>
      </c>
      <c r="O609" s="25" t="s">
        <v>682</v>
      </c>
      <c r="P609" s="25" t="str">
        <f t="array" ref="P609">INDEX(М[Форма закупа],MATCH(1,IF(($B609=М[Наим.])*($C609=М[Артикул, марка, произв.])*($D609=М[Хар-ка])*($O609=М[Прим.]),{1},($B609=М[Наим.])*($C609=М[Артикул, марка, произв.])*($D609=М[Хар-ка])*($O609=М[Прим.])),0))</f>
        <v>Закупка подрядчик</v>
      </c>
    </row>
    <row r="610" spans="1:16" ht="11.1" customHeight="1" outlineLevel="4" x14ac:dyDescent="0.2">
      <c r="A610" s="23" t="s">
        <v>554</v>
      </c>
      <c r="B610" s="24" t="s">
        <v>680</v>
      </c>
      <c r="C610" s="25"/>
      <c r="D610" s="25" t="s">
        <v>796</v>
      </c>
      <c r="E610" s="26" t="s">
        <v>25</v>
      </c>
      <c r="F610" s="27"/>
      <c r="G610" s="27"/>
      <c r="H610" s="28">
        <v>1</v>
      </c>
      <c r="I610" s="27"/>
      <c r="J610" s="27"/>
      <c r="K610" s="27"/>
      <c r="L610" s="28">
        <f>SUM($G$610:$K$610)</f>
        <v>1</v>
      </c>
      <c r="M610" s="32">
        <f t="array" ref="M610">INDEX(М[Цена за ед., руб],MATCH(1,IF(($B610=М[Наим.])*($C610=М[Артикул, марка, произв.])*($D610=М[Хар-ка])*($O610=М[Прим.]),{1},($B610=М[Наим.])*($C610=М[Артикул, марка, произв.])*($D610=М[Хар-ка])*($O610=М[Прим.])),0))</f>
        <v>0</v>
      </c>
      <c r="N610" s="32">
        <f>ROUND($L$610*$M$610,2)</f>
        <v>0</v>
      </c>
      <c r="O610" s="25" t="s">
        <v>682</v>
      </c>
      <c r="P610" s="25" t="str">
        <f t="array" ref="P610">INDEX(М[Форма закупа],MATCH(1,IF(($B610=М[Наим.])*($C610=М[Артикул, марка, произв.])*($D610=М[Хар-ка])*($O610=М[Прим.]),{1},($B610=М[Наим.])*($C610=М[Артикул, марка, произв.])*($D610=М[Хар-ка])*($O610=М[Прим.])),0))</f>
        <v>Закупка подрядчик</v>
      </c>
    </row>
    <row r="611" spans="1:16" ht="11.1" customHeight="1" outlineLevel="4" x14ac:dyDescent="0.2">
      <c r="A611" s="23" t="s">
        <v>556</v>
      </c>
      <c r="B611" s="24" t="s">
        <v>680</v>
      </c>
      <c r="C611" s="25"/>
      <c r="D611" s="25" t="s">
        <v>797</v>
      </c>
      <c r="E611" s="26" t="s">
        <v>25</v>
      </c>
      <c r="F611" s="27"/>
      <c r="G611" s="27"/>
      <c r="H611" s="27"/>
      <c r="I611" s="28">
        <v>2</v>
      </c>
      <c r="J611" s="27"/>
      <c r="K611" s="27"/>
      <c r="L611" s="28">
        <f>SUM($G$611:$K$611)</f>
        <v>2</v>
      </c>
      <c r="M611" s="32">
        <f t="array" ref="M611">INDEX(М[Цена за ед., руб],MATCH(1,IF(($B611=М[Наим.])*($C611=М[Артикул, марка, произв.])*($D611=М[Хар-ка])*($O611=М[Прим.]),{1},($B611=М[Наим.])*($C611=М[Артикул, марка, произв.])*($D611=М[Хар-ка])*($O611=М[Прим.])),0))</f>
        <v>0</v>
      </c>
      <c r="N611" s="32">
        <f>ROUND($L$611*$M$611,2)</f>
        <v>0</v>
      </c>
      <c r="O611" s="25" t="s">
        <v>682</v>
      </c>
      <c r="P611" s="25" t="str">
        <f t="array" ref="P611">INDEX(М[Форма закупа],MATCH(1,IF(($B611=М[Наим.])*($C611=М[Артикул, марка, произв.])*($D611=М[Хар-ка])*($O611=М[Прим.]),{1},($B611=М[Наим.])*($C611=М[Артикул, марка, произв.])*($D611=М[Хар-ка])*($O611=М[Прим.])),0))</f>
        <v>Закупка подрядчик</v>
      </c>
    </row>
    <row r="612" spans="1:16" ht="11.1" customHeight="1" outlineLevel="4" x14ac:dyDescent="0.2">
      <c r="A612" s="23" t="s">
        <v>558</v>
      </c>
      <c r="B612" s="24" t="s">
        <v>680</v>
      </c>
      <c r="C612" s="25"/>
      <c r="D612" s="25" t="s">
        <v>798</v>
      </c>
      <c r="E612" s="26" t="s">
        <v>25</v>
      </c>
      <c r="F612" s="27"/>
      <c r="G612" s="27"/>
      <c r="H612" s="28">
        <v>2</v>
      </c>
      <c r="I612" s="27"/>
      <c r="J612" s="27"/>
      <c r="K612" s="27"/>
      <c r="L612" s="28">
        <f>SUM($G$612:$K$612)</f>
        <v>2</v>
      </c>
      <c r="M612" s="32">
        <f t="array" ref="M612">INDEX(М[Цена за ед., руб],MATCH(1,IF(($B612=М[Наим.])*($C612=М[Артикул, марка, произв.])*($D612=М[Хар-ка])*($O612=М[Прим.]),{1},($B612=М[Наим.])*($C612=М[Артикул, марка, произв.])*($D612=М[Хар-ка])*($O612=М[Прим.])),0))</f>
        <v>0</v>
      </c>
      <c r="N612" s="32">
        <f>ROUND($L$612*$M$612,2)</f>
        <v>0</v>
      </c>
      <c r="O612" s="25" t="s">
        <v>682</v>
      </c>
      <c r="P612" s="25" t="str">
        <f t="array" ref="P612">INDEX(М[Форма закупа],MATCH(1,IF(($B612=М[Наим.])*($C612=М[Артикул, марка, произв.])*($D612=М[Хар-ка])*($O612=М[Прим.]),{1},($B612=М[Наим.])*($C612=М[Артикул, марка, произв.])*($D612=М[Хар-ка])*($O612=М[Прим.])),0))</f>
        <v>Закупка подрядчик</v>
      </c>
    </row>
    <row r="613" spans="1:16" ht="11.1" customHeight="1" outlineLevel="4" x14ac:dyDescent="0.2">
      <c r="A613" s="23" t="s">
        <v>560</v>
      </c>
      <c r="B613" s="24" t="s">
        <v>680</v>
      </c>
      <c r="C613" s="25"/>
      <c r="D613" s="25" t="s">
        <v>799</v>
      </c>
      <c r="E613" s="26" t="s">
        <v>25</v>
      </c>
      <c r="F613" s="27"/>
      <c r="G613" s="28">
        <v>1</v>
      </c>
      <c r="H613" s="27"/>
      <c r="I613" s="27"/>
      <c r="J613" s="27"/>
      <c r="K613" s="27"/>
      <c r="L613" s="28">
        <f>SUM($G$613:$K$613)</f>
        <v>1</v>
      </c>
      <c r="M613" s="32">
        <f t="array" ref="M613">INDEX(М[Цена за ед., руб],MATCH(1,IF(($B613=М[Наим.])*($C613=М[Артикул, марка, произв.])*($D613=М[Хар-ка])*($O613=М[Прим.]),{1},($B613=М[Наим.])*($C613=М[Артикул, марка, произв.])*($D613=М[Хар-ка])*($O613=М[Прим.])),0))</f>
        <v>0</v>
      </c>
      <c r="N613" s="32">
        <f>ROUND($L$613*$M$613,2)</f>
        <v>0</v>
      </c>
      <c r="O613" s="25" t="s">
        <v>682</v>
      </c>
      <c r="P613" s="25" t="str">
        <f t="array" ref="P613">INDEX(М[Форма закупа],MATCH(1,IF(($B613=М[Наим.])*($C613=М[Артикул, марка, произв.])*($D613=М[Хар-ка])*($O613=М[Прим.]),{1},($B613=М[Наим.])*($C613=М[Артикул, марка, произв.])*($D613=М[Хар-ка])*($O613=М[Прим.])),0))</f>
        <v>Закупка подрядчик</v>
      </c>
    </row>
    <row r="614" spans="1:16" ht="11.1" customHeight="1" outlineLevel="4" x14ac:dyDescent="0.2">
      <c r="A614" s="23" t="s">
        <v>562</v>
      </c>
      <c r="B614" s="24" t="s">
        <v>680</v>
      </c>
      <c r="C614" s="25"/>
      <c r="D614" s="25" t="s">
        <v>800</v>
      </c>
      <c r="E614" s="26" t="s">
        <v>25</v>
      </c>
      <c r="F614" s="27"/>
      <c r="G614" s="27"/>
      <c r="H614" s="27"/>
      <c r="I614" s="27"/>
      <c r="J614" s="27"/>
      <c r="K614" s="28">
        <v>2</v>
      </c>
      <c r="L614" s="28">
        <f>SUM($G$614:$K$614)</f>
        <v>2</v>
      </c>
      <c r="M614" s="32">
        <f t="array" ref="M614">INDEX(М[Цена за ед., руб],MATCH(1,IF(($B614=М[Наим.])*($C614=М[Артикул, марка, произв.])*($D614=М[Хар-ка])*($O614=М[Прим.]),{1},($B614=М[Наим.])*($C614=М[Артикул, марка, произв.])*($D614=М[Хар-ка])*($O614=М[Прим.])),0))</f>
        <v>0</v>
      </c>
      <c r="N614" s="32">
        <f>ROUND($L$614*$M$614,2)</f>
        <v>0</v>
      </c>
      <c r="O614" s="25" t="s">
        <v>682</v>
      </c>
      <c r="P614" s="25" t="str">
        <f t="array" ref="P614">INDEX(М[Форма закупа],MATCH(1,IF(($B614=М[Наим.])*($C614=М[Артикул, марка, произв.])*($D614=М[Хар-ка])*($O614=М[Прим.]),{1},($B614=М[Наим.])*($C614=М[Артикул, марка, произв.])*($D614=М[Хар-ка])*($O614=М[Прим.])),0))</f>
        <v>Закупка подрядчик</v>
      </c>
    </row>
    <row r="615" spans="1:16" ht="23.1" customHeight="1" outlineLevel="4" x14ac:dyDescent="0.2">
      <c r="A615" s="23" t="s">
        <v>564</v>
      </c>
      <c r="B615" s="24" t="s">
        <v>680</v>
      </c>
      <c r="C615" s="25"/>
      <c r="D615" s="25" t="s">
        <v>801</v>
      </c>
      <c r="E615" s="26" t="s">
        <v>25</v>
      </c>
      <c r="F615" s="27"/>
      <c r="G615" s="27"/>
      <c r="H615" s="27"/>
      <c r="I615" s="27"/>
      <c r="J615" s="28">
        <v>722</v>
      </c>
      <c r="K615" s="27"/>
      <c r="L615" s="28">
        <f>SUM($G$615:$K$615)</f>
        <v>722</v>
      </c>
      <c r="M615" s="32">
        <f t="array" ref="M615">INDEX(М[Цена за ед., руб],MATCH(1,IF(($B615=М[Наим.])*($C615=М[Артикул, марка, произв.])*($D615=М[Хар-ка])*($O615=М[Прим.]),{1},($B615=М[Наим.])*($C615=М[Артикул, марка, произв.])*($D615=М[Хар-ка])*($O615=М[Прим.])),0))</f>
        <v>0</v>
      </c>
      <c r="N615" s="32">
        <f>ROUND($L$615*$M$615,2)</f>
        <v>0</v>
      </c>
      <c r="O615" s="25"/>
      <c r="P615" s="25" t="str">
        <f t="array" ref="P615">INDEX(М[Форма закупа],MATCH(1,IF(($B615=М[Наим.])*($C615=М[Артикул, марка, произв.])*($D615=М[Хар-ка])*($O615=М[Прим.]),{1},($B615=М[Наим.])*($C615=М[Артикул, марка, произв.])*($D615=М[Хар-ка])*($O615=М[Прим.])),0))</f>
        <v>Закупка подрядчик</v>
      </c>
    </row>
    <row r="616" spans="1:16" ht="11.1" customHeight="1" outlineLevel="4" x14ac:dyDescent="0.2">
      <c r="A616" s="23" t="s">
        <v>566</v>
      </c>
      <c r="B616" s="24" t="s">
        <v>680</v>
      </c>
      <c r="C616" s="25"/>
      <c r="D616" s="25" t="s">
        <v>802</v>
      </c>
      <c r="E616" s="26" t="s">
        <v>25</v>
      </c>
      <c r="F616" s="27"/>
      <c r="G616" s="27"/>
      <c r="H616" s="27"/>
      <c r="I616" s="27"/>
      <c r="J616" s="28">
        <v>2</v>
      </c>
      <c r="K616" s="27"/>
      <c r="L616" s="28">
        <f>SUM($G$616:$K$616)</f>
        <v>2</v>
      </c>
      <c r="M616" s="32">
        <f t="array" ref="M616">INDEX(М[Цена за ед., руб],MATCH(1,IF(($B616=М[Наим.])*($C616=М[Артикул, марка, произв.])*($D616=М[Хар-ка])*($O616=М[Прим.]),{1},($B616=М[Наим.])*($C616=М[Артикул, марка, произв.])*($D616=М[Хар-ка])*($O616=М[Прим.])),0))</f>
        <v>0</v>
      </c>
      <c r="N616" s="32">
        <f>ROUND($L$616*$M$616,2)</f>
        <v>0</v>
      </c>
      <c r="O616" s="25"/>
      <c r="P616" s="25" t="str">
        <f t="array" ref="P616">INDEX(М[Форма закупа],MATCH(1,IF(($B616=М[Наим.])*($C616=М[Артикул, марка, произв.])*($D616=М[Хар-ка])*($O616=М[Прим.]),{1},($B616=М[Наим.])*($C616=М[Артикул, марка, произв.])*($D616=М[Хар-ка])*($O616=М[Прим.])),0))</f>
        <v>Закупка подрядчик</v>
      </c>
    </row>
    <row r="617" spans="1:16" ht="11.1" customHeight="1" outlineLevel="4" x14ac:dyDescent="0.2">
      <c r="A617" s="23" t="s">
        <v>568</v>
      </c>
      <c r="B617" s="24" t="s">
        <v>680</v>
      </c>
      <c r="C617" s="25"/>
      <c r="D617" s="25" t="s">
        <v>803</v>
      </c>
      <c r="E617" s="26" t="s">
        <v>25</v>
      </c>
      <c r="F617" s="27"/>
      <c r="G617" s="28">
        <v>1</v>
      </c>
      <c r="H617" s="27"/>
      <c r="I617" s="28">
        <v>1</v>
      </c>
      <c r="J617" s="27"/>
      <c r="K617" s="27"/>
      <c r="L617" s="28">
        <f>SUM($G$617:$K$617)</f>
        <v>2</v>
      </c>
      <c r="M617" s="32">
        <f t="array" ref="M617">INDEX(М[Цена за ед., руб],MATCH(1,IF(($B617=М[Наим.])*($C617=М[Артикул, марка, произв.])*($D617=М[Хар-ка])*($O617=М[Прим.]),{1},($B617=М[Наим.])*($C617=М[Артикул, марка, произв.])*($D617=М[Хар-ка])*($O617=М[Прим.])),0))</f>
        <v>0</v>
      </c>
      <c r="N617" s="32">
        <f>ROUND($L$617*$M$617,2)</f>
        <v>0</v>
      </c>
      <c r="O617" s="25"/>
      <c r="P617" s="25" t="str">
        <f t="array" ref="P617">INDEX(М[Форма закупа],MATCH(1,IF(($B617=М[Наим.])*($C617=М[Артикул, марка, произв.])*($D617=М[Хар-ка])*($O617=М[Прим.]),{1},($B617=М[Наим.])*($C617=М[Артикул, марка, произв.])*($D617=М[Хар-ка])*($O617=М[Прим.])),0))</f>
        <v>Закупка подрядчик</v>
      </c>
    </row>
    <row r="618" spans="1:16" ht="11.1" customHeight="1" outlineLevel="4" x14ac:dyDescent="0.2">
      <c r="A618" s="23" t="s">
        <v>570</v>
      </c>
      <c r="B618" s="24" t="s">
        <v>680</v>
      </c>
      <c r="C618" s="25"/>
      <c r="D618" s="25" t="s">
        <v>804</v>
      </c>
      <c r="E618" s="26" t="s">
        <v>25</v>
      </c>
      <c r="F618" s="27"/>
      <c r="G618" s="27"/>
      <c r="H618" s="27"/>
      <c r="I618" s="27"/>
      <c r="J618" s="28">
        <v>1</v>
      </c>
      <c r="K618" s="27"/>
      <c r="L618" s="28">
        <f>SUM($G$618:$K$618)</f>
        <v>1</v>
      </c>
      <c r="M618" s="32">
        <f t="array" ref="M618">INDEX(М[Цена за ед., руб],MATCH(1,IF(($B618=М[Наим.])*($C618=М[Артикул, марка, произв.])*($D618=М[Хар-ка])*($O618=М[Прим.]),{1},($B618=М[Наим.])*($C618=М[Артикул, марка, произв.])*($D618=М[Хар-ка])*($O618=М[Прим.])),0))</f>
        <v>0</v>
      </c>
      <c r="N618" s="32">
        <f>ROUND($L$618*$M$618,2)</f>
        <v>0</v>
      </c>
      <c r="O618" s="25"/>
      <c r="P618" s="25" t="str">
        <f t="array" ref="P618">INDEX(М[Форма закупа],MATCH(1,IF(($B618=М[Наим.])*($C618=М[Артикул, марка, произв.])*($D618=М[Хар-ка])*($O618=М[Прим.]),{1},($B618=М[Наим.])*($C618=М[Артикул, марка, произв.])*($D618=М[Хар-ка])*($O618=М[Прим.])),0))</f>
        <v>Закупка подрядчик</v>
      </c>
    </row>
    <row r="619" spans="1:16" ht="11.1" customHeight="1" outlineLevel="4" x14ac:dyDescent="0.2">
      <c r="A619" s="23" t="s">
        <v>572</v>
      </c>
      <c r="B619" s="24" t="s">
        <v>680</v>
      </c>
      <c r="C619" s="25"/>
      <c r="D619" s="25" t="s">
        <v>805</v>
      </c>
      <c r="E619" s="26" t="s">
        <v>25</v>
      </c>
      <c r="F619" s="27"/>
      <c r="G619" s="27"/>
      <c r="H619" s="27"/>
      <c r="I619" s="27"/>
      <c r="J619" s="27"/>
      <c r="K619" s="28">
        <v>1</v>
      </c>
      <c r="L619" s="28">
        <f>SUM($G$619:$K$619)</f>
        <v>1</v>
      </c>
      <c r="M619" s="32">
        <f t="array" ref="M619">INDEX(М[Цена за ед., руб],MATCH(1,IF(($B619=М[Наим.])*($C619=М[Артикул, марка, произв.])*($D619=М[Хар-ка])*($O619=М[Прим.]),{1},($B619=М[Наим.])*($C619=М[Артикул, марка, произв.])*($D619=М[Хар-ка])*($O619=М[Прим.])),0))</f>
        <v>0</v>
      </c>
      <c r="N619" s="32">
        <f>ROUND($L$619*$M$619,2)</f>
        <v>0</v>
      </c>
      <c r="O619" s="25"/>
      <c r="P619" s="25" t="str">
        <f t="array" ref="P619">INDEX(М[Форма закупа],MATCH(1,IF(($B619=М[Наим.])*($C619=М[Артикул, марка, произв.])*($D619=М[Хар-ка])*($O619=М[Прим.]),{1},($B619=М[Наим.])*($C619=М[Артикул, марка, произв.])*($D619=М[Хар-ка])*($O619=М[Прим.])),0))</f>
        <v>Закупка подрядчик</v>
      </c>
    </row>
    <row r="620" spans="1:16" ht="11.1" customHeight="1" outlineLevel="4" x14ac:dyDescent="0.2">
      <c r="A620" s="23" t="s">
        <v>574</v>
      </c>
      <c r="B620" s="24" t="s">
        <v>680</v>
      </c>
      <c r="C620" s="25"/>
      <c r="D620" s="25" t="s">
        <v>806</v>
      </c>
      <c r="E620" s="26" t="s">
        <v>25</v>
      </c>
      <c r="F620" s="27"/>
      <c r="G620" s="27"/>
      <c r="H620" s="28">
        <v>1</v>
      </c>
      <c r="I620" s="27"/>
      <c r="J620" s="27"/>
      <c r="K620" s="28">
        <v>1</v>
      </c>
      <c r="L620" s="28">
        <f>SUM($G$620:$K$620)</f>
        <v>2</v>
      </c>
      <c r="M620" s="32">
        <f t="array" ref="M620">INDEX(М[Цена за ед., руб],MATCH(1,IF(($B620=М[Наим.])*($C620=М[Артикул, марка, произв.])*($D620=М[Хар-ка])*($O620=М[Прим.]),{1},($B620=М[Наим.])*($C620=М[Артикул, марка, произв.])*($D620=М[Хар-ка])*($O620=М[Прим.])),0))</f>
        <v>0</v>
      </c>
      <c r="N620" s="32">
        <f>ROUND($L$620*$M$620,2)</f>
        <v>0</v>
      </c>
      <c r="O620" s="25"/>
      <c r="P620" s="25" t="str">
        <f t="array" ref="P620">INDEX(М[Форма закупа],MATCH(1,IF(($B620=М[Наим.])*($C620=М[Артикул, марка, произв.])*($D620=М[Хар-ка])*($O620=М[Прим.]),{1},($B620=М[Наим.])*($C620=М[Артикул, марка, произв.])*($D620=М[Хар-ка])*($O620=М[Прим.])),0))</f>
        <v>Закупка подрядчик</v>
      </c>
    </row>
    <row r="621" spans="1:16" ht="11.1" customHeight="1" outlineLevel="4" x14ac:dyDescent="0.2">
      <c r="A621" s="23" t="s">
        <v>576</v>
      </c>
      <c r="B621" s="24" t="s">
        <v>680</v>
      </c>
      <c r="C621" s="25"/>
      <c r="D621" s="25" t="s">
        <v>807</v>
      </c>
      <c r="E621" s="26" t="s">
        <v>25</v>
      </c>
      <c r="F621" s="27"/>
      <c r="G621" s="27"/>
      <c r="H621" s="28">
        <v>1</v>
      </c>
      <c r="I621" s="27"/>
      <c r="J621" s="27"/>
      <c r="K621" s="28">
        <v>1</v>
      </c>
      <c r="L621" s="28">
        <f>SUM($G$621:$K$621)</f>
        <v>2</v>
      </c>
      <c r="M621" s="32">
        <f t="array" ref="M621">INDEX(М[Цена за ед., руб],MATCH(1,IF(($B621=М[Наим.])*($C621=М[Артикул, марка, произв.])*($D621=М[Хар-ка])*($O621=М[Прим.]),{1},($B621=М[Наим.])*($C621=М[Артикул, марка, произв.])*($D621=М[Хар-ка])*($O621=М[Прим.])),0))</f>
        <v>0</v>
      </c>
      <c r="N621" s="32">
        <f>ROUND($L$621*$M$621,2)</f>
        <v>0</v>
      </c>
      <c r="O621" s="25"/>
      <c r="P621" s="25" t="str">
        <f t="array" ref="P621">INDEX(М[Форма закупа],MATCH(1,IF(($B621=М[Наим.])*($C621=М[Артикул, марка, произв.])*($D621=М[Хар-ка])*($O621=М[Прим.]),{1},($B621=М[Наим.])*($C621=М[Артикул, марка, произв.])*($D621=М[Хар-ка])*($O621=М[Прим.])),0))</f>
        <v>Закупка подрядчик</v>
      </c>
    </row>
    <row r="622" spans="1:16" ht="11.1" customHeight="1" outlineLevel="2" x14ac:dyDescent="0.2">
      <c r="A622" s="13" t="s">
        <v>808</v>
      </c>
      <c r="B622" s="14" t="s">
        <v>809</v>
      </c>
      <c r="C622" s="15"/>
      <c r="D622" s="15"/>
      <c r="E622" s="16"/>
      <c r="F622" s="17"/>
      <c r="G622" s="18"/>
      <c r="H622" s="18"/>
      <c r="I622" s="18"/>
      <c r="J622" s="18"/>
      <c r="K622" s="18"/>
      <c r="L622" s="18"/>
      <c r="M622" s="64"/>
      <c r="N622" s="64">
        <f>SUM($N$623)</f>
        <v>0</v>
      </c>
      <c r="O622" s="19"/>
      <c r="P622" s="19"/>
    </row>
    <row r="623" spans="1:16" ht="11.1" customHeight="1" outlineLevel="3" x14ac:dyDescent="0.2">
      <c r="A623" s="13" t="s">
        <v>810</v>
      </c>
      <c r="B623" s="14" t="s">
        <v>809</v>
      </c>
      <c r="C623" s="15"/>
      <c r="D623" s="15"/>
      <c r="E623" s="16"/>
      <c r="F623" s="17"/>
      <c r="G623" s="18"/>
      <c r="H623" s="18"/>
      <c r="I623" s="18"/>
      <c r="J623" s="18"/>
      <c r="K623" s="18"/>
      <c r="L623" s="18"/>
      <c r="M623" s="64"/>
      <c r="N623" s="64">
        <f>SUM($N$624)</f>
        <v>0</v>
      </c>
      <c r="O623" s="19"/>
      <c r="P623" s="19"/>
    </row>
    <row r="624" spans="1:16" ht="11.1" customHeight="1" outlineLevel="4" x14ac:dyDescent="0.2">
      <c r="A624" s="20"/>
      <c r="B624" s="14" t="s">
        <v>23</v>
      </c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65"/>
      <c r="N624" s="66">
        <f>SUM($N$625)</f>
        <v>0</v>
      </c>
      <c r="O624" s="18"/>
      <c r="P624" s="22"/>
    </row>
    <row r="625" spans="1:28" ht="47.1" customHeight="1" outlineLevel="4" x14ac:dyDescent="0.2">
      <c r="A625" s="23"/>
      <c r="B625" s="24" t="s">
        <v>811</v>
      </c>
      <c r="C625" s="25"/>
      <c r="D625" s="25"/>
      <c r="E625" s="26" t="s">
        <v>812</v>
      </c>
      <c r="F625" s="27"/>
      <c r="G625" s="28">
        <v>1</v>
      </c>
      <c r="H625" s="28">
        <v>1</v>
      </c>
      <c r="I625" s="28">
        <v>1</v>
      </c>
      <c r="J625" s="28">
        <v>1</v>
      </c>
      <c r="K625" s="28">
        <v>1</v>
      </c>
      <c r="L625" s="28">
        <f>SUM($G$625:$K$625)</f>
        <v>5</v>
      </c>
      <c r="M625" s="32">
        <f t="array" ref="M625">INDEX(Р[Цена за ед., руб],MATCH(1,IF(($B625=Р[Наименование])*($O625=Р[Примечание]),{1},($B625=Р[Наименование])*($O625=Р[Примечание])),0))</f>
        <v>0</v>
      </c>
      <c r="N625" s="32">
        <f>ROUND($L$625*$M$625,2)</f>
        <v>0</v>
      </c>
      <c r="O625" s="25"/>
      <c r="P625" s="25"/>
    </row>
    <row r="626" spans="1:28" ht="11.1" customHeight="1" x14ac:dyDescent="0.2">
      <c r="A626" s="34"/>
      <c r="B626" s="35"/>
      <c r="C626" s="35"/>
      <c r="D626" s="35"/>
      <c r="E626" s="35"/>
      <c r="F626" s="35"/>
      <c r="G626" s="36"/>
      <c r="H626" s="36"/>
      <c r="I626" s="36"/>
      <c r="J626" s="36"/>
      <c r="K626" s="36"/>
      <c r="L626" s="94" t="s">
        <v>813</v>
      </c>
      <c r="M626" s="95"/>
      <c r="N626" s="67">
        <f>$N$9</f>
        <v>0</v>
      </c>
      <c r="O626" s="37"/>
      <c r="P626" s="37"/>
    </row>
    <row r="627" spans="1:28" ht="11.1" customHeight="1" x14ac:dyDescent="0.2">
      <c r="A627" s="34"/>
      <c r="B627" s="35"/>
      <c r="C627" s="35"/>
      <c r="D627" s="35"/>
      <c r="E627" s="35"/>
      <c r="F627" s="35"/>
      <c r="G627" s="38"/>
      <c r="H627" s="38"/>
      <c r="I627" s="38"/>
      <c r="J627" s="38"/>
      <c r="K627" s="38"/>
      <c r="L627" s="96" t="s">
        <v>814</v>
      </c>
      <c r="M627" s="97"/>
      <c r="N627" s="67">
        <f>SUM($N$624,$N$493,$N$313,$N$307,$N$293,$N$283,$N$278,$N$271,$N$259,$N$250,$N$243,$N$229,$N$220,$N$200,$N$177,$N$171,$N$167,$N$155,$N$36,$N$22,$N$18,$N$14,$N$12)</f>
        <v>0</v>
      </c>
      <c r="O627" s="37"/>
      <c r="P627" s="37"/>
    </row>
    <row r="628" spans="1:28" ht="11.1" customHeight="1" x14ac:dyDescent="0.2">
      <c r="A628" s="34"/>
      <c r="B628" s="35"/>
      <c r="C628" s="35"/>
      <c r="D628" s="35"/>
      <c r="E628" s="35"/>
      <c r="F628" s="35"/>
      <c r="G628" s="38"/>
      <c r="H628" s="38"/>
      <c r="I628" s="38"/>
      <c r="J628" s="38"/>
      <c r="K628" s="38"/>
      <c r="L628" s="96" t="s">
        <v>815</v>
      </c>
      <c r="M628" s="97"/>
      <c r="N628" s="67">
        <f>SUM($N$495,$N$315,$N$153,$N$309,$N$295,$N$285,$N$280,$N$273,$N$261,$N$252,$N$245,$N$231,$N$222,$N$202,$N$179,$N$173,$N$169,$N$157,$N$38,$N$24,$N$20,$N$16)</f>
        <v>0</v>
      </c>
      <c r="O628" s="37"/>
      <c r="P628" s="37"/>
    </row>
    <row r="629" spans="1:28" ht="11.1" customHeight="1" x14ac:dyDescent="0.2">
      <c r="A629" s="39"/>
      <c r="B629" s="98" t="s">
        <v>816</v>
      </c>
      <c r="C629" s="98"/>
      <c r="D629" s="98"/>
      <c r="E629" s="98"/>
      <c r="F629" s="98"/>
      <c r="G629" s="98"/>
      <c r="H629" s="98"/>
      <c r="I629" s="98"/>
      <c r="J629" s="98"/>
      <c r="K629" s="98"/>
      <c r="L629" s="98"/>
      <c r="M629" s="99"/>
      <c r="N629" s="99"/>
      <c r="O629" s="98"/>
      <c r="P629" s="39"/>
    </row>
    <row r="630" spans="1:28" s="72" customFormat="1" ht="11.1" customHeight="1" x14ac:dyDescent="0.2">
      <c r="A630" s="69"/>
      <c r="B630" s="100"/>
      <c r="C630" s="100"/>
      <c r="D630" s="100"/>
      <c r="E630" s="100"/>
      <c r="F630" s="100"/>
      <c r="G630" s="100"/>
      <c r="H630" s="100"/>
      <c r="I630" s="101"/>
      <c r="J630" s="101"/>
      <c r="K630" s="100"/>
      <c r="L630" s="70"/>
      <c r="M630" s="71"/>
      <c r="N630" s="71"/>
    </row>
    <row r="631" spans="1:28" s="72" customFormat="1" ht="12" customHeight="1" x14ac:dyDescent="0.2">
      <c r="A631" s="73"/>
      <c r="B631" s="74" t="s">
        <v>838</v>
      </c>
      <c r="D631" s="75"/>
      <c r="F631" s="76"/>
      <c r="H631" s="77"/>
      <c r="I631" s="78"/>
      <c r="L631" s="76"/>
      <c r="M631" s="71"/>
      <c r="N631" s="71"/>
      <c r="O631" s="71"/>
      <c r="P631" s="76"/>
      <c r="Q631" s="71"/>
      <c r="R631" s="76"/>
      <c r="S631" s="71"/>
      <c r="T631" s="76"/>
      <c r="V631" s="76"/>
      <c r="X631" s="76"/>
      <c r="Z631" s="76"/>
      <c r="AB631" s="76"/>
    </row>
    <row r="632" spans="1:28" s="72" customFormat="1" ht="24.75" customHeight="1" x14ac:dyDescent="0.2">
      <c r="A632" s="79" t="s">
        <v>839</v>
      </c>
      <c r="B632" s="81" t="s">
        <v>840</v>
      </c>
      <c r="C632" s="81"/>
      <c r="D632" s="81"/>
      <c r="E632" s="81"/>
      <c r="F632" s="81"/>
      <c r="G632" s="81"/>
      <c r="H632" s="81"/>
      <c r="I632" s="81"/>
      <c r="J632" s="81"/>
      <c r="M632" s="71"/>
      <c r="N632" s="71"/>
    </row>
    <row r="633" spans="1:28" s="72" customFormat="1" ht="54" customHeight="1" x14ac:dyDescent="0.2">
      <c r="A633" s="80" t="s">
        <v>839</v>
      </c>
      <c r="B633" s="81" t="s">
        <v>841</v>
      </c>
      <c r="C633" s="81"/>
      <c r="D633" s="81"/>
      <c r="E633" s="81"/>
      <c r="F633" s="81"/>
      <c r="G633" s="81"/>
      <c r="H633" s="81"/>
      <c r="I633" s="81"/>
      <c r="J633" s="81"/>
      <c r="M633" s="71"/>
      <c r="N633" s="71"/>
    </row>
    <row r="634" spans="1:28" s="72" customFormat="1" ht="15" customHeight="1" x14ac:dyDescent="0.2">
      <c r="A634" s="79" t="s">
        <v>839</v>
      </c>
      <c r="B634" s="81" t="s">
        <v>842</v>
      </c>
      <c r="C634" s="81"/>
      <c r="D634" s="81"/>
      <c r="E634" s="81"/>
      <c r="F634" s="81"/>
      <c r="G634" s="81"/>
      <c r="H634" s="81"/>
      <c r="I634" s="81"/>
      <c r="J634" s="81"/>
      <c r="M634" s="71"/>
      <c r="N634" s="71"/>
      <c r="Q634" s="71"/>
      <c r="S634" s="71"/>
    </row>
    <row r="635" spans="1:28" s="72" customFormat="1" ht="15" customHeight="1" x14ac:dyDescent="0.2">
      <c r="A635" s="79" t="s">
        <v>839</v>
      </c>
      <c r="B635" s="81" t="s">
        <v>843</v>
      </c>
      <c r="C635" s="81"/>
      <c r="D635" s="81"/>
      <c r="E635" s="81"/>
      <c r="F635" s="81"/>
      <c r="G635" s="81"/>
      <c r="H635" s="81"/>
      <c r="I635" s="81"/>
      <c r="J635" s="81"/>
      <c r="M635" s="71"/>
      <c r="N635" s="71"/>
      <c r="Q635" s="71"/>
      <c r="S635" s="71"/>
    </row>
  </sheetData>
  <autoFilter ref="A7:R629" xr:uid="{00000000-0001-0000-0000-000000000000}"/>
  <mergeCells count="28">
    <mergeCell ref="P6:P7"/>
    <mergeCell ref="L626:M626"/>
    <mergeCell ref="L627:M627"/>
    <mergeCell ref="L628:M628"/>
    <mergeCell ref="B629:O629"/>
    <mergeCell ref="K6:K7"/>
    <mergeCell ref="L6:L7"/>
    <mergeCell ref="M6:M7"/>
    <mergeCell ref="N6:N7"/>
    <mergeCell ref="O6:O7"/>
    <mergeCell ref="A6:A7"/>
    <mergeCell ref="B6:B7"/>
    <mergeCell ref="C6:C7"/>
    <mergeCell ref="D6:D7"/>
    <mergeCell ref="E6:E7"/>
    <mergeCell ref="B632:J632"/>
    <mergeCell ref="B633:J633"/>
    <mergeCell ref="B634:J634"/>
    <mergeCell ref="B635:J635"/>
    <mergeCell ref="B2:J2"/>
    <mergeCell ref="B3:J3"/>
    <mergeCell ref="B4:J4"/>
    <mergeCell ref="F6:F7"/>
    <mergeCell ref="G6:G7"/>
    <mergeCell ref="H6:H7"/>
    <mergeCell ref="I6:I7"/>
    <mergeCell ref="J6:J7"/>
    <mergeCell ref="B630:K630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29"/>
  <sheetViews>
    <sheetView workbookViewId="0">
      <pane ySplit="3" topLeftCell="A4" activePane="bottomLeft" state="frozen"/>
      <selection pane="bottomLeft" activeCell="F33" sqref="F33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02" t="s">
        <v>817</v>
      </c>
      <c r="B1" s="102"/>
      <c r="C1" s="102"/>
      <c r="D1" s="102"/>
      <c r="E1" s="102"/>
      <c r="F1" s="102"/>
    </row>
    <row r="3" spans="1:6" ht="11.1" customHeight="1" x14ac:dyDescent="0.2">
      <c r="A3" s="50" t="s">
        <v>4</v>
      </c>
      <c r="B3" s="2" t="s">
        <v>7</v>
      </c>
      <c r="C3" s="2" t="s">
        <v>11</v>
      </c>
      <c r="D3" s="58" t="s">
        <v>12</v>
      </c>
      <c r="E3" s="58" t="s">
        <v>13</v>
      </c>
      <c r="F3" s="51" t="s">
        <v>14</v>
      </c>
    </row>
    <row r="4" spans="1:6" ht="11.1" customHeight="1" x14ac:dyDescent="0.2">
      <c r="A4" s="48" t="s">
        <v>24</v>
      </c>
      <c r="B4" s="40" t="s">
        <v>25</v>
      </c>
      <c r="C4" s="41">
        <v>2199</v>
      </c>
      <c r="D4" s="45"/>
      <c r="E4" s="45">
        <f>ROUND(Р[[#This Row],[Количество]]*Р[[#This Row],[Цена за ед., руб]],2)</f>
        <v>0</v>
      </c>
      <c r="F4" s="49"/>
    </row>
    <row r="5" spans="1:6" ht="11.1" customHeight="1" x14ac:dyDescent="0.2">
      <c r="A5" s="48" t="s">
        <v>26</v>
      </c>
      <c r="B5" s="40" t="s">
        <v>25</v>
      </c>
      <c r="C5" s="43">
        <v>164</v>
      </c>
      <c r="D5" s="45"/>
      <c r="E5" s="45">
        <f>ROUND(Р[[#This Row],[Количество]]*Р[[#This Row],[Цена за ед., руб]],2)</f>
        <v>0</v>
      </c>
      <c r="F5" s="49"/>
    </row>
    <row r="6" spans="1:6" ht="11.1" customHeight="1" x14ac:dyDescent="0.2">
      <c r="A6" s="48" t="s">
        <v>32</v>
      </c>
      <c r="B6" s="40" t="s">
        <v>25</v>
      </c>
      <c r="C6" s="43">
        <v>1</v>
      </c>
      <c r="D6" s="45"/>
      <c r="E6" s="45">
        <f>ROUND(Р[[#This Row],[Количество]]*Р[[#This Row],[Цена за ед., руб]],2)</f>
        <v>0</v>
      </c>
      <c r="F6" s="49"/>
    </row>
    <row r="7" spans="1:6" ht="11.1" customHeight="1" x14ac:dyDescent="0.2">
      <c r="A7" s="48" t="s">
        <v>35</v>
      </c>
      <c r="B7" s="40" t="s">
        <v>36</v>
      </c>
      <c r="C7" s="43">
        <v>660</v>
      </c>
      <c r="D7" s="45"/>
      <c r="E7" s="45">
        <f>ROUND(Р[[#This Row],[Количество]]*Р[[#This Row],[Цена за ед., руб]],2)</f>
        <v>0</v>
      </c>
      <c r="F7" s="49"/>
    </row>
    <row r="8" spans="1:6" ht="11.1" customHeight="1" x14ac:dyDescent="0.2">
      <c r="A8" s="48" t="s">
        <v>58</v>
      </c>
      <c r="B8" s="40" t="s">
        <v>36</v>
      </c>
      <c r="C8" s="44">
        <v>21007.599999999999</v>
      </c>
      <c r="D8" s="45"/>
      <c r="E8" s="45">
        <f>ROUND(Р[[#This Row],[Количество]]*Р[[#This Row],[Цена за ед., руб]],2)</f>
        <v>0</v>
      </c>
      <c r="F8" s="49"/>
    </row>
    <row r="9" spans="1:6" ht="11.1" customHeight="1" x14ac:dyDescent="0.2">
      <c r="A9" s="48" t="s">
        <v>276</v>
      </c>
      <c r="B9" s="40" t="s">
        <v>25</v>
      </c>
      <c r="C9" s="43">
        <v>73</v>
      </c>
      <c r="D9" s="45"/>
      <c r="E9" s="45">
        <f>ROUND(Р[[#This Row],[Количество]]*Р[[#This Row],[Цена за ед., руб]],2)</f>
        <v>0</v>
      </c>
      <c r="F9" s="49"/>
    </row>
    <row r="10" spans="1:6" ht="11.1" customHeight="1" x14ac:dyDescent="0.2">
      <c r="A10" s="48" t="s">
        <v>287</v>
      </c>
      <c r="B10" s="40" t="s">
        <v>288</v>
      </c>
      <c r="C10" s="44">
        <v>1101.5</v>
      </c>
      <c r="D10" s="45"/>
      <c r="E10" s="45">
        <f>ROUND(Р[[#This Row],[Количество]]*Р[[#This Row],[Цена за ед., руб]],2)</f>
        <v>0</v>
      </c>
      <c r="F10" s="49"/>
    </row>
    <row r="11" spans="1:6" ht="11.1" customHeight="1" x14ac:dyDescent="0.2">
      <c r="A11" s="48" t="s">
        <v>291</v>
      </c>
      <c r="B11" s="40" t="s">
        <v>25</v>
      </c>
      <c r="C11" s="43">
        <v>3</v>
      </c>
      <c r="D11" s="45"/>
      <c r="E11" s="45">
        <f>ROUND(Р[[#This Row],[Количество]]*Р[[#This Row],[Цена за ед., руб]],2)</f>
        <v>0</v>
      </c>
      <c r="F11" s="49"/>
    </row>
    <row r="12" spans="1:6" ht="11.1" customHeight="1" x14ac:dyDescent="0.2">
      <c r="A12" s="48" t="s">
        <v>297</v>
      </c>
      <c r="B12" s="40" t="s">
        <v>25</v>
      </c>
      <c r="C12" s="43">
        <v>49</v>
      </c>
      <c r="D12" s="45"/>
      <c r="E12" s="45">
        <f>ROUND(Р[[#This Row],[Количество]]*Р[[#This Row],[Цена за ед., руб]],2)</f>
        <v>0</v>
      </c>
      <c r="F12" s="49"/>
    </row>
    <row r="13" spans="1:6" ht="11.1" customHeight="1" x14ac:dyDescent="0.2">
      <c r="A13" s="48" t="s">
        <v>321</v>
      </c>
      <c r="B13" s="40" t="s">
        <v>25</v>
      </c>
      <c r="C13" s="43">
        <v>31</v>
      </c>
      <c r="D13" s="45"/>
      <c r="E13" s="45">
        <f>ROUND(Р[[#This Row],[Количество]]*Р[[#This Row],[Цена за ед., руб]],2)</f>
        <v>0</v>
      </c>
      <c r="F13" s="49"/>
    </row>
    <row r="14" spans="1:6" ht="11.1" customHeight="1" x14ac:dyDescent="0.2">
      <c r="A14" s="48" t="s">
        <v>340</v>
      </c>
      <c r="B14" s="40" t="s">
        <v>25</v>
      </c>
      <c r="C14" s="43">
        <v>23</v>
      </c>
      <c r="D14" s="45"/>
      <c r="E14" s="45">
        <f>ROUND(Р[[#This Row],[Количество]]*Р[[#This Row],[Цена за ед., руб]],2)</f>
        <v>0</v>
      </c>
      <c r="F14" s="49"/>
    </row>
    <row r="15" spans="1:6" ht="11.1" customHeight="1" x14ac:dyDescent="0.2">
      <c r="A15" s="48" t="s">
        <v>348</v>
      </c>
      <c r="B15" s="40" t="s">
        <v>25</v>
      </c>
      <c r="C15" s="43">
        <v>26</v>
      </c>
      <c r="D15" s="45"/>
      <c r="E15" s="45">
        <f>ROUND(Р[[#This Row],[Количество]]*Р[[#This Row],[Цена за ед., руб]],2)</f>
        <v>0</v>
      </c>
      <c r="F15" s="49"/>
    </row>
    <row r="16" spans="1:6" ht="11.1" customHeight="1" x14ac:dyDescent="0.2">
      <c r="A16" s="48" t="s">
        <v>360</v>
      </c>
      <c r="B16" s="40" t="s">
        <v>25</v>
      </c>
      <c r="C16" s="43">
        <v>19</v>
      </c>
      <c r="D16" s="45"/>
      <c r="E16" s="45">
        <f>ROUND(Р[[#This Row],[Количество]]*Р[[#This Row],[Цена за ед., руб]],2)</f>
        <v>0</v>
      </c>
      <c r="F16" s="49"/>
    </row>
    <row r="17" spans="1:6" ht="11.1" customHeight="1" x14ac:dyDescent="0.2">
      <c r="A17" s="48" t="s">
        <v>366</v>
      </c>
      <c r="B17" s="40" t="s">
        <v>25</v>
      </c>
      <c r="C17" s="43">
        <v>15</v>
      </c>
      <c r="D17" s="45"/>
      <c r="E17" s="45">
        <f>ROUND(Р[[#This Row],[Количество]]*Р[[#This Row],[Цена за ед., руб]],2)</f>
        <v>0</v>
      </c>
      <c r="F17" s="49"/>
    </row>
    <row r="18" spans="1:6" ht="11.1" customHeight="1" x14ac:dyDescent="0.2">
      <c r="A18" s="48" t="s">
        <v>374</v>
      </c>
      <c r="B18" s="40" t="s">
        <v>25</v>
      </c>
      <c r="C18" s="43">
        <v>73</v>
      </c>
      <c r="D18" s="45"/>
      <c r="E18" s="45">
        <f>ROUND(Р[[#This Row],[Количество]]*Р[[#This Row],[Цена за ед., руб]],2)</f>
        <v>0</v>
      </c>
      <c r="F18" s="49"/>
    </row>
    <row r="19" spans="1:6" ht="11.1" customHeight="1" x14ac:dyDescent="0.2">
      <c r="A19" s="48" t="s">
        <v>385</v>
      </c>
      <c r="B19" s="40" t="s">
        <v>25</v>
      </c>
      <c r="C19" s="43">
        <v>66</v>
      </c>
      <c r="D19" s="45"/>
      <c r="E19" s="45">
        <f>ROUND(Р[[#This Row],[Количество]]*Р[[#This Row],[Цена за ед., руб]],2)</f>
        <v>0</v>
      </c>
      <c r="F19" s="49"/>
    </row>
    <row r="20" spans="1:6" ht="23.1" customHeight="1" x14ac:dyDescent="0.2">
      <c r="A20" s="48" t="s">
        <v>391</v>
      </c>
      <c r="B20" s="40" t="s">
        <v>288</v>
      </c>
      <c r="C20" s="41">
        <v>1909</v>
      </c>
      <c r="D20" s="45"/>
      <c r="E20" s="45">
        <f>ROUND(Р[[#This Row],[Количество]]*Р[[#This Row],[Цена за ед., руб]],2)</f>
        <v>0</v>
      </c>
      <c r="F20" s="49"/>
    </row>
    <row r="21" spans="1:6" ht="11.1" customHeight="1" x14ac:dyDescent="0.2">
      <c r="A21" s="48" t="s">
        <v>395</v>
      </c>
      <c r="B21" s="40" t="s">
        <v>288</v>
      </c>
      <c r="C21" s="45">
        <v>21431.68</v>
      </c>
      <c r="D21" s="45"/>
      <c r="E21" s="45">
        <f>ROUND(Р[[#This Row],[Количество]]*Р[[#This Row],[Цена за ед., руб]],2)</f>
        <v>0</v>
      </c>
      <c r="F21" s="49"/>
    </row>
    <row r="22" spans="1:6" ht="11.1" customHeight="1" x14ac:dyDescent="0.2">
      <c r="A22" s="48" t="s">
        <v>406</v>
      </c>
      <c r="B22" s="40" t="s">
        <v>25</v>
      </c>
      <c r="C22" s="43">
        <v>50</v>
      </c>
      <c r="D22" s="45"/>
      <c r="E22" s="45">
        <f>ROUND(Р[[#This Row],[Количество]]*Р[[#This Row],[Цена за ед., руб]],2)</f>
        <v>0</v>
      </c>
      <c r="F22" s="49"/>
    </row>
    <row r="23" spans="1:6" ht="11.1" customHeight="1" x14ac:dyDescent="0.2">
      <c r="A23" s="48" t="s">
        <v>419</v>
      </c>
      <c r="B23" s="40" t="s">
        <v>288</v>
      </c>
      <c r="C23" s="44">
        <v>1101.5</v>
      </c>
      <c r="D23" s="45"/>
      <c r="E23" s="45">
        <f>ROUND(Р[[#This Row],[Количество]]*Р[[#This Row],[Цена за ед., руб]],2)</f>
        <v>0</v>
      </c>
      <c r="F23" s="49"/>
    </row>
    <row r="24" spans="1:6" ht="11.1" customHeight="1" x14ac:dyDescent="0.2">
      <c r="A24" s="48" t="s">
        <v>426</v>
      </c>
      <c r="B24" s="40" t="s">
        <v>25</v>
      </c>
      <c r="C24" s="41">
        <v>3822</v>
      </c>
      <c r="D24" s="45"/>
      <c r="E24" s="45">
        <f>ROUND(Р[[#This Row],[Количество]]*Р[[#This Row],[Цена за ед., руб]],2)</f>
        <v>0</v>
      </c>
      <c r="F24" s="49"/>
    </row>
    <row r="25" spans="1:6" ht="11.1" customHeight="1" x14ac:dyDescent="0.2">
      <c r="A25" s="48" t="s">
        <v>679</v>
      </c>
      <c r="B25" s="40" t="s">
        <v>25</v>
      </c>
      <c r="C25" s="41">
        <v>2436</v>
      </c>
      <c r="D25" s="45"/>
      <c r="E25" s="45">
        <f>ROUND(Р[[#This Row],[Количество]]*Р[[#This Row],[Цена за ед., руб]],2)</f>
        <v>0</v>
      </c>
      <c r="F25" s="49"/>
    </row>
    <row r="26" spans="1:6" ht="23.1" customHeight="1" x14ac:dyDescent="0.2">
      <c r="A26" s="52" t="s">
        <v>811</v>
      </c>
      <c r="B26" s="53" t="s">
        <v>812</v>
      </c>
      <c r="C26" s="54">
        <v>5</v>
      </c>
      <c r="D26" s="59"/>
      <c r="E26" s="59">
        <f>ROUND(Р[[#This Row],[Количество]]*Р[[#This Row],[Цена за ед., руб]],2)</f>
        <v>0</v>
      </c>
      <c r="F26" s="56"/>
    </row>
    <row r="27" spans="1:6" ht="11.45" customHeight="1" x14ac:dyDescent="0.2">
      <c r="A27" s="52" t="s">
        <v>836</v>
      </c>
      <c r="B27" s="53"/>
      <c r="C27" s="57"/>
      <c r="D27" s="59"/>
      <c r="E27" s="59">
        <f>SUBTOTAL(109,Р[Сумма, руб])</f>
        <v>0</v>
      </c>
      <c r="F27" s="56"/>
    </row>
    <row r="28" spans="1:6" ht="11.45" customHeight="1" x14ac:dyDescent="0.2">
      <c r="E28" s="68"/>
    </row>
    <row r="29" spans="1:6" ht="11.45" customHeight="1" x14ac:dyDescent="0.2">
      <c r="E29" s="68"/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544"/>
  <sheetViews>
    <sheetView workbookViewId="0">
      <pane ySplit="3" topLeftCell="A181" activePane="bottomLeft" state="frozen"/>
      <selection pane="bottomLeft" activeCell="G219" sqref="G219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02" t="s">
        <v>818</v>
      </c>
      <c r="B1" s="102"/>
      <c r="C1" s="102"/>
      <c r="D1" s="102"/>
      <c r="E1" s="102"/>
      <c r="F1" s="102"/>
      <c r="G1" s="102"/>
      <c r="H1" s="102"/>
    </row>
    <row r="2" spans="1:9" ht="11.1" customHeight="1" x14ac:dyDescent="0.2"/>
    <row r="3" spans="1:9" ht="23.1" customHeight="1" x14ac:dyDescent="0.2">
      <c r="A3" s="50" t="s">
        <v>819</v>
      </c>
      <c r="B3" s="60" t="s">
        <v>820</v>
      </c>
      <c r="C3" s="51" t="s">
        <v>821</v>
      </c>
      <c r="D3" s="2" t="s">
        <v>7</v>
      </c>
      <c r="E3" s="2" t="s">
        <v>11</v>
      </c>
      <c r="F3" s="58" t="s">
        <v>12</v>
      </c>
      <c r="G3" s="58" t="s">
        <v>13</v>
      </c>
      <c r="H3" s="2" t="s">
        <v>822</v>
      </c>
      <c r="I3" s="51" t="s">
        <v>823</v>
      </c>
    </row>
    <row r="4" spans="1:9" ht="11.1" customHeight="1" x14ac:dyDescent="0.2">
      <c r="A4" s="48" t="s">
        <v>349</v>
      </c>
      <c r="B4" s="42"/>
      <c r="C4" s="42" t="s">
        <v>350</v>
      </c>
      <c r="D4" s="40" t="s">
        <v>25</v>
      </c>
      <c r="E4" s="43">
        <v>5</v>
      </c>
      <c r="F4" s="45"/>
      <c r="G4" s="45">
        <f>ROUND(М[[#This Row],[Количество]]*М[[#This Row],[Цена за ед., руб]],2)</f>
        <v>0</v>
      </c>
      <c r="H4" s="42" t="s">
        <v>31</v>
      </c>
      <c r="I4" s="49" t="s">
        <v>424</v>
      </c>
    </row>
    <row r="5" spans="1:9" ht="11.1" customHeight="1" x14ac:dyDescent="0.2">
      <c r="A5" s="48" t="s">
        <v>349</v>
      </c>
      <c r="B5" s="42"/>
      <c r="C5" s="42" t="s">
        <v>351</v>
      </c>
      <c r="D5" s="40" t="s">
        <v>25</v>
      </c>
      <c r="E5" s="43">
        <v>2</v>
      </c>
      <c r="F5" s="45"/>
      <c r="G5" s="45">
        <f>ROUND(М[[#This Row],[Количество]]*М[[#This Row],[Цена за ед., руб]],2)</f>
        <v>0</v>
      </c>
      <c r="H5" s="42" t="s">
        <v>31</v>
      </c>
      <c r="I5" s="49" t="s">
        <v>424</v>
      </c>
    </row>
    <row r="6" spans="1:9" ht="11.1" customHeight="1" x14ac:dyDescent="0.2">
      <c r="A6" s="48" t="s">
        <v>349</v>
      </c>
      <c r="B6" s="42"/>
      <c r="C6" s="42" t="s">
        <v>352</v>
      </c>
      <c r="D6" s="40" t="s">
        <v>25</v>
      </c>
      <c r="E6" s="43">
        <v>4</v>
      </c>
      <c r="F6" s="45"/>
      <c r="G6" s="45">
        <f>ROUND(М[[#This Row],[Количество]]*М[[#This Row],[Цена за ед., руб]],2)</f>
        <v>0</v>
      </c>
      <c r="H6" s="42" t="s">
        <v>31</v>
      </c>
      <c r="I6" s="49" t="s">
        <v>424</v>
      </c>
    </row>
    <row r="7" spans="1:9" ht="11.1" customHeight="1" x14ac:dyDescent="0.2">
      <c r="A7" s="48" t="s">
        <v>349</v>
      </c>
      <c r="B7" s="42"/>
      <c r="C7" s="42" t="s">
        <v>353</v>
      </c>
      <c r="D7" s="40" t="s">
        <v>25</v>
      </c>
      <c r="E7" s="43">
        <v>4</v>
      </c>
      <c r="F7" s="45"/>
      <c r="G7" s="45">
        <f>ROUND(М[[#This Row],[Количество]]*М[[#This Row],[Цена за ед., руб]],2)</f>
        <v>0</v>
      </c>
      <c r="H7" s="42" t="s">
        <v>31</v>
      </c>
      <c r="I7" s="49" t="s">
        <v>424</v>
      </c>
    </row>
    <row r="8" spans="1:9" ht="11.1" customHeight="1" x14ac:dyDescent="0.2">
      <c r="A8" s="48" t="s">
        <v>349</v>
      </c>
      <c r="B8" s="42"/>
      <c r="C8" s="42" t="s">
        <v>354</v>
      </c>
      <c r="D8" s="40" t="s">
        <v>25</v>
      </c>
      <c r="E8" s="43">
        <v>3</v>
      </c>
      <c r="F8" s="45"/>
      <c r="G8" s="45">
        <f>ROUND(М[[#This Row],[Количество]]*М[[#This Row],[Цена за ед., руб]],2)</f>
        <v>0</v>
      </c>
      <c r="H8" s="42" t="s">
        <v>31</v>
      </c>
      <c r="I8" s="49" t="s">
        <v>424</v>
      </c>
    </row>
    <row r="9" spans="1:9" ht="11.1" customHeight="1" x14ac:dyDescent="0.2">
      <c r="A9" s="48" t="s">
        <v>349</v>
      </c>
      <c r="B9" s="42"/>
      <c r="C9" s="42" t="s">
        <v>355</v>
      </c>
      <c r="D9" s="40" t="s">
        <v>25</v>
      </c>
      <c r="E9" s="43">
        <v>2</v>
      </c>
      <c r="F9" s="45"/>
      <c r="G9" s="45">
        <f>ROUND(М[[#This Row],[Количество]]*М[[#This Row],[Цена за ед., руб]],2)</f>
        <v>0</v>
      </c>
      <c r="H9" s="42" t="s">
        <v>31</v>
      </c>
      <c r="I9" s="49" t="s">
        <v>424</v>
      </c>
    </row>
    <row r="10" spans="1:9" ht="11.1" customHeight="1" x14ac:dyDescent="0.2">
      <c r="A10" s="48" t="s">
        <v>349</v>
      </c>
      <c r="B10" s="42"/>
      <c r="C10" s="42" t="s">
        <v>356</v>
      </c>
      <c r="D10" s="40" t="s">
        <v>25</v>
      </c>
      <c r="E10" s="43">
        <v>1</v>
      </c>
      <c r="F10" s="45"/>
      <c r="G10" s="45">
        <f>ROUND(М[[#This Row],[Количество]]*М[[#This Row],[Цена за ед., руб]],2)</f>
        <v>0</v>
      </c>
      <c r="H10" s="42" t="s">
        <v>31</v>
      </c>
      <c r="I10" s="49" t="s">
        <v>424</v>
      </c>
    </row>
    <row r="11" spans="1:9" ht="11.1" customHeight="1" x14ac:dyDescent="0.2">
      <c r="A11" s="48" t="s">
        <v>349</v>
      </c>
      <c r="B11" s="42"/>
      <c r="C11" s="42" t="s">
        <v>357</v>
      </c>
      <c r="D11" s="40" t="s">
        <v>25</v>
      </c>
      <c r="E11" s="43">
        <v>1</v>
      </c>
      <c r="F11" s="45"/>
      <c r="G11" s="45">
        <f>ROUND(М[[#This Row],[Количество]]*М[[#This Row],[Цена за ед., руб]],2)</f>
        <v>0</v>
      </c>
      <c r="H11" s="42" t="s">
        <v>31</v>
      </c>
      <c r="I11" s="49" t="s">
        <v>424</v>
      </c>
    </row>
    <row r="12" spans="1:9" ht="11.1" customHeight="1" x14ac:dyDescent="0.2">
      <c r="A12" s="48" t="s">
        <v>349</v>
      </c>
      <c r="B12" s="42"/>
      <c r="C12" s="42" t="s">
        <v>296</v>
      </c>
      <c r="D12" s="40" t="s">
        <v>25</v>
      </c>
      <c r="E12" s="43">
        <v>1</v>
      </c>
      <c r="F12" s="45"/>
      <c r="G12" s="45">
        <f>ROUND(М[[#This Row],[Количество]]*М[[#This Row],[Цена за ед., руб]],2)</f>
        <v>0</v>
      </c>
      <c r="H12" s="42" t="s">
        <v>31</v>
      </c>
      <c r="I12" s="49" t="s">
        <v>424</v>
      </c>
    </row>
    <row r="13" spans="1:9" ht="11.1" customHeight="1" x14ac:dyDescent="0.2">
      <c r="A13" s="48" t="s">
        <v>349</v>
      </c>
      <c r="B13" s="42"/>
      <c r="C13" s="42" t="s">
        <v>358</v>
      </c>
      <c r="D13" s="40" t="s">
        <v>25</v>
      </c>
      <c r="E13" s="43">
        <v>1</v>
      </c>
      <c r="F13" s="45"/>
      <c r="G13" s="45">
        <f>ROUND(М[[#This Row],[Количество]]*М[[#This Row],[Цена за ед., руб]],2)</f>
        <v>0</v>
      </c>
      <c r="H13" s="42" t="s">
        <v>31</v>
      </c>
      <c r="I13" s="49" t="s">
        <v>424</v>
      </c>
    </row>
    <row r="14" spans="1:9" ht="11.1" customHeight="1" x14ac:dyDescent="0.2">
      <c r="A14" s="48" t="s">
        <v>349</v>
      </c>
      <c r="B14" s="42"/>
      <c r="C14" s="42" t="s">
        <v>359</v>
      </c>
      <c r="D14" s="40" t="s">
        <v>25</v>
      </c>
      <c r="E14" s="43">
        <v>2</v>
      </c>
      <c r="F14" s="45"/>
      <c r="G14" s="45">
        <f>ROUND(М[[#This Row],[Количество]]*М[[#This Row],[Цена за ед., руб]],2)</f>
        <v>0</v>
      </c>
      <c r="H14" s="42" t="s">
        <v>31</v>
      </c>
      <c r="I14" s="49" t="s">
        <v>424</v>
      </c>
    </row>
    <row r="15" spans="1:9" ht="11.1" customHeight="1" x14ac:dyDescent="0.2">
      <c r="A15" s="48" t="s">
        <v>341</v>
      </c>
      <c r="B15" s="42"/>
      <c r="C15" s="42" t="s">
        <v>342</v>
      </c>
      <c r="D15" s="40" t="s">
        <v>25</v>
      </c>
      <c r="E15" s="43">
        <v>3</v>
      </c>
      <c r="F15" s="45"/>
      <c r="G15" s="45">
        <f>ROUND(М[[#This Row],[Количество]]*М[[#This Row],[Цена за ед., руб]],2)</f>
        <v>0</v>
      </c>
      <c r="H15" s="42"/>
      <c r="I15" s="49" t="s">
        <v>424</v>
      </c>
    </row>
    <row r="16" spans="1:9" ht="11.1" customHeight="1" x14ac:dyDescent="0.2">
      <c r="A16" s="48" t="s">
        <v>341</v>
      </c>
      <c r="B16" s="42"/>
      <c r="C16" s="42" t="s">
        <v>343</v>
      </c>
      <c r="D16" s="40" t="s">
        <v>25</v>
      </c>
      <c r="E16" s="43">
        <v>3</v>
      </c>
      <c r="F16" s="45"/>
      <c r="G16" s="45">
        <f>ROUND(М[[#This Row],[Количество]]*М[[#This Row],[Цена за ед., руб]],2)</f>
        <v>0</v>
      </c>
      <c r="H16" s="42"/>
      <c r="I16" s="49" t="s">
        <v>424</v>
      </c>
    </row>
    <row r="17" spans="1:9" ht="11.1" customHeight="1" x14ac:dyDescent="0.2">
      <c r="A17" s="48" t="s">
        <v>341</v>
      </c>
      <c r="B17" s="42"/>
      <c r="C17" s="42" t="s">
        <v>344</v>
      </c>
      <c r="D17" s="40" t="s">
        <v>25</v>
      </c>
      <c r="E17" s="43">
        <v>1</v>
      </c>
      <c r="F17" s="45"/>
      <c r="G17" s="45">
        <f>ROUND(М[[#This Row],[Количество]]*М[[#This Row],[Цена за ед., руб]],2)</f>
        <v>0</v>
      </c>
      <c r="H17" s="42"/>
      <c r="I17" s="49" t="s">
        <v>424</v>
      </c>
    </row>
    <row r="18" spans="1:9" ht="11.1" customHeight="1" x14ac:dyDescent="0.2">
      <c r="A18" s="48" t="s">
        <v>341</v>
      </c>
      <c r="B18" s="42"/>
      <c r="C18" s="42" t="s">
        <v>345</v>
      </c>
      <c r="D18" s="40" t="s">
        <v>25</v>
      </c>
      <c r="E18" s="43">
        <v>11</v>
      </c>
      <c r="F18" s="45"/>
      <c r="G18" s="45">
        <f>ROUND(М[[#This Row],[Количество]]*М[[#This Row],[Цена за ед., руб]],2)</f>
        <v>0</v>
      </c>
      <c r="H18" s="42"/>
      <c r="I18" s="49" t="s">
        <v>424</v>
      </c>
    </row>
    <row r="19" spans="1:9" ht="11.1" customHeight="1" x14ac:dyDescent="0.2">
      <c r="A19" s="48" t="s">
        <v>341</v>
      </c>
      <c r="B19" s="42"/>
      <c r="C19" s="42" t="s">
        <v>346</v>
      </c>
      <c r="D19" s="40" t="s">
        <v>25</v>
      </c>
      <c r="E19" s="43">
        <v>1</v>
      </c>
      <c r="F19" s="45"/>
      <c r="G19" s="45">
        <f>ROUND(М[[#This Row],[Количество]]*М[[#This Row],[Цена за ед., руб]],2)</f>
        <v>0</v>
      </c>
      <c r="H19" s="42"/>
      <c r="I19" s="49" t="s">
        <v>424</v>
      </c>
    </row>
    <row r="20" spans="1:9" ht="11.1" customHeight="1" x14ac:dyDescent="0.2">
      <c r="A20" s="48" t="s">
        <v>341</v>
      </c>
      <c r="B20" s="42"/>
      <c r="C20" s="42" t="s">
        <v>347</v>
      </c>
      <c r="D20" s="40" t="s">
        <v>25</v>
      </c>
      <c r="E20" s="43">
        <v>4</v>
      </c>
      <c r="F20" s="45"/>
      <c r="G20" s="45">
        <f>ROUND(М[[#This Row],[Количество]]*М[[#This Row],[Цена за ед., руб]],2)</f>
        <v>0</v>
      </c>
      <c r="H20" s="42"/>
      <c r="I20" s="49" t="s">
        <v>424</v>
      </c>
    </row>
    <row r="21" spans="1:9" ht="11.1" customHeight="1" x14ac:dyDescent="0.2">
      <c r="A21" s="48" t="s">
        <v>33</v>
      </c>
      <c r="B21" s="42"/>
      <c r="C21" s="42" t="s">
        <v>34</v>
      </c>
      <c r="D21" s="40" t="s">
        <v>25</v>
      </c>
      <c r="E21" s="43">
        <v>1</v>
      </c>
      <c r="F21" s="45"/>
      <c r="G21" s="45">
        <f>ROUND(М[[#This Row],[Количество]]*М[[#This Row],[Цена за ед., руб]],2)</f>
        <v>0</v>
      </c>
      <c r="H21" s="42"/>
      <c r="I21" s="49" t="s">
        <v>424</v>
      </c>
    </row>
    <row r="22" spans="1:9" ht="11.1" customHeight="1" x14ac:dyDescent="0.2">
      <c r="A22" s="48" t="s">
        <v>375</v>
      </c>
      <c r="B22" s="42"/>
      <c r="C22" s="42" t="s">
        <v>376</v>
      </c>
      <c r="D22" s="40" t="s">
        <v>25</v>
      </c>
      <c r="E22" s="43">
        <v>6</v>
      </c>
      <c r="F22" s="45"/>
      <c r="G22" s="45">
        <f>ROUND(М[[#This Row],[Количество]]*М[[#This Row],[Цена за ед., руб]],2)</f>
        <v>0</v>
      </c>
      <c r="H22" s="42"/>
      <c r="I22" s="49" t="s">
        <v>424</v>
      </c>
    </row>
    <row r="23" spans="1:9" ht="11.1" customHeight="1" x14ac:dyDescent="0.2">
      <c r="A23" s="48" t="s">
        <v>375</v>
      </c>
      <c r="B23" s="42"/>
      <c r="C23" s="42" t="s">
        <v>377</v>
      </c>
      <c r="D23" s="40" t="s">
        <v>25</v>
      </c>
      <c r="E23" s="43">
        <v>11</v>
      </c>
      <c r="F23" s="45"/>
      <c r="G23" s="45">
        <f>ROUND(М[[#This Row],[Количество]]*М[[#This Row],[Цена за ед., руб]],2)</f>
        <v>0</v>
      </c>
      <c r="H23" s="42"/>
      <c r="I23" s="49" t="s">
        <v>424</v>
      </c>
    </row>
    <row r="24" spans="1:9" ht="11.1" customHeight="1" x14ac:dyDescent="0.2">
      <c r="A24" s="48" t="s">
        <v>375</v>
      </c>
      <c r="B24" s="42"/>
      <c r="C24" s="42" t="s">
        <v>378</v>
      </c>
      <c r="D24" s="40" t="s">
        <v>25</v>
      </c>
      <c r="E24" s="43">
        <v>3</v>
      </c>
      <c r="F24" s="45"/>
      <c r="G24" s="45">
        <f>ROUND(М[[#This Row],[Количество]]*М[[#This Row],[Цена за ед., руб]],2)</f>
        <v>0</v>
      </c>
      <c r="H24" s="42"/>
      <c r="I24" s="49" t="s">
        <v>424</v>
      </c>
    </row>
    <row r="25" spans="1:9" ht="11.1" customHeight="1" x14ac:dyDescent="0.2">
      <c r="A25" s="48" t="s">
        <v>375</v>
      </c>
      <c r="B25" s="42"/>
      <c r="C25" s="42" t="s">
        <v>379</v>
      </c>
      <c r="D25" s="40" t="s">
        <v>25</v>
      </c>
      <c r="E25" s="43">
        <v>4</v>
      </c>
      <c r="F25" s="45"/>
      <c r="G25" s="45">
        <f>ROUND(М[[#This Row],[Количество]]*М[[#This Row],[Цена за ед., руб]],2)</f>
        <v>0</v>
      </c>
      <c r="H25" s="42"/>
      <c r="I25" s="49" t="s">
        <v>424</v>
      </c>
    </row>
    <row r="26" spans="1:9" ht="11.1" customHeight="1" x14ac:dyDescent="0.2">
      <c r="A26" s="48" t="s">
        <v>375</v>
      </c>
      <c r="B26" s="42"/>
      <c r="C26" s="42" t="s">
        <v>380</v>
      </c>
      <c r="D26" s="40" t="s">
        <v>25</v>
      </c>
      <c r="E26" s="43">
        <v>2</v>
      </c>
      <c r="F26" s="45"/>
      <c r="G26" s="45">
        <f>ROUND(М[[#This Row],[Количество]]*М[[#This Row],[Цена за ед., руб]],2)</f>
        <v>0</v>
      </c>
      <c r="H26" s="42"/>
      <c r="I26" s="49" t="s">
        <v>424</v>
      </c>
    </row>
    <row r="27" spans="1:9" ht="11.1" customHeight="1" x14ac:dyDescent="0.2">
      <c r="A27" s="48" t="s">
        <v>375</v>
      </c>
      <c r="B27" s="42"/>
      <c r="C27" s="42" t="s">
        <v>381</v>
      </c>
      <c r="D27" s="40" t="s">
        <v>25</v>
      </c>
      <c r="E27" s="43">
        <v>7</v>
      </c>
      <c r="F27" s="45"/>
      <c r="G27" s="45">
        <f>ROUND(М[[#This Row],[Количество]]*М[[#This Row],[Цена за ед., руб]],2)</f>
        <v>0</v>
      </c>
      <c r="H27" s="42"/>
      <c r="I27" s="49" t="s">
        <v>424</v>
      </c>
    </row>
    <row r="28" spans="1:9" ht="11.1" customHeight="1" x14ac:dyDescent="0.2">
      <c r="A28" s="48" t="s">
        <v>375</v>
      </c>
      <c r="B28" s="42"/>
      <c r="C28" s="42" t="s">
        <v>382</v>
      </c>
      <c r="D28" s="40" t="s">
        <v>25</v>
      </c>
      <c r="E28" s="43">
        <v>9</v>
      </c>
      <c r="F28" s="45"/>
      <c r="G28" s="45">
        <f>ROUND(М[[#This Row],[Количество]]*М[[#This Row],[Цена за ед., руб]],2)</f>
        <v>0</v>
      </c>
      <c r="H28" s="42"/>
      <c r="I28" s="49" t="s">
        <v>424</v>
      </c>
    </row>
    <row r="29" spans="1:9" ht="11.1" customHeight="1" x14ac:dyDescent="0.2">
      <c r="A29" s="48" t="s">
        <v>375</v>
      </c>
      <c r="B29" s="42"/>
      <c r="C29" s="42" t="s">
        <v>383</v>
      </c>
      <c r="D29" s="40" t="s">
        <v>25</v>
      </c>
      <c r="E29" s="43">
        <v>28</v>
      </c>
      <c r="F29" s="45"/>
      <c r="G29" s="45">
        <f>ROUND(М[[#This Row],[Количество]]*М[[#This Row],[Цена за ед., руб]],2)</f>
        <v>0</v>
      </c>
      <c r="H29" s="42"/>
      <c r="I29" s="49" t="s">
        <v>424</v>
      </c>
    </row>
    <row r="30" spans="1:9" ht="11.1" customHeight="1" x14ac:dyDescent="0.2">
      <c r="A30" s="48" t="s">
        <v>375</v>
      </c>
      <c r="B30" s="42"/>
      <c r="C30" s="42" t="s">
        <v>384</v>
      </c>
      <c r="D30" s="40" t="s">
        <v>25</v>
      </c>
      <c r="E30" s="43">
        <v>3</v>
      </c>
      <c r="F30" s="45"/>
      <c r="G30" s="45">
        <f>ROUND(М[[#This Row],[Количество]]*М[[#This Row],[Цена за ед., руб]],2)</f>
        <v>0</v>
      </c>
      <c r="H30" s="42"/>
      <c r="I30" s="49" t="s">
        <v>424</v>
      </c>
    </row>
    <row r="31" spans="1:9" ht="11.1" customHeight="1" x14ac:dyDescent="0.2">
      <c r="A31" s="48" t="s">
        <v>289</v>
      </c>
      <c r="B31" s="42"/>
      <c r="C31" s="42" t="s">
        <v>290</v>
      </c>
      <c r="D31" s="40" t="s">
        <v>288</v>
      </c>
      <c r="E31" s="44">
        <v>1101.5</v>
      </c>
      <c r="F31" s="45"/>
      <c r="G31" s="45">
        <f>ROUND(М[[#This Row],[Количество]]*М[[#This Row],[Цена за ед., руб]],2)</f>
        <v>0</v>
      </c>
      <c r="H31" s="42"/>
      <c r="I31" s="49" t="s">
        <v>424</v>
      </c>
    </row>
    <row r="32" spans="1:9" ht="11.1" customHeight="1" x14ac:dyDescent="0.2">
      <c r="A32" s="48" t="s">
        <v>298</v>
      </c>
      <c r="B32" s="42"/>
      <c r="C32" s="42" t="s">
        <v>299</v>
      </c>
      <c r="D32" s="40" t="s">
        <v>25</v>
      </c>
      <c r="E32" s="43">
        <v>2</v>
      </c>
      <c r="F32" s="45"/>
      <c r="G32" s="45">
        <f>ROUND(М[[#This Row],[Количество]]*М[[#This Row],[Цена за ед., руб]],2)</f>
        <v>0</v>
      </c>
      <c r="H32" s="42" t="s">
        <v>31</v>
      </c>
      <c r="I32" s="49" t="s">
        <v>424</v>
      </c>
    </row>
    <row r="33" spans="1:9" ht="11.1" customHeight="1" x14ac:dyDescent="0.2">
      <c r="A33" s="48" t="s">
        <v>298</v>
      </c>
      <c r="B33" s="42"/>
      <c r="C33" s="42" t="s">
        <v>300</v>
      </c>
      <c r="D33" s="40" t="s">
        <v>25</v>
      </c>
      <c r="E33" s="43">
        <v>1</v>
      </c>
      <c r="F33" s="45"/>
      <c r="G33" s="45">
        <f>ROUND(М[[#This Row],[Количество]]*М[[#This Row],[Цена за ед., руб]],2)</f>
        <v>0</v>
      </c>
      <c r="H33" s="42" t="s">
        <v>31</v>
      </c>
      <c r="I33" s="49" t="s">
        <v>424</v>
      </c>
    </row>
    <row r="34" spans="1:9" ht="11.1" customHeight="1" x14ac:dyDescent="0.2">
      <c r="A34" s="48" t="s">
        <v>298</v>
      </c>
      <c r="B34" s="42"/>
      <c r="C34" s="42" t="s">
        <v>301</v>
      </c>
      <c r="D34" s="40" t="s">
        <v>25</v>
      </c>
      <c r="E34" s="43">
        <v>1</v>
      </c>
      <c r="F34" s="45"/>
      <c r="G34" s="45">
        <f>ROUND(М[[#This Row],[Количество]]*М[[#This Row],[Цена за ед., руб]],2)</f>
        <v>0</v>
      </c>
      <c r="H34" s="42" t="s">
        <v>31</v>
      </c>
      <c r="I34" s="49" t="s">
        <v>424</v>
      </c>
    </row>
    <row r="35" spans="1:9" ht="11.1" customHeight="1" x14ac:dyDescent="0.2">
      <c r="A35" s="48" t="s">
        <v>298</v>
      </c>
      <c r="B35" s="42"/>
      <c r="C35" s="42" t="s">
        <v>302</v>
      </c>
      <c r="D35" s="40" t="s">
        <v>25</v>
      </c>
      <c r="E35" s="43">
        <v>1</v>
      </c>
      <c r="F35" s="45"/>
      <c r="G35" s="45">
        <f>ROUND(М[[#This Row],[Количество]]*М[[#This Row],[Цена за ед., руб]],2)</f>
        <v>0</v>
      </c>
      <c r="H35" s="42" t="s">
        <v>31</v>
      </c>
      <c r="I35" s="49" t="s">
        <v>424</v>
      </c>
    </row>
    <row r="36" spans="1:9" ht="11.1" customHeight="1" x14ac:dyDescent="0.2">
      <c r="A36" s="48" t="s">
        <v>298</v>
      </c>
      <c r="B36" s="42"/>
      <c r="C36" s="42" t="s">
        <v>303</v>
      </c>
      <c r="D36" s="40" t="s">
        <v>25</v>
      </c>
      <c r="E36" s="43">
        <v>1</v>
      </c>
      <c r="F36" s="45"/>
      <c r="G36" s="45">
        <f>ROUND(М[[#This Row],[Количество]]*М[[#This Row],[Цена за ед., руб]],2)</f>
        <v>0</v>
      </c>
      <c r="H36" s="42" t="s">
        <v>31</v>
      </c>
      <c r="I36" s="49" t="s">
        <v>424</v>
      </c>
    </row>
    <row r="37" spans="1:9" ht="11.1" customHeight="1" x14ac:dyDescent="0.2">
      <c r="A37" s="48" t="s">
        <v>298</v>
      </c>
      <c r="B37" s="42"/>
      <c r="C37" s="42" t="s">
        <v>304</v>
      </c>
      <c r="D37" s="40" t="s">
        <v>25</v>
      </c>
      <c r="E37" s="43">
        <v>2</v>
      </c>
      <c r="F37" s="45"/>
      <c r="G37" s="45">
        <f>ROUND(М[[#This Row],[Количество]]*М[[#This Row],[Цена за ед., руб]],2)</f>
        <v>0</v>
      </c>
      <c r="H37" s="42" t="s">
        <v>31</v>
      </c>
      <c r="I37" s="49" t="s">
        <v>424</v>
      </c>
    </row>
    <row r="38" spans="1:9" ht="11.1" customHeight="1" x14ac:dyDescent="0.2">
      <c r="A38" s="48" t="s">
        <v>29</v>
      </c>
      <c r="B38" s="42"/>
      <c r="C38" s="42" t="s">
        <v>30</v>
      </c>
      <c r="D38" s="40" t="s">
        <v>25</v>
      </c>
      <c r="E38" s="43">
        <v>164</v>
      </c>
      <c r="F38" s="45"/>
      <c r="G38" s="45">
        <f>ROUND(М[[#This Row],[Количество]]*М[[#This Row],[Цена за ед., руб]],2)</f>
        <v>0</v>
      </c>
      <c r="H38" s="42" t="s">
        <v>31</v>
      </c>
      <c r="I38" s="49" t="s">
        <v>424</v>
      </c>
    </row>
    <row r="39" spans="1:9" ht="11.1" customHeight="1" x14ac:dyDescent="0.2">
      <c r="A39" s="48" t="s">
        <v>361</v>
      </c>
      <c r="B39" s="42"/>
      <c r="C39" s="42" t="s">
        <v>362</v>
      </c>
      <c r="D39" s="40" t="s">
        <v>25</v>
      </c>
      <c r="E39" s="43">
        <v>8</v>
      </c>
      <c r="F39" s="45"/>
      <c r="G39" s="45">
        <f>ROUND(М[[#This Row],[Количество]]*М[[#This Row],[Цена за ед., руб]],2)</f>
        <v>0</v>
      </c>
      <c r="H39" s="42" t="s">
        <v>31</v>
      </c>
      <c r="I39" s="49" t="s">
        <v>424</v>
      </c>
    </row>
    <row r="40" spans="1:9" ht="11.1" customHeight="1" x14ac:dyDescent="0.2">
      <c r="A40" s="48" t="s">
        <v>361</v>
      </c>
      <c r="B40" s="42"/>
      <c r="C40" s="42" t="s">
        <v>363</v>
      </c>
      <c r="D40" s="40" t="s">
        <v>25</v>
      </c>
      <c r="E40" s="43">
        <v>7</v>
      </c>
      <c r="F40" s="45"/>
      <c r="G40" s="45">
        <f>ROUND(М[[#This Row],[Количество]]*М[[#This Row],[Цена за ед., руб]],2)</f>
        <v>0</v>
      </c>
      <c r="H40" s="42" t="s">
        <v>31</v>
      </c>
      <c r="I40" s="49" t="s">
        <v>424</v>
      </c>
    </row>
    <row r="41" spans="1:9" ht="11.1" customHeight="1" x14ac:dyDescent="0.2">
      <c r="A41" s="48" t="s">
        <v>361</v>
      </c>
      <c r="B41" s="42"/>
      <c r="C41" s="42" t="s">
        <v>364</v>
      </c>
      <c r="D41" s="40" t="s">
        <v>25</v>
      </c>
      <c r="E41" s="43">
        <v>1</v>
      </c>
      <c r="F41" s="45"/>
      <c r="G41" s="45">
        <f>ROUND(М[[#This Row],[Количество]]*М[[#This Row],[Цена за ед., руб]],2)</f>
        <v>0</v>
      </c>
      <c r="H41" s="42" t="s">
        <v>31</v>
      </c>
      <c r="I41" s="49" t="s">
        <v>424</v>
      </c>
    </row>
    <row r="42" spans="1:9" ht="11.1" customHeight="1" x14ac:dyDescent="0.2">
      <c r="A42" s="48" t="s">
        <v>361</v>
      </c>
      <c r="B42" s="42"/>
      <c r="C42" s="42" t="s">
        <v>365</v>
      </c>
      <c r="D42" s="40" t="s">
        <v>25</v>
      </c>
      <c r="E42" s="43">
        <v>3</v>
      </c>
      <c r="F42" s="45"/>
      <c r="G42" s="45">
        <f>ROUND(М[[#This Row],[Количество]]*М[[#This Row],[Цена за ед., руб]],2)</f>
        <v>0</v>
      </c>
      <c r="H42" s="42" t="s">
        <v>31</v>
      </c>
      <c r="I42" s="49" t="s">
        <v>424</v>
      </c>
    </row>
    <row r="43" spans="1:9" ht="23.1" customHeight="1" x14ac:dyDescent="0.2">
      <c r="A43" s="48" t="s">
        <v>292</v>
      </c>
      <c r="B43" s="42"/>
      <c r="C43" s="42" t="s">
        <v>293</v>
      </c>
      <c r="D43" s="40" t="s">
        <v>25</v>
      </c>
      <c r="E43" s="43">
        <v>1</v>
      </c>
      <c r="F43" s="45"/>
      <c r="G43" s="45">
        <f>ROUND(М[[#This Row],[Количество]]*М[[#This Row],[Цена за ед., руб]],2)</f>
        <v>0</v>
      </c>
      <c r="H43" s="42" t="s">
        <v>31</v>
      </c>
      <c r="I43" s="49" t="s">
        <v>424</v>
      </c>
    </row>
    <row r="44" spans="1:9" ht="11.1" customHeight="1" x14ac:dyDescent="0.2">
      <c r="A44" s="48" t="s">
        <v>294</v>
      </c>
      <c r="B44" s="42"/>
      <c r="C44" s="42" t="s">
        <v>295</v>
      </c>
      <c r="D44" s="40" t="s">
        <v>25</v>
      </c>
      <c r="E44" s="43">
        <v>1</v>
      </c>
      <c r="F44" s="45"/>
      <c r="G44" s="45">
        <f>ROUND(М[[#This Row],[Количество]]*М[[#This Row],[Цена за ед., руб]],2)</f>
        <v>0</v>
      </c>
      <c r="H44" s="42" t="s">
        <v>31</v>
      </c>
      <c r="I44" s="49" t="s">
        <v>424</v>
      </c>
    </row>
    <row r="45" spans="1:9" ht="11.1" customHeight="1" x14ac:dyDescent="0.2">
      <c r="A45" s="48" t="s">
        <v>294</v>
      </c>
      <c r="B45" s="42"/>
      <c r="C45" s="42" t="s">
        <v>296</v>
      </c>
      <c r="D45" s="40" t="s">
        <v>25</v>
      </c>
      <c r="E45" s="43">
        <v>1</v>
      </c>
      <c r="F45" s="45"/>
      <c r="G45" s="45">
        <f>ROUND(М[[#This Row],[Количество]]*М[[#This Row],[Цена за ед., руб]],2)</f>
        <v>0</v>
      </c>
      <c r="H45" s="42" t="s">
        <v>31</v>
      </c>
      <c r="I45" s="49" t="s">
        <v>424</v>
      </c>
    </row>
    <row r="46" spans="1:9" ht="11.1" customHeight="1" x14ac:dyDescent="0.2">
      <c r="A46" s="48" t="s">
        <v>277</v>
      </c>
      <c r="B46" s="42"/>
      <c r="C46" s="42" t="s">
        <v>278</v>
      </c>
      <c r="D46" s="40" t="s">
        <v>25</v>
      </c>
      <c r="E46" s="43">
        <v>11</v>
      </c>
      <c r="F46" s="45"/>
      <c r="G46" s="45">
        <f>ROUND(М[[#This Row],[Количество]]*М[[#This Row],[Цена за ед., руб]],2)</f>
        <v>0</v>
      </c>
      <c r="H46" s="42"/>
      <c r="I46" s="49" t="s">
        <v>424</v>
      </c>
    </row>
    <row r="47" spans="1:9" ht="11.1" customHeight="1" x14ac:dyDescent="0.2">
      <c r="A47" s="48" t="s">
        <v>277</v>
      </c>
      <c r="B47" s="42"/>
      <c r="C47" s="42" t="s">
        <v>279</v>
      </c>
      <c r="D47" s="40" t="s">
        <v>25</v>
      </c>
      <c r="E47" s="43">
        <v>3</v>
      </c>
      <c r="F47" s="45"/>
      <c r="G47" s="45">
        <f>ROUND(М[[#This Row],[Количество]]*М[[#This Row],[Цена за ед., руб]],2)</f>
        <v>0</v>
      </c>
      <c r="H47" s="42"/>
      <c r="I47" s="49" t="s">
        <v>424</v>
      </c>
    </row>
    <row r="48" spans="1:9" ht="11.1" customHeight="1" x14ac:dyDescent="0.2">
      <c r="A48" s="48" t="s">
        <v>277</v>
      </c>
      <c r="B48" s="42"/>
      <c r="C48" s="42" t="s">
        <v>280</v>
      </c>
      <c r="D48" s="40" t="s">
        <v>25</v>
      </c>
      <c r="E48" s="43">
        <v>7</v>
      </c>
      <c r="F48" s="45"/>
      <c r="G48" s="45">
        <f>ROUND(М[[#This Row],[Количество]]*М[[#This Row],[Цена за ед., руб]],2)</f>
        <v>0</v>
      </c>
      <c r="H48" s="42"/>
      <c r="I48" s="49" t="s">
        <v>424</v>
      </c>
    </row>
    <row r="49" spans="1:9" ht="11.1" customHeight="1" x14ac:dyDescent="0.2">
      <c r="A49" s="48" t="s">
        <v>277</v>
      </c>
      <c r="B49" s="42"/>
      <c r="C49" s="42" t="s">
        <v>281</v>
      </c>
      <c r="D49" s="40" t="s">
        <v>25</v>
      </c>
      <c r="E49" s="43">
        <v>3</v>
      </c>
      <c r="F49" s="45"/>
      <c r="G49" s="45">
        <f>ROUND(М[[#This Row],[Количество]]*М[[#This Row],[Цена за ед., руб]],2)</f>
        <v>0</v>
      </c>
      <c r="H49" s="42"/>
      <c r="I49" s="49" t="s">
        <v>424</v>
      </c>
    </row>
    <row r="50" spans="1:9" ht="11.1" customHeight="1" x14ac:dyDescent="0.2">
      <c r="A50" s="48" t="s">
        <v>277</v>
      </c>
      <c r="B50" s="42"/>
      <c r="C50" s="42" t="s">
        <v>282</v>
      </c>
      <c r="D50" s="40" t="s">
        <v>25</v>
      </c>
      <c r="E50" s="43">
        <v>28</v>
      </c>
      <c r="F50" s="45"/>
      <c r="G50" s="45">
        <f>ROUND(М[[#This Row],[Количество]]*М[[#This Row],[Цена за ед., руб]],2)</f>
        <v>0</v>
      </c>
      <c r="H50" s="42"/>
      <c r="I50" s="49" t="s">
        <v>424</v>
      </c>
    </row>
    <row r="51" spans="1:9" ht="11.1" customHeight="1" x14ac:dyDescent="0.2">
      <c r="A51" s="48" t="s">
        <v>277</v>
      </c>
      <c r="B51" s="42"/>
      <c r="C51" s="42" t="s">
        <v>283</v>
      </c>
      <c r="D51" s="40" t="s">
        <v>25</v>
      </c>
      <c r="E51" s="43">
        <v>6</v>
      </c>
      <c r="F51" s="45"/>
      <c r="G51" s="45">
        <f>ROUND(М[[#This Row],[Количество]]*М[[#This Row],[Цена за ед., руб]],2)</f>
        <v>0</v>
      </c>
      <c r="H51" s="42"/>
      <c r="I51" s="49" t="s">
        <v>424</v>
      </c>
    </row>
    <row r="52" spans="1:9" ht="11.1" customHeight="1" x14ac:dyDescent="0.2">
      <c r="A52" s="48" t="s">
        <v>277</v>
      </c>
      <c r="B52" s="42"/>
      <c r="C52" s="42" t="s">
        <v>284</v>
      </c>
      <c r="D52" s="40" t="s">
        <v>25</v>
      </c>
      <c r="E52" s="43">
        <v>4</v>
      </c>
      <c r="F52" s="45"/>
      <c r="G52" s="45">
        <f>ROUND(М[[#This Row],[Количество]]*М[[#This Row],[Цена за ед., руб]],2)</f>
        <v>0</v>
      </c>
      <c r="H52" s="42"/>
      <c r="I52" s="49" t="s">
        <v>424</v>
      </c>
    </row>
    <row r="53" spans="1:9" ht="11.1" customHeight="1" x14ac:dyDescent="0.2">
      <c r="A53" s="48" t="s">
        <v>277</v>
      </c>
      <c r="B53" s="42"/>
      <c r="C53" s="42" t="s">
        <v>285</v>
      </c>
      <c r="D53" s="40" t="s">
        <v>25</v>
      </c>
      <c r="E53" s="43">
        <v>2</v>
      </c>
      <c r="F53" s="45"/>
      <c r="G53" s="45">
        <f>ROUND(М[[#This Row],[Количество]]*М[[#This Row],[Цена за ед., руб]],2)</f>
        <v>0</v>
      </c>
      <c r="H53" s="42"/>
      <c r="I53" s="49" t="s">
        <v>424</v>
      </c>
    </row>
    <row r="54" spans="1:9" ht="11.1" customHeight="1" x14ac:dyDescent="0.2">
      <c r="A54" s="48" t="s">
        <v>277</v>
      </c>
      <c r="B54" s="42"/>
      <c r="C54" s="42" t="s">
        <v>286</v>
      </c>
      <c r="D54" s="40" t="s">
        <v>25</v>
      </c>
      <c r="E54" s="43">
        <v>9</v>
      </c>
      <c r="F54" s="45"/>
      <c r="G54" s="45">
        <f>ROUND(М[[#This Row],[Количество]]*М[[#This Row],[Цена за ед., руб]],2)</f>
        <v>0</v>
      </c>
      <c r="H54" s="42"/>
      <c r="I54" s="49" t="s">
        <v>424</v>
      </c>
    </row>
    <row r="55" spans="1:9" ht="11.1" customHeight="1" x14ac:dyDescent="0.2">
      <c r="A55" s="48" t="s">
        <v>386</v>
      </c>
      <c r="B55" s="42"/>
      <c r="C55" s="42" t="s">
        <v>387</v>
      </c>
      <c r="D55" s="40" t="s">
        <v>25</v>
      </c>
      <c r="E55" s="43">
        <v>6</v>
      </c>
      <c r="F55" s="45"/>
      <c r="G55" s="45">
        <f>ROUND(М[[#This Row],[Количество]]*М[[#This Row],[Цена за ед., руб]],2)</f>
        <v>0</v>
      </c>
      <c r="H55" s="42"/>
      <c r="I55" s="49" t="s">
        <v>424</v>
      </c>
    </row>
    <row r="56" spans="1:9" ht="11.1" customHeight="1" x14ac:dyDescent="0.2">
      <c r="A56" s="48" t="s">
        <v>386</v>
      </c>
      <c r="B56" s="42"/>
      <c r="C56" s="42" t="s">
        <v>388</v>
      </c>
      <c r="D56" s="40" t="s">
        <v>25</v>
      </c>
      <c r="E56" s="43">
        <v>4</v>
      </c>
      <c r="F56" s="45"/>
      <c r="G56" s="45">
        <f>ROUND(М[[#This Row],[Количество]]*М[[#This Row],[Цена за ед., руб]],2)</f>
        <v>0</v>
      </c>
      <c r="H56" s="42"/>
      <c r="I56" s="49" t="s">
        <v>424</v>
      </c>
    </row>
    <row r="57" spans="1:9" ht="11.1" customHeight="1" x14ac:dyDescent="0.2">
      <c r="A57" s="48" t="s">
        <v>386</v>
      </c>
      <c r="B57" s="42"/>
      <c r="C57" s="42" t="s">
        <v>389</v>
      </c>
      <c r="D57" s="40" t="s">
        <v>25</v>
      </c>
      <c r="E57" s="43">
        <v>7</v>
      </c>
      <c r="F57" s="45"/>
      <c r="G57" s="45">
        <f>ROUND(М[[#This Row],[Количество]]*М[[#This Row],[Цена за ед., руб]],2)</f>
        <v>0</v>
      </c>
      <c r="H57" s="42"/>
      <c r="I57" s="49" t="s">
        <v>424</v>
      </c>
    </row>
    <row r="58" spans="1:9" ht="11.1" customHeight="1" x14ac:dyDescent="0.2">
      <c r="A58" s="48" t="s">
        <v>386</v>
      </c>
      <c r="B58" s="42"/>
      <c r="C58" s="42" t="s">
        <v>390</v>
      </c>
      <c r="D58" s="40" t="s">
        <v>25</v>
      </c>
      <c r="E58" s="43">
        <v>49</v>
      </c>
      <c r="F58" s="45"/>
      <c r="G58" s="45">
        <f>ROUND(М[[#This Row],[Количество]]*М[[#This Row],[Цена за ед., руб]],2)</f>
        <v>0</v>
      </c>
      <c r="H58" s="42"/>
      <c r="I58" s="49" t="s">
        <v>424</v>
      </c>
    </row>
    <row r="59" spans="1:9" ht="11.1" customHeight="1" x14ac:dyDescent="0.2">
      <c r="A59" s="48" t="s">
        <v>396</v>
      </c>
      <c r="B59" s="42"/>
      <c r="C59" s="42" t="s">
        <v>397</v>
      </c>
      <c r="D59" s="40" t="s">
        <v>398</v>
      </c>
      <c r="E59" s="45">
        <v>34919.89</v>
      </c>
      <c r="F59" s="45"/>
      <c r="G59" s="45">
        <f>ROUND(М[[#This Row],[Количество]]*М[[#This Row],[Цена за ед., руб]],2)</f>
        <v>0</v>
      </c>
      <c r="H59" s="42"/>
      <c r="I59" s="49" t="s">
        <v>424</v>
      </c>
    </row>
    <row r="60" spans="1:9" ht="23.1" customHeight="1" x14ac:dyDescent="0.2">
      <c r="A60" s="48" t="s">
        <v>322</v>
      </c>
      <c r="B60" s="42"/>
      <c r="C60" s="42" t="s">
        <v>323</v>
      </c>
      <c r="D60" s="40" t="s">
        <v>25</v>
      </c>
      <c r="E60" s="43">
        <v>1</v>
      </c>
      <c r="F60" s="45"/>
      <c r="G60" s="45">
        <f>ROUND(М[[#This Row],[Количество]]*М[[#This Row],[Цена за ед., руб]],2)</f>
        <v>0</v>
      </c>
      <c r="H60" s="42" t="s">
        <v>31</v>
      </c>
      <c r="I60" s="49" t="s">
        <v>424</v>
      </c>
    </row>
    <row r="61" spans="1:9" ht="11.1" customHeight="1" x14ac:dyDescent="0.2">
      <c r="A61" s="48" t="s">
        <v>322</v>
      </c>
      <c r="B61" s="42"/>
      <c r="C61" s="42" t="s">
        <v>324</v>
      </c>
      <c r="D61" s="40" t="s">
        <v>25</v>
      </c>
      <c r="E61" s="43">
        <v>1</v>
      </c>
      <c r="F61" s="45"/>
      <c r="G61" s="45">
        <f>ROUND(М[[#This Row],[Количество]]*М[[#This Row],[Цена за ед., руб]],2)</f>
        <v>0</v>
      </c>
      <c r="H61" s="42" t="s">
        <v>31</v>
      </c>
      <c r="I61" s="49" t="s">
        <v>424</v>
      </c>
    </row>
    <row r="62" spans="1:9" ht="23.1" customHeight="1" x14ac:dyDescent="0.2">
      <c r="A62" s="48" t="s">
        <v>322</v>
      </c>
      <c r="B62" s="42"/>
      <c r="C62" s="42" t="s">
        <v>325</v>
      </c>
      <c r="D62" s="40" t="s">
        <v>25</v>
      </c>
      <c r="E62" s="43">
        <v>3</v>
      </c>
      <c r="F62" s="45"/>
      <c r="G62" s="45">
        <f>ROUND(М[[#This Row],[Количество]]*М[[#This Row],[Цена за ед., руб]],2)</f>
        <v>0</v>
      </c>
      <c r="H62" s="42" t="s">
        <v>31</v>
      </c>
      <c r="I62" s="49" t="s">
        <v>424</v>
      </c>
    </row>
    <row r="63" spans="1:9" ht="11.1" customHeight="1" x14ac:dyDescent="0.2">
      <c r="A63" s="48" t="s">
        <v>322</v>
      </c>
      <c r="B63" s="42"/>
      <c r="C63" s="42" t="s">
        <v>326</v>
      </c>
      <c r="D63" s="40" t="s">
        <v>25</v>
      </c>
      <c r="E63" s="43">
        <v>2</v>
      </c>
      <c r="F63" s="45"/>
      <c r="G63" s="45">
        <f>ROUND(М[[#This Row],[Количество]]*М[[#This Row],[Цена за ед., руб]],2)</f>
        <v>0</v>
      </c>
      <c r="H63" s="42" t="s">
        <v>31</v>
      </c>
      <c r="I63" s="49" t="s">
        <v>424</v>
      </c>
    </row>
    <row r="64" spans="1:9" ht="11.1" customHeight="1" x14ac:dyDescent="0.2">
      <c r="A64" s="48" t="s">
        <v>322</v>
      </c>
      <c r="B64" s="42"/>
      <c r="C64" s="42" t="s">
        <v>327</v>
      </c>
      <c r="D64" s="40" t="s">
        <v>25</v>
      </c>
      <c r="E64" s="43">
        <v>1</v>
      </c>
      <c r="F64" s="45"/>
      <c r="G64" s="45">
        <f>ROUND(М[[#This Row],[Количество]]*М[[#This Row],[Цена за ед., руб]],2)</f>
        <v>0</v>
      </c>
      <c r="H64" s="42" t="s">
        <v>31</v>
      </c>
      <c r="I64" s="49" t="s">
        <v>424</v>
      </c>
    </row>
    <row r="65" spans="1:9" ht="11.1" customHeight="1" x14ac:dyDescent="0.2">
      <c r="A65" s="48" t="s">
        <v>322</v>
      </c>
      <c r="B65" s="42"/>
      <c r="C65" s="42" t="s">
        <v>328</v>
      </c>
      <c r="D65" s="40" t="s">
        <v>25</v>
      </c>
      <c r="E65" s="43">
        <v>1</v>
      </c>
      <c r="F65" s="45"/>
      <c r="G65" s="45">
        <f>ROUND(М[[#This Row],[Количество]]*М[[#This Row],[Цена за ед., руб]],2)</f>
        <v>0</v>
      </c>
      <c r="H65" s="42" t="s">
        <v>31</v>
      </c>
      <c r="I65" s="49" t="s">
        <v>424</v>
      </c>
    </row>
    <row r="66" spans="1:9" ht="11.1" customHeight="1" x14ac:dyDescent="0.2">
      <c r="A66" s="48" t="s">
        <v>322</v>
      </c>
      <c r="B66" s="42"/>
      <c r="C66" s="42" t="s">
        <v>329</v>
      </c>
      <c r="D66" s="40" t="s">
        <v>25</v>
      </c>
      <c r="E66" s="43">
        <v>2</v>
      </c>
      <c r="F66" s="45"/>
      <c r="G66" s="45">
        <f>ROUND(М[[#This Row],[Количество]]*М[[#This Row],[Цена за ед., руб]],2)</f>
        <v>0</v>
      </c>
      <c r="H66" s="42" t="s">
        <v>31</v>
      </c>
      <c r="I66" s="49" t="s">
        <v>424</v>
      </c>
    </row>
    <row r="67" spans="1:9" ht="11.1" customHeight="1" x14ac:dyDescent="0.2">
      <c r="A67" s="48" t="s">
        <v>322</v>
      </c>
      <c r="B67" s="42"/>
      <c r="C67" s="42" t="s">
        <v>330</v>
      </c>
      <c r="D67" s="40" t="s">
        <v>25</v>
      </c>
      <c r="E67" s="43">
        <v>1</v>
      </c>
      <c r="F67" s="45"/>
      <c r="G67" s="45">
        <f>ROUND(М[[#This Row],[Количество]]*М[[#This Row],[Цена за ед., руб]],2)</f>
        <v>0</v>
      </c>
      <c r="H67" s="42" t="s">
        <v>31</v>
      </c>
      <c r="I67" s="49" t="s">
        <v>424</v>
      </c>
    </row>
    <row r="68" spans="1:9" ht="23.1" customHeight="1" x14ac:dyDescent="0.2">
      <c r="A68" s="48" t="s">
        <v>322</v>
      </c>
      <c r="B68" s="42"/>
      <c r="C68" s="42" t="s">
        <v>331</v>
      </c>
      <c r="D68" s="40" t="s">
        <v>25</v>
      </c>
      <c r="E68" s="43">
        <v>1</v>
      </c>
      <c r="F68" s="45"/>
      <c r="G68" s="45">
        <f>ROUND(М[[#This Row],[Количество]]*М[[#This Row],[Цена за ед., руб]],2)</f>
        <v>0</v>
      </c>
      <c r="H68" s="42" t="s">
        <v>31</v>
      </c>
      <c r="I68" s="49" t="s">
        <v>424</v>
      </c>
    </row>
    <row r="69" spans="1:9" ht="23.1" customHeight="1" x14ac:dyDescent="0.2">
      <c r="A69" s="48" t="s">
        <v>322</v>
      </c>
      <c r="B69" s="42"/>
      <c r="C69" s="42" t="s">
        <v>332</v>
      </c>
      <c r="D69" s="40" t="s">
        <v>25</v>
      </c>
      <c r="E69" s="43">
        <v>1</v>
      </c>
      <c r="F69" s="45"/>
      <c r="G69" s="45">
        <f>ROUND(М[[#This Row],[Количество]]*М[[#This Row],[Цена за ед., руб]],2)</f>
        <v>0</v>
      </c>
      <c r="H69" s="42" t="s">
        <v>31</v>
      </c>
      <c r="I69" s="49" t="s">
        <v>424</v>
      </c>
    </row>
    <row r="70" spans="1:9" ht="23.1" customHeight="1" x14ac:dyDescent="0.2">
      <c r="A70" s="48" t="s">
        <v>322</v>
      </c>
      <c r="B70" s="42"/>
      <c r="C70" s="42" t="s">
        <v>333</v>
      </c>
      <c r="D70" s="40" t="s">
        <v>25</v>
      </c>
      <c r="E70" s="43">
        <v>2</v>
      </c>
      <c r="F70" s="45"/>
      <c r="G70" s="45">
        <f>ROUND(М[[#This Row],[Количество]]*М[[#This Row],[Цена за ед., руб]],2)</f>
        <v>0</v>
      </c>
      <c r="H70" s="42" t="s">
        <v>31</v>
      </c>
      <c r="I70" s="49" t="s">
        <v>424</v>
      </c>
    </row>
    <row r="71" spans="1:9" ht="23.1" customHeight="1" x14ac:dyDescent="0.2">
      <c r="A71" s="48" t="s">
        <v>322</v>
      </c>
      <c r="B71" s="42"/>
      <c r="C71" s="42" t="s">
        <v>334</v>
      </c>
      <c r="D71" s="40" t="s">
        <v>25</v>
      </c>
      <c r="E71" s="43">
        <v>1</v>
      </c>
      <c r="F71" s="45"/>
      <c r="G71" s="45">
        <f>ROUND(М[[#This Row],[Количество]]*М[[#This Row],[Цена за ед., руб]],2)</f>
        <v>0</v>
      </c>
      <c r="H71" s="42" t="s">
        <v>31</v>
      </c>
      <c r="I71" s="49" t="s">
        <v>424</v>
      </c>
    </row>
    <row r="72" spans="1:9" ht="23.1" customHeight="1" x14ac:dyDescent="0.2">
      <c r="A72" s="48" t="s">
        <v>322</v>
      </c>
      <c r="B72" s="42"/>
      <c r="C72" s="42" t="s">
        <v>335</v>
      </c>
      <c r="D72" s="40" t="s">
        <v>25</v>
      </c>
      <c r="E72" s="43">
        <v>5</v>
      </c>
      <c r="F72" s="45"/>
      <c r="G72" s="45">
        <f>ROUND(М[[#This Row],[Количество]]*М[[#This Row],[Цена за ед., руб]],2)</f>
        <v>0</v>
      </c>
      <c r="H72" s="42" t="s">
        <v>31</v>
      </c>
      <c r="I72" s="49" t="s">
        <v>424</v>
      </c>
    </row>
    <row r="73" spans="1:9" ht="23.1" customHeight="1" x14ac:dyDescent="0.2">
      <c r="A73" s="48" t="s">
        <v>322</v>
      </c>
      <c r="B73" s="42"/>
      <c r="C73" s="42" t="s">
        <v>336</v>
      </c>
      <c r="D73" s="40" t="s">
        <v>25</v>
      </c>
      <c r="E73" s="43">
        <v>1</v>
      </c>
      <c r="F73" s="45"/>
      <c r="G73" s="45">
        <f>ROUND(М[[#This Row],[Количество]]*М[[#This Row],[Цена за ед., руб]],2)</f>
        <v>0</v>
      </c>
      <c r="H73" s="42" t="s">
        <v>31</v>
      </c>
      <c r="I73" s="49" t="s">
        <v>424</v>
      </c>
    </row>
    <row r="74" spans="1:9" ht="23.1" customHeight="1" x14ac:dyDescent="0.2">
      <c r="A74" s="48" t="s">
        <v>322</v>
      </c>
      <c r="B74" s="42"/>
      <c r="C74" s="42" t="s">
        <v>337</v>
      </c>
      <c r="D74" s="40" t="s">
        <v>25</v>
      </c>
      <c r="E74" s="43">
        <v>3</v>
      </c>
      <c r="F74" s="45"/>
      <c r="G74" s="45">
        <f>ROUND(М[[#This Row],[Количество]]*М[[#This Row],[Цена за ед., руб]],2)</f>
        <v>0</v>
      </c>
      <c r="H74" s="42" t="s">
        <v>31</v>
      </c>
      <c r="I74" s="49" t="s">
        <v>424</v>
      </c>
    </row>
    <row r="75" spans="1:9" ht="23.1" customHeight="1" x14ac:dyDescent="0.2">
      <c r="A75" s="48" t="s">
        <v>322</v>
      </c>
      <c r="B75" s="42"/>
      <c r="C75" s="42" t="s">
        <v>338</v>
      </c>
      <c r="D75" s="40" t="s">
        <v>25</v>
      </c>
      <c r="E75" s="43">
        <v>4</v>
      </c>
      <c r="F75" s="45"/>
      <c r="G75" s="45">
        <f>ROUND(М[[#This Row],[Количество]]*М[[#This Row],[Цена за ед., руб]],2)</f>
        <v>0</v>
      </c>
      <c r="H75" s="42" t="s">
        <v>31</v>
      </c>
      <c r="I75" s="49" t="s">
        <v>424</v>
      </c>
    </row>
    <row r="76" spans="1:9" ht="23.1" customHeight="1" x14ac:dyDescent="0.2">
      <c r="A76" s="48" t="s">
        <v>322</v>
      </c>
      <c r="B76" s="42"/>
      <c r="C76" s="42" t="s">
        <v>339</v>
      </c>
      <c r="D76" s="40" t="s">
        <v>25</v>
      </c>
      <c r="E76" s="43">
        <v>1</v>
      </c>
      <c r="F76" s="45"/>
      <c r="G76" s="45">
        <f>ROUND(М[[#This Row],[Количество]]*М[[#This Row],[Цена за ед., руб]],2)</f>
        <v>0</v>
      </c>
      <c r="H76" s="42" t="s">
        <v>31</v>
      </c>
      <c r="I76" s="49" t="s">
        <v>424</v>
      </c>
    </row>
    <row r="77" spans="1:9" ht="11.1" customHeight="1" x14ac:dyDescent="0.2">
      <c r="A77" s="48" t="s">
        <v>392</v>
      </c>
      <c r="B77" s="42"/>
      <c r="C77" s="42" t="s">
        <v>393</v>
      </c>
      <c r="D77" s="40" t="s">
        <v>288</v>
      </c>
      <c r="E77" s="43">
        <v>101</v>
      </c>
      <c r="F77" s="45"/>
      <c r="G77" s="45">
        <f>ROUND(М[[#This Row],[Количество]]*М[[#This Row],[Цена за ед., руб]],2)</f>
        <v>0</v>
      </c>
      <c r="H77" s="42"/>
      <c r="I77" s="49" t="s">
        <v>424</v>
      </c>
    </row>
    <row r="78" spans="1:9" ht="11.1" customHeight="1" x14ac:dyDescent="0.2">
      <c r="A78" s="48" t="s">
        <v>392</v>
      </c>
      <c r="B78" s="42"/>
      <c r="C78" s="42" t="s">
        <v>394</v>
      </c>
      <c r="D78" s="40" t="s">
        <v>288</v>
      </c>
      <c r="E78" s="41">
        <v>1808</v>
      </c>
      <c r="F78" s="45"/>
      <c r="G78" s="45">
        <f>ROUND(М[[#This Row],[Количество]]*М[[#This Row],[Цена за ед., руб]],2)</f>
        <v>0</v>
      </c>
      <c r="H78" s="42"/>
      <c r="I78" s="49" t="s">
        <v>424</v>
      </c>
    </row>
    <row r="79" spans="1:9" ht="11.1" customHeight="1" x14ac:dyDescent="0.2">
      <c r="A79" s="48" t="s">
        <v>420</v>
      </c>
      <c r="B79" s="42"/>
      <c r="C79" s="42" t="s">
        <v>421</v>
      </c>
      <c r="D79" s="40" t="s">
        <v>288</v>
      </c>
      <c r="E79" s="44">
        <v>1101.5</v>
      </c>
      <c r="F79" s="45"/>
      <c r="G79" s="45">
        <f>ROUND(М[[#This Row],[Количество]]*М[[#This Row],[Цена за ед., руб]],2)</f>
        <v>0</v>
      </c>
      <c r="H79" s="42"/>
      <c r="I79" s="49" t="s">
        <v>424</v>
      </c>
    </row>
    <row r="80" spans="1:9" ht="11.1" customHeight="1" x14ac:dyDescent="0.2">
      <c r="A80" s="48" t="s">
        <v>305</v>
      </c>
      <c r="B80" s="42"/>
      <c r="C80" s="42" t="s">
        <v>306</v>
      </c>
      <c r="D80" s="40" t="s">
        <v>25</v>
      </c>
      <c r="E80" s="43">
        <v>4</v>
      </c>
      <c r="F80" s="45"/>
      <c r="G80" s="45">
        <f>ROUND(М[[#This Row],[Количество]]*М[[#This Row],[Цена за ед., руб]],2)</f>
        <v>0</v>
      </c>
      <c r="H80" s="42" t="s">
        <v>31</v>
      </c>
      <c r="I80" s="49" t="s">
        <v>424</v>
      </c>
    </row>
    <row r="81" spans="1:9" ht="11.1" customHeight="1" x14ac:dyDescent="0.2">
      <c r="A81" s="48" t="s">
        <v>305</v>
      </c>
      <c r="B81" s="42"/>
      <c r="C81" s="42" t="s">
        <v>307</v>
      </c>
      <c r="D81" s="40" t="s">
        <v>25</v>
      </c>
      <c r="E81" s="43">
        <v>5</v>
      </c>
      <c r="F81" s="45"/>
      <c r="G81" s="45">
        <f>ROUND(М[[#This Row],[Количество]]*М[[#This Row],[Цена за ед., руб]],2)</f>
        <v>0</v>
      </c>
      <c r="H81" s="42" t="s">
        <v>31</v>
      </c>
      <c r="I81" s="49" t="s">
        <v>424</v>
      </c>
    </row>
    <row r="82" spans="1:9" ht="11.1" customHeight="1" x14ac:dyDescent="0.2">
      <c r="A82" s="48" t="s">
        <v>305</v>
      </c>
      <c r="B82" s="42"/>
      <c r="C82" s="42" t="s">
        <v>308</v>
      </c>
      <c r="D82" s="40" t="s">
        <v>25</v>
      </c>
      <c r="E82" s="43">
        <v>4</v>
      </c>
      <c r="F82" s="45"/>
      <c r="G82" s="45">
        <f>ROUND(М[[#This Row],[Количество]]*М[[#This Row],[Цена за ед., руб]],2)</f>
        <v>0</v>
      </c>
      <c r="H82" s="42" t="s">
        <v>31</v>
      </c>
      <c r="I82" s="49" t="s">
        <v>424</v>
      </c>
    </row>
    <row r="83" spans="1:9" ht="11.1" customHeight="1" x14ac:dyDescent="0.2">
      <c r="A83" s="48" t="s">
        <v>305</v>
      </c>
      <c r="B83" s="42"/>
      <c r="C83" s="42" t="s">
        <v>309</v>
      </c>
      <c r="D83" s="40" t="s">
        <v>25</v>
      </c>
      <c r="E83" s="43">
        <v>2</v>
      </c>
      <c r="F83" s="45"/>
      <c r="G83" s="45">
        <f>ROUND(М[[#This Row],[Количество]]*М[[#This Row],[Цена за ед., руб]],2)</f>
        <v>0</v>
      </c>
      <c r="H83" s="42" t="s">
        <v>31</v>
      </c>
      <c r="I83" s="49" t="s">
        <v>424</v>
      </c>
    </row>
    <row r="84" spans="1:9" ht="11.1" customHeight="1" x14ac:dyDescent="0.2">
      <c r="A84" s="48" t="s">
        <v>305</v>
      </c>
      <c r="B84" s="42"/>
      <c r="C84" s="42" t="s">
        <v>310</v>
      </c>
      <c r="D84" s="40" t="s">
        <v>25</v>
      </c>
      <c r="E84" s="43">
        <v>1</v>
      </c>
      <c r="F84" s="45"/>
      <c r="G84" s="45">
        <f>ROUND(М[[#This Row],[Количество]]*М[[#This Row],[Цена за ед., руб]],2)</f>
        <v>0</v>
      </c>
      <c r="H84" s="42" t="s">
        <v>31</v>
      </c>
      <c r="I84" s="49" t="s">
        <v>424</v>
      </c>
    </row>
    <row r="85" spans="1:9" ht="11.1" customHeight="1" x14ac:dyDescent="0.2">
      <c r="A85" s="48" t="s">
        <v>305</v>
      </c>
      <c r="B85" s="42"/>
      <c r="C85" s="42" t="s">
        <v>311</v>
      </c>
      <c r="D85" s="40" t="s">
        <v>25</v>
      </c>
      <c r="E85" s="43">
        <v>3</v>
      </c>
      <c r="F85" s="45"/>
      <c r="G85" s="45">
        <f>ROUND(М[[#This Row],[Количество]]*М[[#This Row],[Цена за ед., руб]],2)</f>
        <v>0</v>
      </c>
      <c r="H85" s="42" t="s">
        <v>31</v>
      </c>
      <c r="I85" s="49" t="s">
        <v>424</v>
      </c>
    </row>
    <row r="86" spans="1:9" ht="11.1" customHeight="1" x14ac:dyDescent="0.2">
      <c r="A86" s="48" t="s">
        <v>305</v>
      </c>
      <c r="B86" s="42"/>
      <c r="C86" s="42" t="s">
        <v>312</v>
      </c>
      <c r="D86" s="40" t="s">
        <v>25</v>
      </c>
      <c r="E86" s="43">
        <v>2</v>
      </c>
      <c r="F86" s="45"/>
      <c r="G86" s="45">
        <f>ROUND(М[[#This Row],[Количество]]*М[[#This Row],[Цена за ед., руб]],2)</f>
        <v>0</v>
      </c>
      <c r="H86" s="42" t="s">
        <v>31</v>
      </c>
      <c r="I86" s="49" t="s">
        <v>424</v>
      </c>
    </row>
    <row r="87" spans="1:9" ht="11.1" customHeight="1" x14ac:dyDescent="0.2">
      <c r="A87" s="48" t="s">
        <v>305</v>
      </c>
      <c r="B87" s="42"/>
      <c r="C87" s="42" t="s">
        <v>313</v>
      </c>
      <c r="D87" s="40" t="s">
        <v>25</v>
      </c>
      <c r="E87" s="43">
        <v>1</v>
      </c>
      <c r="F87" s="45"/>
      <c r="G87" s="45">
        <f>ROUND(М[[#This Row],[Количество]]*М[[#This Row],[Цена за ед., руб]],2)</f>
        <v>0</v>
      </c>
      <c r="H87" s="42" t="s">
        <v>31</v>
      </c>
      <c r="I87" s="49" t="s">
        <v>424</v>
      </c>
    </row>
    <row r="88" spans="1:9" ht="11.1" customHeight="1" x14ac:dyDescent="0.2">
      <c r="A88" s="48" t="s">
        <v>314</v>
      </c>
      <c r="B88" s="42"/>
      <c r="C88" s="42" t="s">
        <v>315</v>
      </c>
      <c r="D88" s="40" t="s">
        <v>25</v>
      </c>
      <c r="E88" s="43">
        <v>1</v>
      </c>
      <c r="F88" s="45"/>
      <c r="G88" s="45">
        <f>ROUND(М[[#This Row],[Количество]]*М[[#This Row],[Цена за ед., руб]],2)</f>
        <v>0</v>
      </c>
      <c r="H88" s="42" t="s">
        <v>31</v>
      </c>
      <c r="I88" s="49" t="s">
        <v>424</v>
      </c>
    </row>
    <row r="89" spans="1:9" ht="11.1" customHeight="1" x14ac:dyDescent="0.2">
      <c r="A89" s="48" t="s">
        <v>314</v>
      </c>
      <c r="B89" s="42"/>
      <c r="C89" s="42" t="s">
        <v>316</v>
      </c>
      <c r="D89" s="40" t="s">
        <v>25</v>
      </c>
      <c r="E89" s="43">
        <v>6</v>
      </c>
      <c r="F89" s="45"/>
      <c r="G89" s="45">
        <f>ROUND(М[[#This Row],[Количество]]*М[[#This Row],[Цена за ед., руб]],2)</f>
        <v>0</v>
      </c>
      <c r="H89" s="42" t="s">
        <v>31</v>
      </c>
      <c r="I89" s="49" t="s">
        <v>424</v>
      </c>
    </row>
    <row r="90" spans="1:9" ht="11.1" customHeight="1" x14ac:dyDescent="0.2">
      <c r="A90" s="48" t="s">
        <v>314</v>
      </c>
      <c r="B90" s="42"/>
      <c r="C90" s="42" t="s">
        <v>317</v>
      </c>
      <c r="D90" s="40" t="s">
        <v>25</v>
      </c>
      <c r="E90" s="43">
        <v>2</v>
      </c>
      <c r="F90" s="45"/>
      <c r="G90" s="45">
        <f>ROUND(М[[#This Row],[Количество]]*М[[#This Row],[Цена за ед., руб]],2)</f>
        <v>0</v>
      </c>
      <c r="H90" s="42" t="s">
        <v>31</v>
      </c>
      <c r="I90" s="49" t="s">
        <v>424</v>
      </c>
    </row>
    <row r="91" spans="1:9" ht="11.1" customHeight="1" x14ac:dyDescent="0.2">
      <c r="A91" s="48" t="s">
        <v>314</v>
      </c>
      <c r="B91" s="42"/>
      <c r="C91" s="42" t="s">
        <v>318</v>
      </c>
      <c r="D91" s="40" t="s">
        <v>25</v>
      </c>
      <c r="E91" s="43">
        <v>2</v>
      </c>
      <c r="F91" s="45"/>
      <c r="G91" s="45">
        <f>ROUND(М[[#This Row],[Количество]]*М[[#This Row],[Цена за ед., руб]],2)</f>
        <v>0</v>
      </c>
      <c r="H91" s="42" t="s">
        <v>31</v>
      </c>
      <c r="I91" s="49" t="s">
        <v>424</v>
      </c>
    </row>
    <row r="92" spans="1:9" ht="11.1" customHeight="1" x14ac:dyDescent="0.2">
      <c r="A92" s="48" t="s">
        <v>314</v>
      </c>
      <c r="B92" s="42"/>
      <c r="C92" s="42" t="s">
        <v>319</v>
      </c>
      <c r="D92" s="40" t="s">
        <v>25</v>
      </c>
      <c r="E92" s="43">
        <v>2</v>
      </c>
      <c r="F92" s="45"/>
      <c r="G92" s="45">
        <f>ROUND(М[[#This Row],[Количество]]*М[[#This Row],[Цена за ед., руб]],2)</f>
        <v>0</v>
      </c>
      <c r="H92" s="42" t="s">
        <v>31</v>
      </c>
      <c r="I92" s="49" t="s">
        <v>424</v>
      </c>
    </row>
    <row r="93" spans="1:9" ht="11.1" customHeight="1" x14ac:dyDescent="0.2">
      <c r="A93" s="48" t="s">
        <v>314</v>
      </c>
      <c r="B93" s="42"/>
      <c r="C93" s="42" t="s">
        <v>320</v>
      </c>
      <c r="D93" s="40" t="s">
        <v>25</v>
      </c>
      <c r="E93" s="43">
        <v>6</v>
      </c>
      <c r="F93" s="45"/>
      <c r="G93" s="45">
        <f>ROUND(М[[#This Row],[Количество]]*М[[#This Row],[Цена за ед., руб]],2)</f>
        <v>0</v>
      </c>
      <c r="H93" s="42" t="s">
        <v>31</v>
      </c>
      <c r="I93" s="49" t="s">
        <v>424</v>
      </c>
    </row>
    <row r="94" spans="1:9" ht="11.1" customHeight="1" x14ac:dyDescent="0.2">
      <c r="A94" s="48" t="s">
        <v>37</v>
      </c>
      <c r="B94" s="42"/>
      <c r="C94" s="42" t="s">
        <v>38</v>
      </c>
      <c r="D94" s="40" t="s">
        <v>36</v>
      </c>
      <c r="E94" s="43">
        <v>56</v>
      </c>
      <c r="F94" s="45"/>
      <c r="G94" s="45">
        <f>ROUND(М[[#This Row],[Количество]]*М[[#This Row],[Цена за ед., руб]],2)</f>
        <v>0</v>
      </c>
      <c r="H94" s="42"/>
      <c r="I94" s="49" t="s">
        <v>424</v>
      </c>
    </row>
    <row r="95" spans="1:9" ht="11.1" customHeight="1" x14ac:dyDescent="0.2">
      <c r="A95" s="48" t="s">
        <v>37</v>
      </c>
      <c r="B95" s="42"/>
      <c r="C95" s="42" t="s">
        <v>40</v>
      </c>
      <c r="D95" s="40" t="s">
        <v>36</v>
      </c>
      <c r="E95" s="43">
        <v>223</v>
      </c>
      <c r="F95" s="45"/>
      <c r="G95" s="45">
        <f>ROUND(М[[#This Row],[Количество]]*М[[#This Row],[Цена за ед., руб]],2)</f>
        <v>0</v>
      </c>
      <c r="H95" s="42"/>
      <c r="I95" s="49" t="s">
        <v>424</v>
      </c>
    </row>
    <row r="96" spans="1:9" ht="11.1" customHeight="1" x14ac:dyDescent="0.2">
      <c r="A96" s="48" t="s">
        <v>37</v>
      </c>
      <c r="B96" s="42"/>
      <c r="C96" s="42" t="s">
        <v>42</v>
      </c>
      <c r="D96" s="40" t="s">
        <v>36</v>
      </c>
      <c r="E96" s="43">
        <v>10</v>
      </c>
      <c r="F96" s="45"/>
      <c r="G96" s="45">
        <f>ROUND(М[[#This Row],[Количество]]*М[[#This Row],[Цена за ед., руб]],2)</f>
        <v>0</v>
      </c>
      <c r="H96" s="42"/>
      <c r="I96" s="49" t="s">
        <v>424</v>
      </c>
    </row>
    <row r="97" spans="1:9" ht="11.1" customHeight="1" x14ac:dyDescent="0.2">
      <c r="A97" s="48" t="s">
        <v>37</v>
      </c>
      <c r="B97" s="42"/>
      <c r="C97" s="42" t="s">
        <v>59</v>
      </c>
      <c r="D97" s="40" t="s">
        <v>36</v>
      </c>
      <c r="E97" s="43">
        <v>9</v>
      </c>
      <c r="F97" s="45"/>
      <c r="G97" s="45">
        <f>ROUND(М[[#This Row],[Количество]]*М[[#This Row],[Цена за ед., руб]],2)</f>
        <v>0</v>
      </c>
      <c r="H97" s="42"/>
      <c r="I97" s="49" t="s">
        <v>424</v>
      </c>
    </row>
    <row r="98" spans="1:9" ht="11.1" customHeight="1" x14ac:dyDescent="0.2">
      <c r="A98" s="48" t="s">
        <v>37</v>
      </c>
      <c r="B98" s="42"/>
      <c r="C98" s="42" t="s">
        <v>60</v>
      </c>
      <c r="D98" s="40" t="s">
        <v>36</v>
      </c>
      <c r="E98" s="46">
        <v>0.5</v>
      </c>
      <c r="F98" s="45"/>
      <c r="G98" s="45">
        <f>ROUND(М[[#This Row],[Количество]]*М[[#This Row],[Цена за ед., руб]],2)</f>
        <v>0</v>
      </c>
      <c r="H98" s="42"/>
      <c r="I98" s="49" t="s">
        <v>424</v>
      </c>
    </row>
    <row r="99" spans="1:9" ht="11.1" customHeight="1" x14ac:dyDescent="0.2">
      <c r="A99" s="48" t="s">
        <v>37</v>
      </c>
      <c r="B99" s="42"/>
      <c r="C99" s="42" t="s">
        <v>61</v>
      </c>
      <c r="D99" s="40" t="s">
        <v>36</v>
      </c>
      <c r="E99" s="43">
        <v>28</v>
      </c>
      <c r="F99" s="45"/>
      <c r="G99" s="45">
        <f>ROUND(М[[#This Row],[Количество]]*М[[#This Row],[Цена за ед., руб]],2)</f>
        <v>0</v>
      </c>
      <c r="H99" s="42"/>
      <c r="I99" s="49" t="s">
        <v>424</v>
      </c>
    </row>
    <row r="100" spans="1:9" ht="11.1" customHeight="1" x14ac:dyDescent="0.2">
      <c r="A100" s="48" t="s">
        <v>37</v>
      </c>
      <c r="B100" s="42"/>
      <c r="C100" s="42" t="s">
        <v>62</v>
      </c>
      <c r="D100" s="40" t="s">
        <v>36</v>
      </c>
      <c r="E100" s="43">
        <v>30</v>
      </c>
      <c r="F100" s="45"/>
      <c r="G100" s="45">
        <f>ROUND(М[[#This Row],[Количество]]*М[[#This Row],[Цена за ед., руб]],2)</f>
        <v>0</v>
      </c>
      <c r="H100" s="42"/>
      <c r="I100" s="49" t="s">
        <v>424</v>
      </c>
    </row>
    <row r="101" spans="1:9" ht="11.1" customHeight="1" x14ac:dyDescent="0.2">
      <c r="A101" s="48" t="s">
        <v>37</v>
      </c>
      <c r="B101" s="42"/>
      <c r="C101" s="42" t="s">
        <v>63</v>
      </c>
      <c r="D101" s="40" t="s">
        <v>36</v>
      </c>
      <c r="E101" s="43">
        <v>40</v>
      </c>
      <c r="F101" s="45"/>
      <c r="G101" s="45">
        <f>ROUND(М[[#This Row],[Количество]]*М[[#This Row],[Цена за ед., руб]],2)</f>
        <v>0</v>
      </c>
      <c r="H101" s="42"/>
      <c r="I101" s="49" t="s">
        <v>424</v>
      </c>
    </row>
    <row r="102" spans="1:9" ht="11.1" customHeight="1" x14ac:dyDescent="0.2">
      <c r="A102" s="48" t="s">
        <v>37</v>
      </c>
      <c r="B102" s="42"/>
      <c r="C102" s="42" t="s">
        <v>64</v>
      </c>
      <c r="D102" s="40" t="s">
        <v>36</v>
      </c>
      <c r="E102" s="43">
        <v>90</v>
      </c>
      <c r="F102" s="45"/>
      <c r="G102" s="45">
        <f>ROUND(М[[#This Row],[Количество]]*М[[#This Row],[Цена за ед., руб]],2)</f>
        <v>0</v>
      </c>
      <c r="H102" s="42"/>
      <c r="I102" s="49" t="s">
        <v>424</v>
      </c>
    </row>
    <row r="103" spans="1:9" ht="11.1" customHeight="1" x14ac:dyDescent="0.2">
      <c r="A103" s="48" t="s">
        <v>37</v>
      </c>
      <c r="B103" s="42"/>
      <c r="C103" s="42" t="s">
        <v>65</v>
      </c>
      <c r="D103" s="40" t="s">
        <v>36</v>
      </c>
      <c r="E103" s="43">
        <v>36</v>
      </c>
      <c r="F103" s="45"/>
      <c r="G103" s="45">
        <f>ROUND(М[[#This Row],[Количество]]*М[[#This Row],[Цена за ед., руб]],2)</f>
        <v>0</v>
      </c>
      <c r="H103" s="42"/>
      <c r="I103" s="49" t="s">
        <v>424</v>
      </c>
    </row>
    <row r="104" spans="1:9" ht="11.1" customHeight="1" x14ac:dyDescent="0.2">
      <c r="A104" s="48" t="s">
        <v>37</v>
      </c>
      <c r="B104" s="42"/>
      <c r="C104" s="42" t="s">
        <v>66</v>
      </c>
      <c r="D104" s="40" t="s">
        <v>36</v>
      </c>
      <c r="E104" s="43">
        <v>137</v>
      </c>
      <c r="F104" s="45"/>
      <c r="G104" s="45">
        <f>ROUND(М[[#This Row],[Количество]]*М[[#This Row],[Цена за ед., руб]],2)</f>
        <v>0</v>
      </c>
      <c r="H104" s="42"/>
      <c r="I104" s="49" t="s">
        <v>424</v>
      </c>
    </row>
    <row r="105" spans="1:9" ht="11.1" customHeight="1" x14ac:dyDescent="0.2">
      <c r="A105" s="48" t="s">
        <v>37</v>
      </c>
      <c r="B105" s="42"/>
      <c r="C105" s="42" t="s">
        <v>67</v>
      </c>
      <c r="D105" s="40" t="s">
        <v>36</v>
      </c>
      <c r="E105" s="43">
        <v>81</v>
      </c>
      <c r="F105" s="45"/>
      <c r="G105" s="45">
        <f>ROUND(М[[#This Row],[Количество]]*М[[#This Row],[Цена за ед., руб]],2)</f>
        <v>0</v>
      </c>
      <c r="H105" s="42"/>
      <c r="I105" s="49" t="s">
        <v>424</v>
      </c>
    </row>
    <row r="106" spans="1:9" ht="11.1" customHeight="1" x14ac:dyDescent="0.2">
      <c r="A106" s="48" t="s">
        <v>37</v>
      </c>
      <c r="B106" s="42"/>
      <c r="C106" s="42" t="s">
        <v>68</v>
      </c>
      <c r="D106" s="40" t="s">
        <v>36</v>
      </c>
      <c r="E106" s="43">
        <v>189</v>
      </c>
      <c r="F106" s="45"/>
      <c r="G106" s="45">
        <f>ROUND(М[[#This Row],[Количество]]*М[[#This Row],[Цена за ед., руб]],2)</f>
        <v>0</v>
      </c>
      <c r="H106" s="42"/>
      <c r="I106" s="49" t="s">
        <v>424</v>
      </c>
    </row>
    <row r="107" spans="1:9" ht="11.1" customHeight="1" x14ac:dyDescent="0.2">
      <c r="A107" s="48" t="s">
        <v>37</v>
      </c>
      <c r="B107" s="42"/>
      <c r="C107" s="42" t="s">
        <v>69</v>
      </c>
      <c r="D107" s="40" t="s">
        <v>36</v>
      </c>
      <c r="E107" s="46">
        <v>224.5</v>
      </c>
      <c r="F107" s="45"/>
      <c r="G107" s="45">
        <f>ROUND(М[[#This Row],[Количество]]*М[[#This Row],[Цена за ед., руб]],2)</f>
        <v>0</v>
      </c>
      <c r="H107" s="42"/>
      <c r="I107" s="49" t="s">
        <v>424</v>
      </c>
    </row>
    <row r="108" spans="1:9" ht="11.1" customHeight="1" x14ac:dyDescent="0.2">
      <c r="A108" s="48" t="s">
        <v>37</v>
      </c>
      <c r="B108" s="42"/>
      <c r="C108" s="42" t="s">
        <v>71</v>
      </c>
      <c r="D108" s="40" t="s">
        <v>36</v>
      </c>
      <c r="E108" s="43">
        <v>219</v>
      </c>
      <c r="F108" s="45"/>
      <c r="G108" s="45">
        <f>ROUND(М[[#This Row],[Количество]]*М[[#This Row],[Цена за ед., руб]],2)</f>
        <v>0</v>
      </c>
      <c r="H108" s="42"/>
      <c r="I108" s="49" t="s">
        <v>424</v>
      </c>
    </row>
    <row r="109" spans="1:9" ht="11.1" customHeight="1" x14ac:dyDescent="0.2">
      <c r="A109" s="48" t="s">
        <v>37</v>
      </c>
      <c r="B109" s="42"/>
      <c r="C109" s="42" t="s">
        <v>73</v>
      </c>
      <c r="D109" s="40" t="s">
        <v>36</v>
      </c>
      <c r="E109" s="43">
        <v>27</v>
      </c>
      <c r="F109" s="45"/>
      <c r="G109" s="45">
        <f>ROUND(М[[#This Row],[Количество]]*М[[#This Row],[Цена за ед., руб]],2)</f>
        <v>0</v>
      </c>
      <c r="H109" s="42"/>
      <c r="I109" s="49" t="s">
        <v>424</v>
      </c>
    </row>
    <row r="110" spans="1:9" ht="11.1" customHeight="1" x14ac:dyDescent="0.2">
      <c r="A110" s="48" t="s">
        <v>37</v>
      </c>
      <c r="B110" s="42"/>
      <c r="C110" s="42" t="s">
        <v>75</v>
      </c>
      <c r="D110" s="40" t="s">
        <v>36</v>
      </c>
      <c r="E110" s="46">
        <v>325.5</v>
      </c>
      <c r="F110" s="45"/>
      <c r="G110" s="45">
        <f>ROUND(М[[#This Row],[Количество]]*М[[#This Row],[Цена за ед., руб]],2)</f>
        <v>0</v>
      </c>
      <c r="H110" s="42"/>
      <c r="I110" s="49" t="s">
        <v>424</v>
      </c>
    </row>
    <row r="111" spans="1:9" ht="11.1" customHeight="1" x14ac:dyDescent="0.2">
      <c r="A111" s="48" t="s">
        <v>37</v>
      </c>
      <c r="B111" s="42"/>
      <c r="C111" s="42" t="s">
        <v>44</v>
      </c>
      <c r="D111" s="40" t="s">
        <v>36</v>
      </c>
      <c r="E111" s="43">
        <v>27</v>
      </c>
      <c r="F111" s="45"/>
      <c r="G111" s="45">
        <f>ROUND(М[[#This Row],[Количество]]*М[[#This Row],[Цена за ед., руб]],2)</f>
        <v>0</v>
      </c>
      <c r="H111" s="42"/>
      <c r="I111" s="49" t="s">
        <v>424</v>
      </c>
    </row>
    <row r="112" spans="1:9" ht="11.1" customHeight="1" x14ac:dyDescent="0.2">
      <c r="A112" s="48" t="s">
        <v>37</v>
      </c>
      <c r="B112" s="42"/>
      <c r="C112" s="42" t="s">
        <v>77</v>
      </c>
      <c r="D112" s="40" t="s">
        <v>36</v>
      </c>
      <c r="E112" s="43">
        <v>560</v>
      </c>
      <c r="F112" s="45"/>
      <c r="G112" s="45">
        <f>ROUND(М[[#This Row],[Количество]]*М[[#This Row],[Цена за ед., руб]],2)</f>
        <v>0</v>
      </c>
      <c r="H112" s="42"/>
      <c r="I112" s="49" t="s">
        <v>424</v>
      </c>
    </row>
    <row r="113" spans="1:9" ht="11.1" customHeight="1" x14ac:dyDescent="0.2">
      <c r="A113" s="48" t="s">
        <v>37</v>
      </c>
      <c r="B113" s="42"/>
      <c r="C113" s="42" t="s">
        <v>79</v>
      </c>
      <c r="D113" s="40" t="s">
        <v>36</v>
      </c>
      <c r="E113" s="43">
        <v>35</v>
      </c>
      <c r="F113" s="45"/>
      <c r="G113" s="45">
        <f>ROUND(М[[#This Row],[Количество]]*М[[#This Row],[Цена за ед., руб]],2)</f>
        <v>0</v>
      </c>
      <c r="H113" s="42"/>
      <c r="I113" s="49" t="s">
        <v>424</v>
      </c>
    </row>
    <row r="114" spans="1:9" ht="11.1" customHeight="1" x14ac:dyDescent="0.2">
      <c r="A114" s="48" t="s">
        <v>37</v>
      </c>
      <c r="B114" s="42"/>
      <c r="C114" s="42" t="s">
        <v>81</v>
      </c>
      <c r="D114" s="40" t="s">
        <v>36</v>
      </c>
      <c r="E114" s="43">
        <v>77</v>
      </c>
      <c r="F114" s="45"/>
      <c r="G114" s="45">
        <f>ROUND(М[[#This Row],[Количество]]*М[[#This Row],[Цена за ед., руб]],2)</f>
        <v>0</v>
      </c>
      <c r="H114" s="42"/>
      <c r="I114" s="49" t="s">
        <v>424</v>
      </c>
    </row>
    <row r="115" spans="1:9" ht="11.1" customHeight="1" x14ac:dyDescent="0.2">
      <c r="A115" s="48" t="s">
        <v>37</v>
      </c>
      <c r="B115" s="42"/>
      <c r="C115" s="42" t="s">
        <v>83</v>
      </c>
      <c r="D115" s="40" t="s">
        <v>36</v>
      </c>
      <c r="E115" s="43">
        <v>15</v>
      </c>
      <c r="F115" s="45"/>
      <c r="G115" s="45">
        <f>ROUND(М[[#This Row],[Количество]]*М[[#This Row],[Цена за ед., руб]],2)</f>
        <v>0</v>
      </c>
      <c r="H115" s="42"/>
      <c r="I115" s="49" t="s">
        <v>424</v>
      </c>
    </row>
    <row r="116" spans="1:9" ht="11.1" customHeight="1" x14ac:dyDescent="0.2">
      <c r="A116" s="48" t="s">
        <v>37</v>
      </c>
      <c r="B116" s="42"/>
      <c r="C116" s="42" t="s">
        <v>85</v>
      </c>
      <c r="D116" s="40" t="s">
        <v>36</v>
      </c>
      <c r="E116" s="46">
        <v>1.5</v>
      </c>
      <c r="F116" s="45"/>
      <c r="G116" s="45">
        <f>ROUND(М[[#This Row],[Количество]]*М[[#This Row],[Цена за ед., руб]],2)</f>
        <v>0</v>
      </c>
      <c r="H116" s="42"/>
      <c r="I116" s="49" t="s">
        <v>424</v>
      </c>
    </row>
    <row r="117" spans="1:9" ht="11.1" customHeight="1" x14ac:dyDescent="0.2">
      <c r="A117" s="48" t="s">
        <v>37</v>
      </c>
      <c r="B117" s="42"/>
      <c r="C117" s="42" t="s">
        <v>87</v>
      </c>
      <c r="D117" s="40" t="s">
        <v>36</v>
      </c>
      <c r="E117" s="46">
        <v>554.5</v>
      </c>
      <c r="F117" s="45"/>
      <c r="G117" s="45">
        <f>ROUND(М[[#This Row],[Количество]]*М[[#This Row],[Цена за ед., руб]],2)</f>
        <v>0</v>
      </c>
      <c r="H117" s="42"/>
      <c r="I117" s="49" t="s">
        <v>424</v>
      </c>
    </row>
    <row r="118" spans="1:9" ht="11.1" customHeight="1" x14ac:dyDescent="0.2">
      <c r="A118" s="48" t="s">
        <v>37</v>
      </c>
      <c r="B118" s="42"/>
      <c r="C118" s="42" t="s">
        <v>89</v>
      </c>
      <c r="D118" s="40" t="s">
        <v>36</v>
      </c>
      <c r="E118" s="43">
        <v>196</v>
      </c>
      <c r="F118" s="45"/>
      <c r="G118" s="45">
        <f>ROUND(М[[#This Row],[Количество]]*М[[#This Row],[Цена за ед., руб]],2)</f>
        <v>0</v>
      </c>
      <c r="H118" s="42"/>
      <c r="I118" s="49" t="s">
        <v>424</v>
      </c>
    </row>
    <row r="119" spans="1:9" ht="11.1" customHeight="1" x14ac:dyDescent="0.2">
      <c r="A119" s="48" t="s">
        <v>37</v>
      </c>
      <c r="B119" s="42"/>
      <c r="C119" s="42" t="s">
        <v>91</v>
      </c>
      <c r="D119" s="40" t="s">
        <v>36</v>
      </c>
      <c r="E119" s="43">
        <v>169</v>
      </c>
      <c r="F119" s="45"/>
      <c r="G119" s="45">
        <f>ROUND(М[[#This Row],[Количество]]*М[[#This Row],[Цена за ед., руб]],2)</f>
        <v>0</v>
      </c>
      <c r="H119" s="42"/>
      <c r="I119" s="49" t="s">
        <v>424</v>
      </c>
    </row>
    <row r="120" spans="1:9" ht="11.1" customHeight="1" x14ac:dyDescent="0.2">
      <c r="A120" s="48" t="s">
        <v>37</v>
      </c>
      <c r="B120" s="42"/>
      <c r="C120" s="42" t="s">
        <v>93</v>
      </c>
      <c r="D120" s="40" t="s">
        <v>36</v>
      </c>
      <c r="E120" s="46">
        <v>0.5</v>
      </c>
      <c r="F120" s="45"/>
      <c r="G120" s="45">
        <f>ROUND(М[[#This Row],[Количество]]*М[[#This Row],[Цена за ед., руб]],2)</f>
        <v>0</v>
      </c>
      <c r="H120" s="42"/>
      <c r="I120" s="49" t="s">
        <v>424</v>
      </c>
    </row>
    <row r="121" spans="1:9" ht="11.1" customHeight="1" x14ac:dyDescent="0.2">
      <c r="A121" s="48" t="s">
        <v>37</v>
      </c>
      <c r="B121" s="42"/>
      <c r="C121" s="42" t="s">
        <v>95</v>
      </c>
      <c r="D121" s="40" t="s">
        <v>36</v>
      </c>
      <c r="E121" s="43">
        <v>962</v>
      </c>
      <c r="F121" s="45"/>
      <c r="G121" s="45">
        <f>ROUND(М[[#This Row],[Количество]]*М[[#This Row],[Цена за ед., руб]],2)</f>
        <v>0</v>
      </c>
      <c r="H121" s="42"/>
      <c r="I121" s="49" t="s">
        <v>424</v>
      </c>
    </row>
    <row r="122" spans="1:9" ht="11.1" customHeight="1" x14ac:dyDescent="0.2">
      <c r="A122" s="48" t="s">
        <v>37</v>
      </c>
      <c r="B122" s="42"/>
      <c r="C122" s="42" t="s">
        <v>97</v>
      </c>
      <c r="D122" s="40" t="s">
        <v>36</v>
      </c>
      <c r="E122" s="43">
        <v>232</v>
      </c>
      <c r="F122" s="45"/>
      <c r="G122" s="45">
        <f>ROUND(М[[#This Row],[Количество]]*М[[#This Row],[Цена за ед., руб]],2)</f>
        <v>0</v>
      </c>
      <c r="H122" s="42"/>
      <c r="I122" s="49" t="s">
        <v>424</v>
      </c>
    </row>
    <row r="123" spans="1:9" ht="11.1" customHeight="1" x14ac:dyDescent="0.2">
      <c r="A123" s="48" t="s">
        <v>37</v>
      </c>
      <c r="B123" s="42"/>
      <c r="C123" s="42" t="s">
        <v>46</v>
      </c>
      <c r="D123" s="40" t="s">
        <v>36</v>
      </c>
      <c r="E123" s="43">
        <v>20</v>
      </c>
      <c r="F123" s="45"/>
      <c r="G123" s="45">
        <f>ROUND(М[[#This Row],[Количество]]*М[[#This Row],[Цена за ед., руб]],2)</f>
        <v>0</v>
      </c>
      <c r="H123" s="42"/>
      <c r="I123" s="49" t="s">
        <v>424</v>
      </c>
    </row>
    <row r="124" spans="1:9" ht="11.1" customHeight="1" x14ac:dyDescent="0.2">
      <c r="A124" s="48" t="s">
        <v>37</v>
      </c>
      <c r="B124" s="42"/>
      <c r="C124" s="42" t="s">
        <v>99</v>
      </c>
      <c r="D124" s="40" t="s">
        <v>36</v>
      </c>
      <c r="E124" s="43">
        <v>120</v>
      </c>
      <c r="F124" s="45"/>
      <c r="G124" s="45">
        <f>ROUND(М[[#This Row],[Количество]]*М[[#This Row],[Цена за ед., руб]],2)</f>
        <v>0</v>
      </c>
      <c r="H124" s="42"/>
      <c r="I124" s="49" t="s">
        <v>424</v>
      </c>
    </row>
    <row r="125" spans="1:9" ht="11.1" customHeight="1" x14ac:dyDescent="0.2">
      <c r="A125" s="48" t="s">
        <v>37</v>
      </c>
      <c r="B125" s="42"/>
      <c r="C125" s="42" t="s">
        <v>101</v>
      </c>
      <c r="D125" s="40" t="s">
        <v>36</v>
      </c>
      <c r="E125" s="43">
        <v>127</v>
      </c>
      <c r="F125" s="45"/>
      <c r="G125" s="45">
        <f>ROUND(М[[#This Row],[Количество]]*М[[#This Row],[Цена за ед., руб]],2)</f>
        <v>0</v>
      </c>
      <c r="H125" s="42"/>
      <c r="I125" s="49" t="s">
        <v>424</v>
      </c>
    </row>
    <row r="126" spans="1:9" ht="11.1" customHeight="1" x14ac:dyDescent="0.2">
      <c r="A126" s="48" t="s">
        <v>37</v>
      </c>
      <c r="B126" s="42"/>
      <c r="C126" s="42" t="s">
        <v>48</v>
      </c>
      <c r="D126" s="40" t="s">
        <v>36</v>
      </c>
      <c r="E126" s="43">
        <v>191</v>
      </c>
      <c r="F126" s="45"/>
      <c r="G126" s="45">
        <f>ROUND(М[[#This Row],[Количество]]*М[[#This Row],[Цена за ед., руб]],2)</f>
        <v>0</v>
      </c>
      <c r="H126" s="42"/>
      <c r="I126" s="49" t="s">
        <v>424</v>
      </c>
    </row>
    <row r="127" spans="1:9" ht="11.1" customHeight="1" x14ac:dyDescent="0.2">
      <c r="A127" s="48" t="s">
        <v>37</v>
      </c>
      <c r="B127" s="42"/>
      <c r="C127" s="42" t="s">
        <v>103</v>
      </c>
      <c r="D127" s="40" t="s">
        <v>36</v>
      </c>
      <c r="E127" s="43">
        <v>72</v>
      </c>
      <c r="F127" s="45"/>
      <c r="G127" s="45">
        <f>ROUND(М[[#This Row],[Количество]]*М[[#This Row],[Цена за ед., руб]],2)</f>
        <v>0</v>
      </c>
      <c r="H127" s="42"/>
      <c r="I127" s="49" t="s">
        <v>424</v>
      </c>
    </row>
    <row r="128" spans="1:9" ht="11.1" customHeight="1" x14ac:dyDescent="0.2">
      <c r="A128" s="48" t="s">
        <v>37</v>
      </c>
      <c r="B128" s="42"/>
      <c r="C128" s="42" t="s">
        <v>105</v>
      </c>
      <c r="D128" s="40" t="s">
        <v>36</v>
      </c>
      <c r="E128" s="46">
        <v>140.5</v>
      </c>
      <c r="F128" s="45"/>
      <c r="G128" s="45">
        <f>ROUND(М[[#This Row],[Количество]]*М[[#This Row],[Цена за ед., руб]],2)</f>
        <v>0</v>
      </c>
      <c r="H128" s="42"/>
      <c r="I128" s="49" t="s">
        <v>424</v>
      </c>
    </row>
    <row r="129" spans="1:9" ht="11.1" customHeight="1" x14ac:dyDescent="0.2">
      <c r="A129" s="48" t="s">
        <v>37</v>
      </c>
      <c r="B129" s="42"/>
      <c r="C129" s="42" t="s">
        <v>107</v>
      </c>
      <c r="D129" s="40" t="s">
        <v>36</v>
      </c>
      <c r="E129" s="44">
        <v>1983.6</v>
      </c>
      <c r="F129" s="45"/>
      <c r="G129" s="45">
        <f>ROUND(М[[#This Row],[Количество]]*М[[#This Row],[Цена за ед., руб]],2)</f>
        <v>0</v>
      </c>
      <c r="H129" s="42"/>
      <c r="I129" s="49" t="s">
        <v>424</v>
      </c>
    </row>
    <row r="130" spans="1:9" ht="11.1" customHeight="1" x14ac:dyDescent="0.2">
      <c r="A130" s="48" t="s">
        <v>37</v>
      </c>
      <c r="B130" s="42"/>
      <c r="C130" s="42" t="s">
        <v>109</v>
      </c>
      <c r="D130" s="40" t="s">
        <v>36</v>
      </c>
      <c r="E130" s="43">
        <v>2</v>
      </c>
      <c r="F130" s="45"/>
      <c r="G130" s="45">
        <f>ROUND(М[[#This Row],[Количество]]*М[[#This Row],[Цена за ед., руб]],2)</f>
        <v>0</v>
      </c>
      <c r="H130" s="42"/>
      <c r="I130" s="49" t="s">
        <v>424</v>
      </c>
    </row>
    <row r="131" spans="1:9" ht="11.1" customHeight="1" x14ac:dyDescent="0.2">
      <c r="A131" s="48" t="s">
        <v>37</v>
      </c>
      <c r="B131" s="42"/>
      <c r="C131" s="42" t="s">
        <v>50</v>
      </c>
      <c r="D131" s="40" t="s">
        <v>36</v>
      </c>
      <c r="E131" s="43">
        <v>10</v>
      </c>
      <c r="F131" s="45"/>
      <c r="G131" s="45">
        <f>ROUND(М[[#This Row],[Количество]]*М[[#This Row],[Цена за ед., руб]],2)</f>
        <v>0</v>
      </c>
      <c r="H131" s="42"/>
      <c r="I131" s="49" t="s">
        <v>424</v>
      </c>
    </row>
    <row r="132" spans="1:9" ht="11.1" customHeight="1" x14ac:dyDescent="0.2">
      <c r="A132" s="48" t="s">
        <v>37</v>
      </c>
      <c r="B132" s="42"/>
      <c r="C132" s="42" t="s">
        <v>111</v>
      </c>
      <c r="D132" s="40" t="s">
        <v>36</v>
      </c>
      <c r="E132" s="43">
        <v>6</v>
      </c>
      <c r="F132" s="45"/>
      <c r="G132" s="45">
        <f>ROUND(М[[#This Row],[Количество]]*М[[#This Row],[Цена за ед., руб]],2)</f>
        <v>0</v>
      </c>
      <c r="H132" s="42"/>
      <c r="I132" s="49" t="s">
        <v>424</v>
      </c>
    </row>
    <row r="133" spans="1:9" ht="11.1" customHeight="1" x14ac:dyDescent="0.2">
      <c r="A133" s="48" t="s">
        <v>37</v>
      </c>
      <c r="B133" s="42"/>
      <c r="C133" s="42" t="s">
        <v>113</v>
      </c>
      <c r="D133" s="40" t="s">
        <v>36</v>
      </c>
      <c r="E133" s="43">
        <v>327</v>
      </c>
      <c r="F133" s="45"/>
      <c r="G133" s="45">
        <f>ROUND(М[[#This Row],[Количество]]*М[[#This Row],[Цена за ед., руб]],2)</f>
        <v>0</v>
      </c>
      <c r="H133" s="42"/>
      <c r="I133" s="49" t="s">
        <v>424</v>
      </c>
    </row>
    <row r="134" spans="1:9" ht="11.1" customHeight="1" x14ac:dyDescent="0.2">
      <c r="A134" s="48" t="s">
        <v>37</v>
      </c>
      <c r="B134" s="42"/>
      <c r="C134" s="42" t="s">
        <v>115</v>
      </c>
      <c r="D134" s="40" t="s">
        <v>36</v>
      </c>
      <c r="E134" s="43">
        <v>6</v>
      </c>
      <c r="F134" s="45"/>
      <c r="G134" s="45">
        <f>ROUND(М[[#This Row],[Количество]]*М[[#This Row],[Цена за ед., руб]],2)</f>
        <v>0</v>
      </c>
      <c r="H134" s="42"/>
      <c r="I134" s="49" t="s">
        <v>424</v>
      </c>
    </row>
    <row r="135" spans="1:9" ht="11.1" customHeight="1" x14ac:dyDescent="0.2">
      <c r="A135" s="48" t="s">
        <v>37</v>
      </c>
      <c r="B135" s="42"/>
      <c r="C135" s="42" t="s">
        <v>117</v>
      </c>
      <c r="D135" s="40" t="s">
        <v>36</v>
      </c>
      <c r="E135" s="43">
        <v>12</v>
      </c>
      <c r="F135" s="45"/>
      <c r="G135" s="45">
        <f>ROUND(М[[#This Row],[Количество]]*М[[#This Row],[Цена за ед., руб]],2)</f>
        <v>0</v>
      </c>
      <c r="H135" s="42"/>
      <c r="I135" s="49" t="s">
        <v>424</v>
      </c>
    </row>
    <row r="136" spans="1:9" ht="11.1" customHeight="1" x14ac:dyDescent="0.2">
      <c r="A136" s="48" t="s">
        <v>37</v>
      </c>
      <c r="B136" s="42"/>
      <c r="C136" s="42" t="s">
        <v>119</v>
      </c>
      <c r="D136" s="40" t="s">
        <v>36</v>
      </c>
      <c r="E136" s="43">
        <v>31</v>
      </c>
      <c r="F136" s="45"/>
      <c r="G136" s="45">
        <f>ROUND(М[[#This Row],[Количество]]*М[[#This Row],[Цена за ед., руб]],2)</f>
        <v>0</v>
      </c>
      <c r="H136" s="42"/>
      <c r="I136" s="49" t="s">
        <v>424</v>
      </c>
    </row>
    <row r="137" spans="1:9" ht="11.1" customHeight="1" x14ac:dyDescent="0.2">
      <c r="A137" s="48" t="s">
        <v>37</v>
      </c>
      <c r="B137" s="42"/>
      <c r="C137" s="42" t="s">
        <v>121</v>
      </c>
      <c r="D137" s="40" t="s">
        <v>36</v>
      </c>
      <c r="E137" s="43">
        <v>27</v>
      </c>
      <c r="F137" s="45"/>
      <c r="G137" s="45">
        <f>ROUND(М[[#This Row],[Количество]]*М[[#This Row],[Цена за ед., руб]],2)</f>
        <v>0</v>
      </c>
      <c r="H137" s="42"/>
      <c r="I137" s="49" t="s">
        <v>424</v>
      </c>
    </row>
    <row r="138" spans="1:9" ht="11.1" customHeight="1" x14ac:dyDescent="0.2">
      <c r="A138" s="48" t="s">
        <v>37</v>
      </c>
      <c r="B138" s="42"/>
      <c r="C138" s="42" t="s">
        <v>123</v>
      </c>
      <c r="D138" s="40" t="s">
        <v>36</v>
      </c>
      <c r="E138" s="43">
        <v>3</v>
      </c>
      <c r="F138" s="45"/>
      <c r="G138" s="45">
        <f>ROUND(М[[#This Row],[Количество]]*М[[#This Row],[Цена за ед., руб]],2)</f>
        <v>0</v>
      </c>
      <c r="H138" s="42"/>
      <c r="I138" s="49" t="s">
        <v>424</v>
      </c>
    </row>
    <row r="139" spans="1:9" ht="11.1" customHeight="1" x14ac:dyDescent="0.2">
      <c r="A139" s="48" t="s">
        <v>37</v>
      </c>
      <c r="B139" s="42"/>
      <c r="C139" s="42" t="s">
        <v>125</v>
      </c>
      <c r="D139" s="40" t="s">
        <v>36</v>
      </c>
      <c r="E139" s="43">
        <v>7</v>
      </c>
      <c r="F139" s="45"/>
      <c r="G139" s="45">
        <f>ROUND(М[[#This Row],[Количество]]*М[[#This Row],[Цена за ед., руб]],2)</f>
        <v>0</v>
      </c>
      <c r="H139" s="42"/>
      <c r="I139" s="49" t="s">
        <v>424</v>
      </c>
    </row>
    <row r="140" spans="1:9" ht="11.1" customHeight="1" x14ac:dyDescent="0.2">
      <c r="A140" s="48" t="s">
        <v>37</v>
      </c>
      <c r="B140" s="42"/>
      <c r="C140" s="42" t="s">
        <v>52</v>
      </c>
      <c r="D140" s="40" t="s">
        <v>36</v>
      </c>
      <c r="E140" s="43">
        <v>69</v>
      </c>
      <c r="F140" s="45"/>
      <c r="G140" s="45">
        <f>ROUND(М[[#This Row],[Количество]]*М[[#This Row],[Цена за ед., руб]],2)</f>
        <v>0</v>
      </c>
      <c r="H140" s="42"/>
      <c r="I140" s="49" t="s">
        <v>424</v>
      </c>
    </row>
    <row r="141" spans="1:9" ht="11.1" customHeight="1" x14ac:dyDescent="0.2">
      <c r="A141" s="48" t="s">
        <v>37</v>
      </c>
      <c r="B141" s="42"/>
      <c r="C141" s="42" t="s">
        <v>127</v>
      </c>
      <c r="D141" s="40" t="s">
        <v>36</v>
      </c>
      <c r="E141" s="43">
        <v>6</v>
      </c>
      <c r="F141" s="45"/>
      <c r="G141" s="45">
        <f>ROUND(М[[#This Row],[Количество]]*М[[#This Row],[Цена за ед., руб]],2)</f>
        <v>0</v>
      </c>
      <c r="H141" s="42"/>
      <c r="I141" s="49" t="s">
        <v>424</v>
      </c>
    </row>
    <row r="142" spans="1:9" ht="11.1" customHeight="1" x14ac:dyDescent="0.2">
      <c r="A142" s="48" t="s">
        <v>37</v>
      </c>
      <c r="B142" s="42"/>
      <c r="C142" s="42" t="s">
        <v>129</v>
      </c>
      <c r="D142" s="40" t="s">
        <v>36</v>
      </c>
      <c r="E142" s="41">
        <v>1838</v>
      </c>
      <c r="F142" s="45"/>
      <c r="G142" s="45">
        <f>ROUND(М[[#This Row],[Количество]]*М[[#This Row],[Цена за ед., руб]],2)</f>
        <v>0</v>
      </c>
      <c r="H142" s="42"/>
      <c r="I142" s="49" t="s">
        <v>424</v>
      </c>
    </row>
    <row r="143" spans="1:9" ht="11.1" customHeight="1" x14ac:dyDescent="0.2">
      <c r="A143" s="48" t="s">
        <v>37</v>
      </c>
      <c r="B143" s="42"/>
      <c r="C143" s="42" t="s">
        <v>131</v>
      </c>
      <c r="D143" s="40" t="s">
        <v>36</v>
      </c>
      <c r="E143" s="41">
        <v>1077</v>
      </c>
      <c r="F143" s="45"/>
      <c r="G143" s="45">
        <f>ROUND(М[[#This Row],[Количество]]*М[[#This Row],[Цена за ед., руб]],2)</f>
        <v>0</v>
      </c>
      <c r="H143" s="42"/>
      <c r="I143" s="49" t="s">
        <v>424</v>
      </c>
    </row>
    <row r="144" spans="1:9" ht="11.1" customHeight="1" x14ac:dyDescent="0.2">
      <c r="A144" s="48" t="s">
        <v>37</v>
      </c>
      <c r="B144" s="42"/>
      <c r="C144" s="42" t="s">
        <v>133</v>
      </c>
      <c r="D144" s="40" t="s">
        <v>36</v>
      </c>
      <c r="E144" s="43">
        <v>402</v>
      </c>
      <c r="F144" s="45"/>
      <c r="G144" s="45">
        <f>ROUND(М[[#This Row],[Количество]]*М[[#This Row],[Цена за ед., руб]],2)</f>
        <v>0</v>
      </c>
      <c r="H144" s="42"/>
      <c r="I144" s="49" t="s">
        <v>424</v>
      </c>
    </row>
    <row r="145" spans="1:9" ht="11.1" customHeight="1" x14ac:dyDescent="0.2">
      <c r="A145" s="48" t="s">
        <v>37</v>
      </c>
      <c r="B145" s="42"/>
      <c r="C145" s="42" t="s">
        <v>135</v>
      </c>
      <c r="D145" s="40" t="s">
        <v>36</v>
      </c>
      <c r="E145" s="41">
        <v>1085</v>
      </c>
      <c r="F145" s="45"/>
      <c r="G145" s="45">
        <f>ROUND(М[[#This Row],[Количество]]*М[[#This Row],[Цена за ед., руб]],2)</f>
        <v>0</v>
      </c>
      <c r="H145" s="42"/>
      <c r="I145" s="49" t="s">
        <v>424</v>
      </c>
    </row>
    <row r="146" spans="1:9" ht="11.1" customHeight="1" x14ac:dyDescent="0.2">
      <c r="A146" s="48" t="s">
        <v>37</v>
      </c>
      <c r="B146" s="42"/>
      <c r="C146" s="42" t="s">
        <v>137</v>
      </c>
      <c r="D146" s="40" t="s">
        <v>36</v>
      </c>
      <c r="E146" s="43">
        <v>4</v>
      </c>
      <c r="F146" s="45"/>
      <c r="G146" s="45">
        <f>ROUND(М[[#This Row],[Количество]]*М[[#This Row],[Цена за ед., руб]],2)</f>
        <v>0</v>
      </c>
      <c r="H146" s="42"/>
      <c r="I146" s="49" t="s">
        <v>424</v>
      </c>
    </row>
    <row r="147" spans="1:9" ht="11.1" customHeight="1" x14ac:dyDescent="0.2">
      <c r="A147" s="48" t="s">
        <v>37</v>
      </c>
      <c r="B147" s="42"/>
      <c r="C147" s="42" t="s">
        <v>139</v>
      </c>
      <c r="D147" s="40" t="s">
        <v>36</v>
      </c>
      <c r="E147" s="46">
        <v>4.5</v>
      </c>
      <c r="F147" s="45"/>
      <c r="G147" s="45">
        <f>ROUND(М[[#This Row],[Количество]]*М[[#This Row],[Цена за ед., руб]],2)</f>
        <v>0</v>
      </c>
      <c r="H147" s="42"/>
      <c r="I147" s="49" t="s">
        <v>424</v>
      </c>
    </row>
    <row r="148" spans="1:9" ht="11.1" customHeight="1" x14ac:dyDescent="0.2">
      <c r="A148" s="48" t="s">
        <v>37</v>
      </c>
      <c r="B148" s="42"/>
      <c r="C148" s="42" t="s">
        <v>141</v>
      </c>
      <c r="D148" s="40" t="s">
        <v>36</v>
      </c>
      <c r="E148" s="43">
        <v>108</v>
      </c>
      <c r="F148" s="45"/>
      <c r="G148" s="45">
        <f>ROUND(М[[#This Row],[Количество]]*М[[#This Row],[Цена за ед., руб]],2)</f>
        <v>0</v>
      </c>
      <c r="H148" s="42"/>
      <c r="I148" s="49" t="s">
        <v>424</v>
      </c>
    </row>
    <row r="149" spans="1:9" ht="11.1" customHeight="1" x14ac:dyDescent="0.2">
      <c r="A149" s="48" t="s">
        <v>37</v>
      </c>
      <c r="B149" s="42"/>
      <c r="C149" s="42" t="s">
        <v>143</v>
      </c>
      <c r="D149" s="40" t="s">
        <v>36</v>
      </c>
      <c r="E149" s="46">
        <v>220.5</v>
      </c>
      <c r="F149" s="45"/>
      <c r="G149" s="45">
        <f>ROUND(М[[#This Row],[Количество]]*М[[#This Row],[Цена за ед., руб]],2)</f>
        <v>0</v>
      </c>
      <c r="H149" s="42"/>
      <c r="I149" s="49" t="s">
        <v>424</v>
      </c>
    </row>
    <row r="150" spans="1:9" ht="11.1" customHeight="1" x14ac:dyDescent="0.2">
      <c r="A150" s="48" t="s">
        <v>37</v>
      </c>
      <c r="B150" s="42"/>
      <c r="C150" s="42" t="s">
        <v>145</v>
      </c>
      <c r="D150" s="40" t="s">
        <v>36</v>
      </c>
      <c r="E150" s="43">
        <v>11</v>
      </c>
      <c r="F150" s="45"/>
      <c r="G150" s="45">
        <f>ROUND(М[[#This Row],[Количество]]*М[[#This Row],[Цена за ед., руб]],2)</f>
        <v>0</v>
      </c>
      <c r="H150" s="42"/>
      <c r="I150" s="49" t="s">
        <v>424</v>
      </c>
    </row>
    <row r="151" spans="1:9" ht="11.1" customHeight="1" x14ac:dyDescent="0.2">
      <c r="A151" s="48" t="s">
        <v>37</v>
      </c>
      <c r="B151" s="42"/>
      <c r="C151" s="42" t="s">
        <v>147</v>
      </c>
      <c r="D151" s="40" t="s">
        <v>36</v>
      </c>
      <c r="E151" s="46">
        <v>0.5</v>
      </c>
      <c r="F151" s="45"/>
      <c r="G151" s="45">
        <f>ROUND(М[[#This Row],[Количество]]*М[[#This Row],[Цена за ед., руб]],2)</f>
        <v>0</v>
      </c>
      <c r="H151" s="42"/>
      <c r="I151" s="49" t="s">
        <v>424</v>
      </c>
    </row>
    <row r="152" spans="1:9" ht="11.1" customHeight="1" x14ac:dyDescent="0.2">
      <c r="A152" s="48" t="s">
        <v>37</v>
      </c>
      <c r="B152" s="42"/>
      <c r="C152" s="42" t="s">
        <v>149</v>
      </c>
      <c r="D152" s="40" t="s">
        <v>36</v>
      </c>
      <c r="E152" s="43">
        <v>9</v>
      </c>
      <c r="F152" s="45"/>
      <c r="G152" s="45">
        <f>ROUND(М[[#This Row],[Количество]]*М[[#This Row],[Цена за ед., руб]],2)</f>
        <v>0</v>
      </c>
      <c r="H152" s="42"/>
      <c r="I152" s="49" t="s">
        <v>424</v>
      </c>
    </row>
    <row r="153" spans="1:9" ht="11.1" customHeight="1" x14ac:dyDescent="0.2">
      <c r="A153" s="48" t="s">
        <v>37</v>
      </c>
      <c r="B153" s="42"/>
      <c r="C153" s="42" t="s">
        <v>151</v>
      </c>
      <c r="D153" s="40" t="s">
        <v>36</v>
      </c>
      <c r="E153" s="43">
        <v>144</v>
      </c>
      <c r="F153" s="45"/>
      <c r="G153" s="45">
        <f>ROUND(М[[#This Row],[Количество]]*М[[#This Row],[Цена за ед., руб]],2)</f>
        <v>0</v>
      </c>
      <c r="H153" s="42"/>
      <c r="I153" s="49" t="s">
        <v>424</v>
      </c>
    </row>
    <row r="154" spans="1:9" ht="11.1" customHeight="1" x14ac:dyDescent="0.2">
      <c r="A154" s="48" t="s">
        <v>37</v>
      </c>
      <c r="B154" s="42"/>
      <c r="C154" s="42" t="s">
        <v>153</v>
      </c>
      <c r="D154" s="40" t="s">
        <v>36</v>
      </c>
      <c r="E154" s="43">
        <v>178</v>
      </c>
      <c r="F154" s="45"/>
      <c r="G154" s="45">
        <f>ROUND(М[[#This Row],[Количество]]*М[[#This Row],[Цена за ед., руб]],2)</f>
        <v>0</v>
      </c>
      <c r="H154" s="42"/>
      <c r="I154" s="49" t="s">
        <v>424</v>
      </c>
    </row>
    <row r="155" spans="1:9" ht="11.1" customHeight="1" x14ac:dyDescent="0.2">
      <c r="A155" s="48" t="s">
        <v>37</v>
      </c>
      <c r="B155" s="42"/>
      <c r="C155" s="42" t="s">
        <v>155</v>
      </c>
      <c r="D155" s="40" t="s">
        <v>36</v>
      </c>
      <c r="E155" s="43">
        <v>113</v>
      </c>
      <c r="F155" s="45"/>
      <c r="G155" s="45">
        <f>ROUND(М[[#This Row],[Количество]]*М[[#This Row],[Цена за ед., руб]],2)</f>
        <v>0</v>
      </c>
      <c r="H155" s="42"/>
      <c r="I155" s="49" t="s">
        <v>424</v>
      </c>
    </row>
    <row r="156" spans="1:9" ht="11.1" customHeight="1" x14ac:dyDescent="0.2">
      <c r="A156" s="48" t="s">
        <v>37</v>
      </c>
      <c r="B156" s="42"/>
      <c r="C156" s="42" t="s">
        <v>157</v>
      </c>
      <c r="D156" s="40" t="s">
        <v>36</v>
      </c>
      <c r="E156" s="43">
        <v>5</v>
      </c>
      <c r="F156" s="45"/>
      <c r="G156" s="45">
        <f>ROUND(М[[#This Row],[Количество]]*М[[#This Row],[Цена за ед., руб]],2)</f>
        <v>0</v>
      </c>
      <c r="H156" s="42"/>
      <c r="I156" s="49" t="s">
        <v>424</v>
      </c>
    </row>
    <row r="157" spans="1:9" ht="11.1" customHeight="1" x14ac:dyDescent="0.2">
      <c r="A157" s="48" t="s">
        <v>37</v>
      </c>
      <c r="B157" s="42"/>
      <c r="C157" s="42" t="s">
        <v>159</v>
      </c>
      <c r="D157" s="40" t="s">
        <v>36</v>
      </c>
      <c r="E157" s="43">
        <v>81</v>
      </c>
      <c r="F157" s="45"/>
      <c r="G157" s="45">
        <f>ROUND(М[[#This Row],[Количество]]*М[[#This Row],[Цена за ед., руб]],2)</f>
        <v>0</v>
      </c>
      <c r="H157" s="42"/>
      <c r="I157" s="49" t="s">
        <v>424</v>
      </c>
    </row>
    <row r="158" spans="1:9" ht="11.1" customHeight="1" x14ac:dyDescent="0.2">
      <c r="A158" s="48" t="s">
        <v>37</v>
      </c>
      <c r="B158" s="42"/>
      <c r="C158" s="42" t="s">
        <v>161</v>
      </c>
      <c r="D158" s="40" t="s">
        <v>36</v>
      </c>
      <c r="E158" s="43">
        <v>2</v>
      </c>
      <c r="F158" s="45"/>
      <c r="G158" s="45">
        <f>ROUND(М[[#This Row],[Количество]]*М[[#This Row],[Цена за ед., руб]],2)</f>
        <v>0</v>
      </c>
      <c r="H158" s="42"/>
      <c r="I158" s="49" t="s">
        <v>424</v>
      </c>
    </row>
    <row r="159" spans="1:9" ht="11.1" customHeight="1" x14ac:dyDescent="0.2">
      <c r="A159" s="48" t="s">
        <v>37</v>
      </c>
      <c r="B159" s="42"/>
      <c r="C159" s="42" t="s">
        <v>163</v>
      </c>
      <c r="D159" s="40" t="s">
        <v>36</v>
      </c>
      <c r="E159" s="43">
        <v>64</v>
      </c>
      <c r="F159" s="45"/>
      <c r="G159" s="45">
        <f>ROUND(М[[#This Row],[Количество]]*М[[#This Row],[Цена за ед., руб]],2)</f>
        <v>0</v>
      </c>
      <c r="H159" s="42"/>
      <c r="I159" s="49" t="s">
        <v>424</v>
      </c>
    </row>
    <row r="160" spans="1:9" ht="11.1" customHeight="1" x14ac:dyDescent="0.2">
      <c r="A160" s="48" t="s">
        <v>37</v>
      </c>
      <c r="B160" s="42"/>
      <c r="C160" s="42" t="s">
        <v>165</v>
      </c>
      <c r="D160" s="40" t="s">
        <v>36</v>
      </c>
      <c r="E160" s="44">
        <v>1611.5</v>
      </c>
      <c r="F160" s="45"/>
      <c r="G160" s="45">
        <f>ROUND(М[[#This Row],[Количество]]*М[[#This Row],[Цена за ед., руб]],2)</f>
        <v>0</v>
      </c>
      <c r="H160" s="42"/>
      <c r="I160" s="49" t="s">
        <v>424</v>
      </c>
    </row>
    <row r="161" spans="1:9" ht="11.1" customHeight="1" x14ac:dyDescent="0.2">
      <c r="A161" s="48" t="s">
        <v>37</v>
      </c>
      <c r="B161" s="42"/>
      <c r="C161" s="42" t="s">
        <v>54</v>
      </c>
      <c r="D161" s="40" t="s">
        <v>36</v>
      </c>
      <c r="E161" s="43">
        <v>45</v>
      </c>
      <c r="F161" s="45"/>
      <c r="G161" s="45">
        <f>ROUND(М[[#This Row],[Количество]]*М[[#This Row],[Цена за ед., руб]],2)</f>
        <v>0</v>
      </c>
      <c r="H161" s="42"/>
      <c r="I161" s="49" t="s">
        <v>424</v>
      </c>
    </row>
    <row r="162" spans="1:9" ht="11.1" customHeight="1" x14ac:dyDescent="0.2">
      <c r="A162" s="48" t="s">
        <v>37</v>
      </c>
      <c r="B162" s="42"/>
      <c r="C162" s="42" t="s">
        <v>167</v>
      </c>
      <c r="D162" s="40" t="s">
        <v>36</v>
      </c>
      <c r="E162" s="43">
        <v>48</v>
      </c>
      <c r="F162" s="45"/>
      <c r="G162" s="45">
        <f>ROUND(М[[#This Row],[Количество]]*М[[#This Row],[Цена за ед., руб]],2)</f>
        <v>0</v>
      </c>
      <c r="H162" s="42"/>
      <c r="I162" s="49" t="s">
        <v>424</v>
      </c>
    </row>
    <row r="163" spans="1:9" ht="11.1" customHeight="1" x14ac:dyDescent="0.2">
      <c r="A163" s="48" t="s">
        <v>37</v>
      </c>
      <c r="B163" s="42"/>
      <c r="C163" s="42" t="s">
        <v>169</v>
      </c>
      <c r="D163" s="40" t="s">
        <v>36</v>
      </c>
      <c r="E163" s="44">
        <v>4746.5</v>
      </c>
      <c r="F163" s="45"/>
      <c r="G163" s="45">
        <f>ROUND(М[[#This Row],[Количество]]*М[[#This Row],[Цена за ед., руб]],2)</f>
        <v>0</v>
      </c>
      <c r="H163" s="42"/>
      <c r="I163" s="49" t="s">
        <v>424</v>
      </c>
    </row>
    <row r="164" spans="1:9" ht="11.1" customHeight="1" x14ac:dyDescent="0.2">
      <c r="A164" s="48" t="s">
        <v>37</v>
      </c>
      <c r="B164" s="42"/>
      <c r="C164" s="42" t="s">
        <v>171</v>
      </c>
      <c r="D164" s="40" t="s">
        <v>36</v>
      </c>
      <c r="E164" s="43">
        <v>108</v>
      </c>
      <c r="F164" s="45"/>
      <c r="G164" s="45">
        <f>ROUND(М[[#This Row],[Количество]]*М[[#This Row],[Цена за ед., руб]],2)</f>
        <v>0</v>
      </c>
      <c r="H164" s="42"/>
      <c r="I164" s="49" t="s">
        <v>424</v>
      </c>
    </row>
    <row r="165" spans="1:9" ht="11.1" customHeight="1" x14ac:dyDescent="0.2">
      <c r="A165" s="48" t="s">
        <v>37</v>
      </c>
      <c r="B165" s="42"/>
      <c r="C165" s="42" t="s">
        <v>56</v>
      </c>
      <c r="D165" s="40" t="s">
        <v>36</v>
      </c>
      <c r="E165" s="43">
        <v>3</v>
      </c>
      <c r="F165" s="45"/>
      <c r="G165" s="45">
        <f>ROUND(М[[#This Row],[Количество]]*М[[#This Row],[Цена за ед., руб]],2)</f>
        <v>0</v>
      </c>
      <c r="H165" s="42"/>
      <c r="I165" s="49" t="s">
        <v>424</v>
      </c>
    </row>
    <row r="166" spans="1:9" ht="11.1" customHeight="1" x14ac:dyDescent="0.2">
      <c r="A166" s="48" t="s">
        <v>37</v>
      </c>
      <c r="B166" s="42"/>
      <c r="C166" s="42" t="s">
        <v>173</v>
      </c>
      <c r="D166" s="40" t="s">
        <v>36</v>
      </c>
      <c r="E166" s="43">
        <v>65</v>
      </c>
      <c r="F166" s="45"/>
      <c r="G166" s="45">
        <f>ROUND(М[[#This Row],[Количество]]*М[[#This Row],[Цена за ед., руб]],2)</f>
        <v>0</v>
      </c>
      <c r="H166" s="42"/>
      <c r="I166" s="49" t="s">
        <v>424</v>
      </c>
    </row>
    <row r="167" spans="1:9" ht="11.1" customHeight="1" x14ac:dyDescent="0.2">
      <c r="A167" s="48" t="s">
        <v>37</v>
      </c>
      <c r="B167" s="42"/>
      <c r="C167" s="42" t="s">
        <v>175</v>
      </c>
      <c r="D167" s="40" t="s">
        <v>36</v>
      </c>
      <c r="E167" s="43">
        <v>2</v>
      </c>
      <c r="F167" s="45"/>
      <c r="G167" s="45">
        <f>ROUND(М[[#This Row],[Количество]]*М[[#This Row],[Цена за ед., руб]],2)</f>
        <v>0</v>
      </c>
      <c r="H167" s="42"/>
      <c r="I167" s="49" t="s">
        <v>424</v>
      </c>
    </row>
    <row r="168" spans="1:9" ht="11.1" customHeight="1" x14ac:dyDescent="0.2">
      <c r="A168" s="48" t="s">
        <v>37</v>
      </c>
      <c r="B168" s="42"/>
      <c r="C168" s="42" t="s">
        <v>177</v>
      </c>
      <c r="D168" s="40" t="s">
        <v>36</v>
      </c>
      <c r="E168" s="43">
        <v>18</v>
      </c>
      <c r="F168" s="45"/>
      <c r="G168" s="45">
        <f>ROUND(М[[#This Row],[Количество]]*М[[#This Row],[Цена за ед., руб]],2)</f>
        <v>0</v>
      </c>
      <c r="H168" s="42"/>
      <c r="I168" s="49" t="s">
        <v>424</v>
      </c>
    </row>
    <row r="169" spans="1:9" ht="11.1" customHeight="1" x14ac:dyDescent="0.2">
      <c r="A169" s="48" t="s">
        <v>37</v>
      </c>
      <c r="B169" s="42"/>
      <c r="C169" s="42" t="s">
        <v>179</v>
      </c>
      <c r="D169" s="40" t="s">
        <v>36</v>
      </c>
      <c r="E169" s="43">
        <v>12</v>
      </c>
      <c r="F169" s="45"/>
      <c r="G169" s="45">
        <f>ROUND(М[[#This Row],[Количество]]*М[[#This Row],[Цена за ед., руб]],2)</f>
        <v>0</v>
      </c>
      <c r="H169" s="42"/>
      <c r="I169" s="49" t="s">
        <v>424</v>
      </c>
    </row>
    <row r="170" spans="1:9" ht="11.1" customHeight="1" x14ac:dyDescent="0.2">
      <c r="A170" s="48" t="s">
        <v>37</v>
      </c>
      <c r="B170" s="42"/>
      <c r="C170" s="42" t="s">
        <v>181</v>
      </c>
      <c r="D170" s="40" t="s">
        <v>36</v>
      </c>
      <c r="E170" s="43">
        <v>1</v>
      </c>
      <c r="F170" s="45"/>
      <c r="G170" s="45">
        <f>ROUND(М[[#This Row],[Количество]]*М[[#This Row],[Цена за ед., руб]],2)</f>
        <v>0</v>
      </c>
      <c r="H170" s="42"/>
      <c r="I170" s="49" t="s">
        <v>424</v>
      </c>
    </row>
    <row r="171" spans="1:9" ht="11.1" customHeight="1" x14ac:dyDescent="0.2">
      <c r="A171" s="48" t="s">
        <v>37</v>
      </c>
      <c r="B171" s="42"/>
      <c r="C171" s="42" t="s">
        <v>183</v>
      </c>
      <c r="D171" s="40" t="s">
        <v>36</v>
      </c>
      <c r="E171" s="43">
        <v>78</v>
      </c>
      <c r="F171" s="45"/>
      <c r="G171" s="45">
        <f>ROUND(М[[#This Row],[Количество]]*М[[#This Row],[Цена за ед., руб]],2)</f>
        <v>0</v>
      </c>
      <c r="H171" s="42"/>
      <c r="I171" s="49" t="s">
        <v>424</v>
      </c>
    </row>
    <row r="172" spans="1:9" ht="11.1" customHeight="1" x14ac:dyDescent="0.2">
      <c r="A172" s="48" t="s">
        <v>37</v>
      </c>
      <c r="B172" s="42"/>
      <c r="C172" s="42" t="s">
        <v>185</v>
      </c>
      <c r="D172" s="40" t="s">
        <v>36</v>
      </c>
      <c r="E172" s="43">
        <v>4</v>
      </c>
      <c r="F172" s="45"/>
      <c r="G172" s="45">
        <f>ROUND(М[[#This Row],[Количество]]*М[[#This Row],[Цена за ед., руб]],2)</f>
        <v>0</v>
      </c>
      <c r="H172" s="42"/>
      <c r="I172" s="49" t="s">
        <v>424</v>
      </c>
    </row>
    <row r="173" spans="1:9" ht="11.1" customHeight="1" x14ac:dyDescent="0.2">
      <c r="A173" s="48" t="s">
        <v>37</v>
      </c>
      <c r="B173" s="42"/>
      <c r="C173" s="42" t="s">
        <v>187</v>
      </c>
      <c r="D173" s="40" t="s">
        <v>36</v>
      </c>
      <c r="E173" s="43">
        <v>4</v>
      </c>
      <c r="F173" s="45"/>
      <c r="G173" s="45">
        <f>ROUND(М[[#This Row],[Количество]]*М[[#This Row],[Цена за ед., руб]],2)</f>
        <v>0</v>
      </c>
      <c r="H173" s="42"/>
      <c r="I173" s="49" t="s">
        <v>424</v>
      </c>
    </row>
    <row r="174" spans="1:9" ht="11.1" customHeight="1" x14ac:dyDescent="0.2">
      <c r="A174" s="48" t="s">
        <v>37</v>
      </c>
      <c r="B174" s="42"/>
      <c r="C174" s="42" t="s">
        <v>189</v>
      </c>
      <c r="D174" s="40" t="s">
        <v>36</v>
      </c>
      <c r="E174" s="43">
        <v>53</v>
      </c>
      <c r="F174" s="45"/>
      <c r="G174" s="45">
        <f>ROUND(М[[#This Row],[Количество]]*М[[#This Row],[Цена за ед., руб]],2)</f>
        <v>0</v>
      </c>
      <c r="H174" s="42"/>
      <c r="I174" s="49" t="s">
        <v>424</v>
      </c>
    </row>
    <row r="175" spans="1:9" ht="11.1" customHeight="1" x14ac:dyDescent="0.2">
      <c r="A175" s="48" t="s">
        <v>37</v>
      </c>
      <c r="B175" s="42"/>
      <c r="C175" s="42" t="s">
        <v>191</v>
      </c>
      <c r="D175" s="40" t="s">
        <v>36</v>
      </c>
      <c r="E175" s="43">
        <v>23</v>
      </c>
      <c r="F175" s="45"/>
      <c r="G175" s="45">
        <f>ROUND(М[[#This Row],[Количество]]*М[[#This Row],[Цена за ед., руб]],2)</f>
        <v>0</v>
      </c>
      <c r="H175" s="42"/>
      <c r="I175" s="49" t="s">
        <v>424</v>
      </c>
    </row>
    <row r="176" spans="1:9" ht="11.1" customHeight="1" x14ac:dyDescent="0.2">
      <c r="A176" s="48" t="s">
        <v>37</v>
      </c>
      <c r="B176" s="42"/>
      <c r="C176" s="42" t="s">
        <v>193</v>
      </c>
      <c r="D176" s="40" t="s">
        <v>36</v>
      </c>
      <c r="E176" s="43">
        <v>3</v>
      </c>
      <c r="F176" s="45"/>
      <c r="G176" s="45">
        <f>ROUND(М[[#This Row],[Количество]]*М[[#This Row],[Цена за ед., руб]],2)</f>
        <v>0</v>
      </c>
      <c r="H176" s="42"/>
      <c r="I176" s="49" t="s">
        <v>424</v>
      </c>
    </row>
    <row r="177" spans="1:9" ht="11.1" customHeight="1" x14ac:dyDescent="0.2">
      <c r="A177" s="48" t="s">
        <v>37</v>
      </c>
      <c r="B177" s="42"/>
      <c r="C177" s="42" t="s">
        <v>195</v>
      </c>
      <c r="D177" s="40" t="s">
        <v>36</v>
      </c>
      <c r="E177" s="43">
        <v>15</v>
      </c>
      <c r="F177" s="45"/>
      <c r="G177" s="45">
        <f>ROUND(М[[#This Row],[Количество]]*М[[#This Row],[Цена за ед., руб]],2)</f>
        <v>0</v>
      </c>
      <c r="H177" s="42"/>
      <c r="I177" s="49" t="s">
        <v>424</v>
      </c>
    </row>
    <row r="178" spans="1:9" ht="11.1" customHeight="1" x14ac:dyDescent="0.2">
      <c r="A178" s="48" t="s">
        <v>37</v>
      </c>
      <c r="B178" s="42"/>
      <c r="C178" s="42" t="s">
        <v>197</v>
      </c>
      <c r="D178" s="40" t="s">
        <v>36</v>
      </c>
      <c r="E178" s="43">
        <v>1</v>
      </c>
      <c r="F178" s="45"/>
      <c r="G178" s="45">
        <f>ROUND(М[[#This Row],[Количество]]*М[[#This Row],[Цена за ед., руб]],2)</f>
        <v>0</v>
      </c>
      <c r="H178" s="42"/>
      <c r="I178" s="49" t="s">
        <v>424</v>
      </c>
    </row>
    <row r="179" spans="1:9" ht="11.1" customHeight="1" x14ac:dyDescent="0.2">
      <c r="A179" s="48" t="s">
        <v>37</v>
      </c>
      <c r="B179" s="42"/>
      <c r="C179" s="42" t="s">
        <v>199</v>
      </c>
      <c r="D179" s="40" t="s">
        <v>36</v>
      </c>
      <c r="E179" s="43">
        <v>8</v>
      </c>
      <c r="F179" s="45"/>
      <c r="G179" s="45">
        <f>ROUND(М[[#This Row],[Количество]]*М[[#This Row],[Цена за ед., руб]],2)</f>
        <v>0</v>
      </c>
      <c r="H179" s="42"/>
      <c r="I179" s="49" t="s">
        <v>424</v>
      </c>
    </row>
    <row r="180" spans="1:9" ht="11.1" customHeight="1" x14ac:dyDescent="0.2">
      <c r="A180" s="48" t="s">
        <v>37</v>
      </c>
      <c r="B180" s="42"/>
      <c r="C180" s="42" t="s">
        <v>201</v>
      </c>
      <c r="D180" s="40" t="s">
        <v>36</v>
      </c>
      <c r="E180" s="43">
        <v>14</v>
      </c>
      <c r="F180" s="45"/>
      <c r="G180" s="45">
        <f>ROUND(М[[#This Row],[Количество]]*М[[#This Row],[Цена за ед., руб]],2)</f>
        <v>0</v>
      </c>
      <c r="H180" s="42"/>
      <c r="I180" s="49" t="s">
        <v>424</v>
      </c>
    </row>
    <row r="181" spans="1:9" ht="11.1" customHeight="1" x14ac:dyDescent="0.2">
      <c r="A181" s="48" t="s">
        <v>37</v>
      </c>
      <c r="B181" s="42"/>
      <c r="C181" s="42" t="s">
        <v>203</v>
      </c>
      <c r="D181" s="40" t="s">
        <v>36</v>
      </c>
      <c r="E181" s="43">
        <v>22</v>
      </c>
      <c r="F181" s="45"/>
      <c r="G181" s="45">
        <f>ROUND(М[[#This Row],[Количество]]*М[[#This Row],[Цена за ед., руб]],2)</f>
        <v>0</v>
      </c>
      <c r="H181" s="42"/>
      <c r="I181" s="49" t="s">
        <v>424</v>
      </c>
    </row>
    <row r="182" spans="1:9" ht="11.1" customHeight="1" x14ac:dyDescent="0.2">
      <c r="A182" s="48" t="s">
        <v>37</v>
      </c>
      <c r="B182" s="42"/>
      <c r="C182" s="42" t="s">
        <v>205</v>
      </c>
      <c r="D182" s="40" t="s">
        <v>36</v>
      </c>
      <c r="E182" s="46">
        <v>0.5</v>
      </c>
      <c r="F182" s="45"/>
      <c r="G182" s="45">
        <f>ROUND(М[[#This Row],[Количество]]*М[[#This Row],[Цена за ед., руб]],2)</f>
        <v>0</v>
      </c>
      <c r="H182" s="42"/>
      <c r="I182" s="49" t="s">
        <v>424</v>
      </c>
    </row>
    <row r="183" spans="1:9" ht="11.1" customHeight="1" x14ac:dyDescent="0.2">
      <c r="A183" s="48" t="s">
        <v>37</v>
      </c>
      <c r="B183" s="42"/>
      <c r="C183" s="42" t="s">
        <v>207</v>
      </c>
      <c r="D183" s="40" t="s">
        <v>36</v>
      </c>
      <c r="E183" s="43">
        <v>101</v>
      </c>
      <c r="F183" s="45"/>
      <c r="G183" s="45">
        <f>ROUND(М[[#This Row],[Количество]]*М[[#This Row],[Цена за ед., руб]],2)</f>
        <v>0</v>
      </c>
      <c r="H183" s="42"/>
      <c r="I183" s="49" t="s">
        <v>424</v>
      </c>
    </row>
    <row r="184" spans="1:9" ht="11.1" customHeight="1" x14ac:dyDescent="0.2">
      <c r="A184" s="48" t="s">
        <v>37</v>
      </c>
      <c r="B184" s="42"/>
      <c r="C184" s="42" t="s">
        <v>209</v>
      </c>
      <c r="D184" s="40" t="s">
        <v>36</v>
      </c>
      <c r="E184" s="43">
        <v>16</v>
      </c>
      <c r="F184" s="45"/>
      <c r="G184" s="45">
        <f>ROUND(М[[#This Row],[Количество]]*М[[#This Row],[Цена за ед., руб]],2)</f>
        <v>0</v>
      </c>
      <c r="H184" s="42"/>
      <c r="I184" s="49" t="s">
        <v>424</v>
      </c>
    </row>
    <row r="185" spans="1:9" ht="11.1" customHeight="1" x14ac:dyDescent="0.2">
      <c r="A185" s="48" t="s">
        <v>37</v>
      </c>
      <c r="B185" s="42"/>
      <c r="C185" s="42" t="s">
        <v>211</v>
      </c>
      <c r="D185" s="40" t="s">
        <v>36</v>
      </c>
      <c r="E185" s="43">
        <v>9</v>
      </c>
      <c r="F185" s="45"/>
      <c r="G185" s="45">
        <f>ROUND(М[[#This Row],[Количество]]*М[[#This Row],[Цена за ед., руб]],2)</f>
        <v>0</v>
      </c>
      <c r="H185" s="42"/>
      <c r="I185" s="49" t="s">
        <v>424</v>
      </c>
    </row>
    <row r="186" spans="1:9" ht="11.1" customHeight="1" x14ac:dyDescent="0.2">
      <c r="A186" s="48" t="s">
        <v>37</v>
      </c>
      <c r="B186" s="42"/>
      <c r="C186" s="42" t="s">
        <v>213</v>
      </c>
      <c r="D186" s="40" t="s">
        <v>36</v>
      </c>
      <c r="E186" s="46">
        <v>1.5</v>
      </c>
      <c r="F186" s="45"/>
      <c r="G186" s="45">
        <f>ROUND(М[[#This Row],[Количество]]*М[[#This Row],[Цена за ед., руб]],2)</f>
        <v>0</v>
      </c>
      <c r="H186" s="42"/>
      <c r="I186" s="49" t="s">
        <v>424</v>
      </c>
    </row>
    <row r="187" spans="1:9" ht="11.1" customHeight="1" x14ac:dyDescent="0.2">
      <c r="A187" s="48" t="s">
        <v>37</v>
      </c>
      <c r="B187" s="42"/>
      <c r="C187" s="42" t="s">
        <v>215</v>
      </c>
      <c r="D187" s="40" t="s">
        <v>36</v>
      </c>
      <c r="E187" s="43">
        <v>4</v>
      </c>
      <c r="F187" s="45"/>
      <c r="G187" s="45">
        <f>ROUND(М[[#This Row],[Количество]]*М[[#This Row],[Цена за ед., руб]],2)</f>
        <v>0</v>
      </c>
      <c r="H187" s="42"/>
      <c r="I187" s="49" t="s">
        <v>424</v>
      </c>
    </row>
    <row r="188" spans="1:9" ht="11.1" customHeight="1" x14ac:dyDescent="0.2">
      <c r="A188" s="48" t="s">
        <v>37</v>
      </c>
      <c r="B188" s="42"/>
      <c r="C188" s="42" t="s">
        <v>217</v>
      </c>
      <c r="D188" s="40" t="s">
        <v>36</v>
      </c>
      <c r="E188" s="43">
        <v>1</v>
      </c>
      <c r="F188" s="45"/>
      <c r="G188" s="45">
        <f>ROUND(М[[#This Row],[Количество]]*М[[#This Row],[Цена за ед., руб]],2)</f>
        <v>0</v>
      </c>
      <c r="H188" s="42"/>
      <c r="I188" s="49" t="s">
        <v>424</v>
      </c>
    </row>
    <row r="189" spans="1:9" ht="11.1" customHeight="1" x14ac:dyDescent="0.2">
      <c r="A189" s="48" t="s">
        <v>37</v>
      </c>
      <c r="B189" s="42"/>
      <c r="C189" s="42" t="s">
        <v>219</v>
      </c>
      <c r="D189" s="40" t="s">
        <v>36</v>
      </c>
      <c r="E189" s="43">
        <v>12</v>
      </c>
      <c r="F189" s="45"/>
      <c r="G189" s="45">
        <f>ROUND(М[[#This Row],[Количество]]*М[[#This Row],[Цена за ед., руб]],2)</f>
        <v>0</v>
      </c>
      <c r="H189" s="42"/>
      <c r="I189" s="49" t="s">
        <v>424</v>
      </c>
    </row>
    <row r="190" spans="1:9" ht="11.1" customHeight="1" x14ac:dyDescent="0.2">
      <c r="A190" s="48" t="s">
        <v>37</v>
      </c>
      <c r="B190" s="42"/>
      <c r="C190" s="42" t="s">
        <v>221</v>
      </c>
      <c r="D190" s="40" t="s">
        <v>36</v>
      </c>
      <c r="E190" s="43">
        <v>3</v>
      </c>
      <c r="F190" s="45"/>
      <c r="G190" s="45">
        <f>ROUND(М[[#This Row],[Количество]]*М[[#This Row],[Цена за ед., руб]],2)</f>
        <v>0</v>
      </c>
      <c r="H190" s="42"/>
      <c r="I190" s="49" t="s">
        <v>424</v>
      </c>
    </row>
    <row r="191" spans="1:9" ht="11.1" customHeight="1" x14ac:dyDescent="0.2">
      <c r="A191" s="48" t="s">
        <v>37</v>
      </c>
      <c r="B191" s="42"/>
      <c r="C191" s="42" t="s">
        <v>223</v>
      </c>
      <c r="D191" s="40" t="s">
        <v>36</v>
      </c>
      <c r="E191" s="43">
        <v>1</v>
      </c>
      <c r="F191" s="45"/>
      <c r="G191" s="45">
        <f>ROUND(М[[#This Row],[Количество]]*М[[#This Row],[Цена за ед., руб]],2)</f>
        <v>0</v>
      </c>
      <c r="H191" s="42"/>
      <c r="I191" s="49" t="s">
        <v>424</v>
      </c>
    </row>
    <row r="192" spans="1:9" ht="11.1" customHeight="1" x14ac:dyDescent="0.2">
      <c r="A192" s="48" t="s">
        <v>37</v>
      </c>
      <c r="B192" s="42"/>
      <c r="C192" s="42" t="s">
        <v>225</v>
      </c>
      <c r="D192" s="40" t="s">
        <v>36</v>
      </c>
      <c r="E192" s="43">
        <v>1</v>
      </c>
      <c r="F192" s="45"/>
      <c r="G192" s="45">
        <f>ROUND(М[[#This Row],[Количество]]*М[[#This Row],[Цена за ед., руб]],2)</f>
        <v>0</v>
      </c>
      <c r="H192" s="42"/>
      <c r="I192" s="49" t="s">
        <v>424</v>
      </c>
    </row>
    <row r="193" spans="1:9" ht="11.1" customHeight="1" x14ac:dyDescent="0.2">
      <c r="A193" s="48" t="s">
        <v>37</v>
      </c>
      <c r="B193" s="42"/>
      <c r="C193" s="42" t="s">
        <v>227</v>
      </c>
      <c r="D193" s="40" t="s">
        <v>36</v>
      </c>
      <c r="E193" s="43">
        <v>5</v>
      </c>
      <c r="F193" s="45"/>
      <c r="G193" s="45">
        <f>ROUND(М[[#This Row],[Количество]]*М[[#This Row],[Цена за ед., руб]],2)</f>
        <v>0</v>
      </c>
      <c r="H193" s="42"/>
      <c r="I193" s="49" t="s">
        <v>424</v>
      </c>
    </row>
    <row r="194" spans="1:9" ht="11.1" customHeight="1" x14ac:dyDescent="0.2">
      <c r="A194" s="48" t="s">
        <v>37</v>
      </c>
      <c r="B194" s="42"/>
      <c r="C194" s="42" t="s">
        <v>229</v>
      </c>
      <c r="D194" s="40" t="s">
        <v>36</v>
      </c>
      <c r="E194" s="43">
        <v>3</v>
      </c>
      <c r="F194" s="45"/>
      <c r="G194" s="45">
        <f>ROUND(М[[#This Row],[Количество]]*М[[#This Row],[Цена за ед., руб]],2)</f>
        <v>0</v>
      </c>
      <c r="H194" s="42"/>
      <c r="I194" s="49" t="s">
        <v>424</v>
      </c>
    </row>
    <row r="195" spans="1:9" ht="11.1" customHeight="1" x14ac:dyDescent="0.2">
      <c r="A195" s="48" t="s">
        <v>37</v>
      </c>
      <c r="B195" s="42"/>
      <c r="C195" s="42" t="s">
        <v>231</v>
      </c>
      <c r="D195" s="40" t="s">
        <v>36</v>
      </c>
      <c r="E195" s="43">
        <v>2</v>
      </c>
      <c r="F195" s="45"/>
      <c r="G195" s="45">
        <f>ROUND(М[[#This Row],[Количество]]*М[[#This Row],[Цена за ед., руб]],2)</f>
        <v>0</v>
      </c>
      <c r="H195" s="42"/>
      <c r="I195" s="49" t="s">
        <v>424</v>
      </c>
    </row>
    <row r="196" spans="1:9" ht="11.1" customHeight="1" x14ac:dyDescent="0.2">
      <c r="A196" s="48" t="s">
        <v>37</v>
      </c>
      <c r="B196" s="42"/>
      <c r="C196" s="42" t="s">
        <v>233</v>
      </c>
      <c r="D196" s="40" t="s">
        <v>36</v>
      </c>
      <c r="E196" s="43">
        <v>54</v>
      </c>
      <c r="F196" s="45"/>
      <c r="G196" s="45">
        <f>ROUND(М[[#This Row],[Количество]]*М[[#This Row],[Цена за ед., руб]],2)</f>
        <v>0</v>
      </c>
      <c r="H196" s="42"/>
      <c r="I196" s="49" t="s">
        <v>424</v>
      </c>
    </row>
    <row r="197" spans="1:9" ht="11.1" customHeight="1" x14ac:dyDescent="0.2">
      <c r="A197" s="48" t="s">
        <v>37</v>
      </c>
      <c r="B197" s="42"/>
      <c r="C197" s="42" t="s">
        <v>235</v>
      </c>
      <c r="D197" s="40" t="s">
        <v>36</v>
      </c>
      <c r="E197" s="43">
        <v>8</v>
      </c>
      <c r="F197" s="45"/>
      <c r="G197" s="45">
        <f>ROUND(М[[#This Row],[Количество]]*М[[#This Row],[Цена за ед., руб]],2)</f>
        <v>0</v>
      </c>
      <c r="H197" s="42"/>
      <c r="I197" s="49" t="s">
        <v>424</v>
      </c>
    </row>
    <row r="198" spans="1:9" ht="11.1" customHeight="1" x14ac:dyDescent="0.2">
      <c r="A198" s="48" t="s">
        <v>37</v>
      </c>
      <c r="B198" s="42"/>
      <c r="C198" s="42" t="s">
        <v>237</v>
      </c>
      <c r="D198" s="40" t="s">
        <v>36</v>
      </c>
      <c r="E198" s="43">
        <v>100</v>
      </c>
      <c r="F198" s="45"/>
      <c r="G198" s="45">
        <f>ROUND(М[[#This Row],[Количество]]*М[[#This Row],[Цена за ед., руб]],2)</f>
        <v>0</v>
      </c>
      <c r="H198" s="42"/>
      <c r="I198" s="49" t="s">
        <v>424</v>
      </c>
    </row>
    <row r="199" spans="1:9" ht="11.1" customHeight="1" x14ac:dyDescent="0.2">
      <c r="A199" s="48" t="s">
        <v>37</v>
      </c>
      <c r="B199" s="42"/>
      <c r="C199" s="42" t="s">
        <v>239</v>
      </c>
      <c r="D199" s="40" t="s">
        <v>36</v>
      </c>
      <c r="E199" s="43">
        <v>620</v>
      </c>
      <c r="F199" s="45"/>
      <c r="G199" s="45">
        <f>ROUND(М[[#This Row],[Количество]]*М[[#This Row],[Цена за ед., руб]],2)</f>
        <v>0</v>
      </c>
      <c r="H199" s="42"/>
      <c r="I199" s="49" t="s">
        <v>424</v>
      </c>
    </row>
    <row r="200" spans="1:9" ht="11.1" customHeight="1" x14ac:dyDescent="0.2">
      <c r="A200" s="48" t="s">
        <v>37</v>
      </c>
      <c r="B200" s="42"/>
      <c r="C200" s="42" t="s">
        <v>241</v>
      </c>
      <c r="D200" s="40" t="s">
        <v>36</v>
      </c>
      <c r="E200" s="43">
        <v>12</v>
      </c>
      <c r="F200" s="45"/>
      <c r="G200" s="45">
        <f>ROUND(М[[#This Row],[Количество]]*М[[#This Row],[Цена за ед., руб]],2)</f>
        <v>0</v>
      </c>
      <c r="H200" s="42"/>
      <c r="I200" s="49" t="s">
        <v>424</v>
      </c>
    </row>
    <row r="201" spans="1:9" ht="11.1" customHeight="1" x14ac:dyDescent="0.2">
      <c r="A201" s="48" t="s">
        <v>37</v>
      </c>
      <c r="B201" s="42"/>
      <c r="C201" s="42" t="s">
        <v>243</v>
      </c>
      <c r="D201" s="40" t="s">
        <v>36</v>
      </c>
      <c r="E201" s="43">
        <v>8</v>
      </c>
      <c r="F201" s="45"/>
      <c r="G201" s="45">
        <f>ROUND(М[[#This Row],[Количество]]*М[[#This Row],[Цена за ед., руб]],2)</f>
        <v>0</v>
      </c>
      <c r="H201" s="42"/>
      <c r="I201" s="49" t="s">
        <v>424</v>
      </c>
    </row>
    <row r="202" spans="1:9" ht="11.1" customHeight="1" x14ac:dyDescent="0.2">
      <c r="A202" s="48" t="s">
        <v>37</v>
      </c>
      <c r="B202" s="42"/>
      <c r="C202" s="42" t="s">
        <v>245</v>
      </c>
      <c r="D202" s="40" t="s">
        <v>36</v>
      </c>
      <c r="E202" s="43">
        <v>93</v>
      </c>
      <c r="F202" s="45"/>
      <c r="G202" s="45">
        <f>ROUND(М[[#This Row],[Количество]]*М[[#This Row],[Цена за ед., руб]],2)</f>
        <v>0</v>
      </c>
      <c r="H202" s="42"/>
      <c r="I202" s="49" t="s">
        <v>424</v>
      </c>
    </row>
    <row r="203" spans="1:9" ht="11.1" customHeight="1" x14ac:dyDescent="0.2">
      <c r="A203" s="48" t="s">
        <v>37</v>
      </c>
      <c r="B203" s="42"/>
      <c r="C203" s="42" t="s">
        <v>247</v>
      </c>
      <c r="D203" s="40" t="s">
        <v>36</v>
      </c>
      <c r="E203" s="43">
        <v>20</v>
      </c>
      <c r="F203" s="45"/>
      <c r="G203" s="45">
        <f>ROUND(М[[#This Row],[Количество]]*М[[#This Row],[Цена за ед., руб]],2)</f>
        <v>0</v>
      </c>
      <c r="H203" s="42"/>
      <c r="I203" s="49" t="s">
        <v>424</v>
      </c>
    </row>
    <row r="204" spans="1:9" ht="11.1" customHeight="1" x14ac:dyDescent="0.2">
      <c r="A204" s="48" t="s">
        <v>37</v>
      </c>
      <c r="B204" s="42"/>
      <c r="C204" s="42" t="s">
        <v>249</v>
      </c>
      <c r="D204" s="40" t="s">
        <v>36</v>
      </c>
      <c r="E204" s="43">
        <v>2</v>
      </c>
      <c r="F204" s="45"/>
      <c r="G204" s="45">
        <f>ROUND(М[[#This Row],[Количество]]*М[[#This Row],[Цена за ед., руб]],2)</f>
        <v>0</v>
      </c>
      <c r="H204" s="42"/>
      <c r="I204" s="49" t="s">
        <v>424</v>
      </c>
    </row>
    <row r="205" spans="1:9" ht="11.1" customHeight="1" x14ac:dyDescent="0.2">
      <c r="A205" s="48" t="s">
        <v>37</v>
      </c>
      <c r="B205" s="42"/>
      <c r="C205" s="42" t="s">
        <v>251</v>
      </c>
      <c r="D205" s="40" t="s">
        <v>36</v>
      </c>
      <c r="E205" s="43">
        <v>157</v>
      </c>
      <c r="F205" s="45"/>
      <c r="G205" s="45">
        <f>ROUND(М[[#This Row],[Количество]]*М[[#This Row],[Цена за ед., руб]],2)</f>
        <v>0</v>
      </c>
      <c r="H205" s="42"/>
      <c r="I205" s="49" t="s">
        <v>424</v>
      </c>
    </row>
    <row r="206" spans="1:9" ht="11.1" customHeight="1" x14ac:dyDescent="0.2">
      <c r="A206" s="48" t="s">
        <v>37</v>
      </c>
      <c r="B206" s="42"/>
      <c r="C206" s="42" t="s">
        <v>253</v>
      </c>
      <c r="D206" s="40" t="s">
        <v>36</v>
      </c>
      <c r="E206" s="43">
        <v>53</v>
      </c>
      <c r="F206" s="45"/>
      <c r="G206" s="45">
        <f>ROUND(М[[#This Row],[Количество]]*М[[#This Row],[Цена за ед., руб]],2)</f>
        <v>0</v>
      </c>
      <c r="H206" s="42"/>
      <c r="I206" s="49" t="s">
        <v>424</v>
      </c>
    </row>
    <row r="207" spans="1:9" ht="11.1" customHeight="1" x14ac:dyDescent="0.2">
      <c r="A207" s="48" t="s">
        <v>37</v>
      </c>
      <c r="B207" s="42"/>
      <c r="C207" s="42" t="s">
        <v>255</v>
      </c>
      <c r="D207" s="40" t="s">
        <v>36</v>
      </c>
      <c r="E207" s="43">
        <v>32</v>
      </c>
      <c r="F207" s="45"/>
      <c r="G207" s="45">
        <f>ROUND(М[[#This Row],[Количество]]*М[[#This Row],[Цена за ед., руб]],2)</f>
        <v>0</v>
      </c>
      <c r="H207" s="42"/>
      <c r="I207" s="49" t="s">
        <v>424</v>
      </c>
    </row>
    <row r="208" spans="1:9" ht="11.1" customHeight="1" x14ac:dyDescent="0.2">
      <c r="A208" s="48" t="s">
        <v>37</v>
      </c>
      <c r="B208" s="42"/>
      <c r="C208" s="42" t="s">
        <v>257</v>
      </c>
      <c r="D208" s="40" t="s">
        <v>36</v>
      </c>
      <c r="E208" s="43">
        <v>22</v>
      </c>
      <c r="F208" s="45"/>
      <c r="G208" s="45">
        <f>ROUND(М[[#This Row],[Количество]]*М[[#This Row],[Цена за ед., руб]],2)</f>
        <v>0</v>
      </c>
      <c r="H208" s="42"/>
      <c r="I208" s="49" t="s">
        <v>424</v>
      </c>
    </row>
    <row r="209" spans="1:9" ht="11.1" customHeight="1" x14ac:dyDescent="0.2">
      <c r="A209" s="48" t="s">
        <v>37</v>
      </c>
      <c r="B209" s="42"/>
      <c r="C209" s="42" t="s">
        <v>259</v>
      </c>
      <c r="D209" s="40" t="s">
        <v>36</v>
      </c>
      <c r="E209" s="43">
        <v>5</v>
      </c>
      <c r="F209" s="45"/>
      <c r="G209" s="45">
        <f>ROUND(М[[#This Row],[Количество]]*М[[#This Row],[Цена за ед., руб]],2)</f>
        <v>0</v>
      </c>
      <c r="H209" s="42"/>
      <c r="I209" s="49" t="s">
        <v>424</v>
      </c>
    </row>
    <row r="210" spans="1:9" ht="11.1" customHeight="1" x14ac:dyDescent="0.2">
      <c r="A210" s="48" t="s">
        <v>37</v>
      </c>
      <c r="B210" s="42"/>
      <c r="C210" s="42" t="s">
        <v>261</v>
      </c>
      <c r="D210" s="40" t="s">
        <v>36</v>
      </c>
      <c r="E210" s="43">
        <v>6</v>
      </c>
      <c r="F210" s="45"/>
      <c r="G210" s="45">
        <f>ROUND(М[[#This Row],[Количество]]*М[[#This Row],[Цена за ед., руб]],2)</f>
        <v>0</v>
      </c>
      <c r="H210" s="42"/>
      <c r="I210" s="49" t="s">
        <v>424</v>
      </c>
    </row>
    <row r="211" spans="1:9" ht="11.1" customHeight="1" x14ac:dyDescent="0.2">
      <c r="A211" s="48" t="s">
        <v>37</v>
      </c>
      <c r="B211" s="42"/>
      <c r="C211" s="42" t="s">
        <v>263</v>
      </c>
      <c r="D211" s="40" t="s">
        <v>36</v>
      </c>
      <c r="E211" s="43">
        <v>7</v>
      </c>
      <c r="F211" s="45"/>
      <c r="G211" s="45">
        <f>ROUND(М[[#This Row],[Количество]]*М[[#This Row],[Цена за ед., руб]],2)</f>
        <v>0</v>
      </c>
      <c r="H211" s="42"/>
      <c r="I211" s="49" t="s">
        <v>424</v>
      </c>
    </row>
    <row r="212" spans="1:9" ht="11.1" customHeight="1" x14ac:dyDescent="0.2">
      <c r="A212" s="48" t="s">
        <v>37</v>
      </c>
      <c r="B212" s="42"/>
      <c r="C212" s="42" t="s">
        <v>265</v>
      </c>
      <c r="D212" s="40" t="s">
        <v>36</v>
      </c>
      <c r="E212" s="43">
        <v>92</v>
      </c>
      <c r="F212" s="45"/>
      <c r="G212" s="45">
        <f>ROUND(М[[#This Row],[Количество]]*М[[#This Row],[Цена за ед., руб]],2)</f>
        <v>0</v>
      </c>
      <c r="H212" s="42"/>
      <c r="I212" s="49" t="s">
        <v>424</v>
      </c>
    </row>
    <row r="213" spans="1:9" ht="11.1" customHeight="1" x14ac:dyDescent="0.2">
      <c r="A213" s="48" t="s">
        <v>37</v>
      </c>
      <c r="B213" s="42"/>
      <c r="C213" s="42" t="s">
        <v>267</v>
      </c>
      <c r="D213" s="40" t="s">
        <v>36</v>
      </c>
      <c r="E213" s="43">
        <v>36</v>
      </c>
      <c r="F213" s="45"/>
      <c r="G213" s="45">
        <f>ROUND(М[[#This Row],[Количество]]*М[[#This Row],[Цена за ед., руб]],2)</f>
        <v>0</v>
      </c>
      <c r="H213" s="42"/>
      <c r="I213" s="49" t="s">
        <v>424</v>
      </c>
    </row>
    <row r="214" spans="1:9" ht="11.1" customHeight="1" x14ac:dyDescent="0.2">
      <c r="A214" s="48" t="s">
        <v>37</v>
      </c>
      <c r="B214" s="42"/>
      <c r="C214" s="42" t="s">
        <v>269</v>
      </c>
      <c r="D214" s="40" t="s">
        <v>36</v>
      </c>
      <c r="E214" s="43">
        <v>8</v>
      </c>
      <c r="F214" s="45"/>
      <c r="G214" s="45">
        <f>ROUND(М[[#This Row],[Количество]]*М[[#This Row],[Цена за ед., руб]],2)</f>
        <v>0</v>
      </c>
      <c r="H214" s="42"/>
      <c r="I214" s="49" t="s">
        <v>424</v>
      </c>
    </row>
    <row r="215" spans="1:9" ht="11.1" customHeight="1" x14ac:dyDescent="0.2">
      <c r="A215" s="48" t="s">
        <v>37</v>
      </c>
      <c r="B215" s="42"/>
      <c r="C215" s="42" t="s">
        <v>271</v>
      </c>
      <c r="D215" s="40" t="s">
        <v>36</v>
      </c>
      <c r="E215" s="43">
        <v>31</v>
      </c>
      <c r="F215" s="45"/>
      <c r="G215" s="45">
        <f>ROUND(М[[#This Row],[Количество]]*М[[#This Row],[Цена за ед., руб]],2)</f>
        <v>0</v>
      </c>
      <c r="H215" s="42"/>
      <c r="I215" s="49" t="s">
        <v>424</v>
      </c>
    </row>
    <row r="216" spans="1:9" ht="11.1" customHeight="1" x14ac:dyDescent="0.2">
      <c r="A216" s="48" t="s">
        <v>37</v>
      </c>
      <c r="B216" s="42"/>
      <c r="C216" s="42" t="s">
        <v>273</v>
      </c>
      <c r="D216" s="40" t="s">
        <v>36</v>
      </c>
      <c r="E216" s="43">
        <v>84</v>
      </c>
      <c r="F216" s="45"/>
      <c r="G216" s="45">
        <f>ROUND(М[[#This Row],[Количество]]*М[[#This Row],[Цена за ед., руб]],2)</f>
        <v>0</v>
      </c>
      <c r="H216" s="42"/>
      <c r="I216" s="49" t="s">
        <v>424</v>
      </c>
    </row>
    <row r="217" spans="1:9" ht="11.1" customHeight="1" x14ac:dyDescent="0.2">
      <c r="A217" s="48" t="s">
        <v>37</v>
      </c>
      <c r="B217" s="42"/>
      <c r="C217" s="42" t="s">
        <v>275</v>
      </c>
      <c r="D217" s="40" t="s">
        <v>36</v>
      </c>
      <c r="E217" s="43">
        <v>105</v>
      </c>
      <c r="F217" s="45"/>
      <c r="G217" s="45">
        <f>ROUND(М[[#This Row],[Количество]]*М[[#This Row],[Цена за ед., руб]],2)</f>
        <v>0</v>
      </c>
      <c r="H217" s="42"/>
      <c r="I217" s="49" t="s">
        <v>424</v>
      </c>
    </row>
    <row r="218" spans="1:9" ht="11.1" customHeight="1" x14ac:dyDescent="0.2">
      <c r="A218" s="48" t="s">
        <v>37</v>
      </c>
      <c r="B218" s="42"/>
      <c r="C218" s="42" t="s">
        <v>57</v>
      </c>
      <c r="D218" s="40" t="s">
        <v>36</v>
      </c>
      <c r="E218" s="43">
        <v>6</v>
      </c>
      <c r="F218" s="45"/>
      <c r="G218" s="45">
        <f>ROUND(М[[#This Row],[Количество]]*М[[#This Row],[Цена за ед., руб]],2)</f>
        <v>0</v>
      </c>
      <c r="H218" s="42"/>
      <c r="I218" s="49" t="s">
        <v>424</v>
      </c>
    </row>
    <row r="219" spans="1:9" ht="157.5" x14ac:dyDescent="0.2">
      <c r="A219" s="48" t="s">
        <v>422</v>
      </c>
      <c r="B219" s="42"/>
      <c r="C219" s="42"/>
      <c r="D219" s="40" t="s">
        <v>423</v>
      </c>
      <c r="E219" s="45" t="e">
        <f>ROUND(М[[#This Row],[Сумма, руб]]*100/(SUM(G94:G218)),3)</f>
        <v>#DIV/0!</v>
      </c>
      <c r="F219" s="45"/>
      <c r="G219" s="45"/>
      <c r="H219" s="42" t="s">
        <v>837</v>
      </c>
      <c r="I219" s="49"/>
    </row>
    <row r="220" spans="1:9" ht="11.1" customHeight="1" x14ac:dyDescent="0.2">
      <c r="A220" s="48" t="s">
        <v>399</v>
      </c>
      <c r="B220" s="42"/>
      <c r="C220" s="42" t="s">
        <v>400</v>
      </c>
      <c r="D220" s="40" t="s">
        <v>288</v>
      </c>
      <c r="E220" s="44">
        <v>2080.6999999999998</v>
      </c>
      <c r="F220" s="45"/>
      <c r="G220" s="45">
        <f>ROUND(М[[#This Row],[Количество]]*М[[#This Row],[Цена за ед., руб]],2)</f>
        <v>0</v>
      </c>
      <c r="H220" s="42"/>
      <c r="I220" s="49" t="s">
        <v>424</v>
      </c>
    </row>
    <row r="221" spans="1:9" ht="11.1" customHeight="1" x14ac:dyDescent="0.2">
      <c r="A221" s="48" t="s">
        <v>399</v>
      </c>
      <c r="B221" s="42"/>
      <c r="C221" s="42" t="s">
        <v>401</v>
      </c>
      <c r="D221" s="40" t="s">
        <v>288</v>
      </c>
      <c r="E221" s="44">
        <v>10163.6</v>
      </c>
      <c r="F221" s="45"/>
      <c r="G221" s="45">
        <f>ROUND(М[[#This Row],[Количество]]*М[[#This Row],[Цена за ед., руб]],2)</f>
        <v>0</v>
      </c>
      <c r="H221" s="42"/>
      <c r="I221" s="49" t="s">
        <v>424</v>
      </c>
    </row>
    <row r="222" spans="1:9" ht="11.1" customHeight="1" x14ac:dyDescent="0.2">
      <c r="A222" s="48" t="s">
        <v>399</v>
      </c>
      <c r="B222" s="42"/>
      <c r="C222" s="42" t="s">
        <v>402</v>
      </c>
      <c r="D222" s="40" t="s">
        <v>288</v>
      </c>
      <c r="E222" s="45">
        <v>8368.93</v>
      </c>
      <c r="F222" s="45"/>
      <c r="G222" s="45">
        <f>ROUND(М[[#This Row],[Количество]]*М[[#This Row],[Цена за ед., руб]],2)</f>
        <v>0</v>
      </c>
      <c r="H222" s="42"/>
      <c r="I222" s="49" t="s">
        <v>424</v>
      </c>
    </row>
    <row r="223" spans="1:9" ht="11.1" customHeight="1" x14ac:dyDescent="0.2">
      <c r="A223" s="48" t="s">
        <v>399</v>
      </c>
      <c r="B223" s="42"/>
      <c r="C223" s="42" t="s">
        <v>403</v>
      </c>
      <c r="D223" s="40" t="s">
        <v>288</v>
      </c>
      <c r="E223" s="47">
        <v>549.25</v>
      </c>
      <c r="F223" s="45"/>
      <c r="G223" s="45">
        <f>ROUND(М[[#This Row],[Количество]]*М[[#This Row],[Цена за ед., руб]],2)</f>
        <v>0</v>
      </c>
      <c r="H223" s="42"/>
      <c r="I223" s="49" t="s">
        <v>424</v>
      </c>
    </row>
    <row r="224" spans="1:9" ht="23.1" customHeight="1" x14ac:dyDescent="0.2">
      <c r="A224" s="48" t="s">
        <v>399</v>
      </c>
      <c r="B224" s="42"/>
      <c r="C224" s="42" t="s">
        <v>404</v>
      </c>
      <c r="D224" s="40" t="s">
        <v>288</v>
      </c>
      <c r="E224" s="43">
        <v>185</v>
      </c>
      <c r="F224" s="45"/>
      <c r="G224" s="45">
        <f>ROUND(М[[#This Row],[Количество]]*М[[#This Row],[Цена за ед., руб]],2)</f>
        <v>0</v>
      </c>
      <c r="H224" s="42"/>
      <c r="I224" s="49" t="s">
        <v>424</v>
      </c>
    </row>
    <row r="225" spans="1:9" ht="23.1" customHeight="1" x14ac:dyDescent="0.2">
      <c r="A225" s="48" t="s">
        <v>399</v>
      </c>
      <c r="B225" s="42"/>
      <c r="C225" s="42" t="s">
        <v>405</v>
      </c>
      <c r="D225" s="40" t="s">
        <v>288</v>
      </c>
      <c r="E225" s="46">
        <v>84.2</v>
      </c>
      <c r="F225" s="45"/>
      <c r="G225" s="45">
        <f>ROUND(М[[#This Row],[Количество]]*М[[#This Row],[Цена за ед., руб]],2)</f>
        <v>0</v>
      </c>
      <c r="H225" s="42"/>
      <c r="I225" s="49" t="s">
        <v>424</v>
      </c>
    </row>
    <row r="226" spans="1:9" ht="11.1" customHeight="1" x14ac:dyDescent="0.2">
      <c r="A226" s="48" t="s">
        <v>407</v>
      </c>
      <c r="B226" s="42"/>
      <c r="C226" s="42" t="s">
        <v>408</v>
      </c>
      <c r="D226" s="40" t="s">
        <v>25</v>
      </c>
      <c r="E226" s="43">
        <v>4</v>
      </c>
      <c r="F226" s="45"/>
      <c r="G226" s="45">
        <f>ROUND(М[[#This Row],[Количество]]*М[[#This Row],[Цена за ед., руб]],2)</f>
        <v>0</v>
      </c>
      <c r="H226" s="42"/>
      <c r="I226" s="49" t="s">
        <v>424</v>
      </c>
    </row>
    <row r="227" spans="1:9" ht="11.1" customHeight="1" x14ac:dyDescent="0.2">
      <c r="A227" s="48" t="s">
        <v>407</v>
      </c>
      <c r="B227" s="42"/>
      <c r="C227" s="42" t="s">
        <v>409</v>
      </c>
      <c r="D227" s="40" t="s">
        <v>25</v>
      </c>
      <c r="E227" s="43">
        <v>8</v>
      </c>
      <c r="F227" s="45"/>
      <c r="G227" s="45">
        <f>ROUND(М[[#This Row],[Количество]]*М[[#This Row],[Цена за ед., руб]],2)</f>
        <v>0</v>
      </c>
      <c r="H227" s="42"/>
      <c r="I227" s="49" t="s">
        <v>424</v>
      </c>
    </row>
    <row r="228" spans="1:9" ht="11.1" customHeight="1" x14ac:dyDescent="0.2">
      <c r="A228" s="48" t="s">
        <v>407</v>
      </c>
      <c r="B228" s="42"/>
      <c r="C228" s="42" t="s">
        <v>410</v>
      </c>
      <c r="D228" s="40" t="s">
        <v>25</v>
      </c>
      <c r="E228" s="43">
        <v>2</v>
      </c>
      <c r="F228" s="45"/>
      <c r="G228" s="45">
        <f>ROUND(М[[#This Row],[Количество]]*М[[#This Row],[Цена за ед., руб]],2)</f>
        <v>0</v>
      </c>
      <c r="H228" s="42"/>
      <c r="I228" s="49" t="s">
        <v>424</v>
      </c>
    </row>
    <row r="229" spans="1:9" ht="11.1" customHeight="1" x14ac:dyDescent="0.2">
      <c r="A229" s="48" t="s">
        <v>407</v>
      </c>
      <c r="B229" s="42"/>
      <c r="C229" s="42" t="s">
        <v>411</v>
      </c>
      <c r="D229" s="40" t="s">
        <v>25</v>
      </c>
      <c r="E229" s="43">
        <v>2</v>
      </c>
      <c r="F229" s="45"/>
      <c r="G229" s="45">
        <f>ROUND(М[[#This Row],[Количество]]*М[[#This Row],[Цена за ед., руб]],2)</f>
        <v>0</v>
      </c>
      <c r="H229" s="42"/>
      <c r="I229" s="49" t="s">
        <v>424</v>
      </c>
    </row>
    <row r="230" spans="1:9" ht="11.1" customHeight="1" x14ac:dyDescent="0.2">
      <c r="A230" s="48" t="s">
        <v>407</v>
      </c>
      <c r="B230" s="42"/>
      <c r="C230" s="42" t="s">
        <v>412</v>
      </c>
      <c r="D230" s="40" t="s">
        <v>25</v>
      </c>
      <c r="E230" s="43">
        <v>6</v>
      </c>
      <c r="F230" s="45"/>
      <c r="G230" s="45">
        <f>ROUND(М[[#This Row],[Количество]]*М[[#This Row],[Цена за ед., руб]],2)</f>
        <v>0</v>
      </c>
      <c r="H230" s="42"/>
      <c r="I230" s="49" t="s">
        <v>424</v>
      </c>
    </row>
    <row r="231" spans="1:9" ht="11.1" customHeight="1" x14ac:dyDescent="0.2">
      <c r="A231" s="48" t="s">
        <v>407</v>
      </c>
      <c r="B231" s="42"/>
      <c r="C231" s="42" t="s">
        <v>413</v>
      </c>
      <c r="D231" s="40" t="s">
        <v>25</v>
      </c>
      <c r="E231" s="43">
        <v>6</v>
      </c>
      <c r="F231" s="45"/>
      <c r="G231" s="45">
        <f>ROUND(М[[#This Row],[Количество]]*М[[#This Row],[Цена за ед., руб]],2)</f>
        <v>0</v>
      </c>
      <c r="H231" s="42"/>
      <c r="I231" s="49" t="s">
        <v>424</v>
      </c>
    </row>
    <row r="232" spans="1:9" ht="11.1" customHeight="1" x14ac:dyDescent="0.2">
      <c r="A232" s="48" t="s">
        <v>407</v>
      </c>
      <c r="B232" s="42"/>
      <c r="C232" s="42" t="s">
        <v>414</v>
      </c>
      <c r="D232" s="40" t="s">
        <v>25</v>
      </c>
      <c r="E232" s="43">
        <v>2</v>
      </c>
      <c r="F232" s="45"/>
      <c r="G232" s="45">
        <f>ROUND(М[[#This Row],[Количество]]*М[[#This Row],[Цена за ед., руб]],2)</f>
        <v>0</v>
      </c>
      <c r="H232" s="42"/>
      <c r="I232" s="49" t="s">
        <v>424</v>
      </c>
    </row>
    <row r="233" spans="1:9" ht="11.1" customHeight="1" x14ac:dyDescent="0.2">
      <c r="A233" s="48" t="s">
        <v>407</v>
      </c>
      <c r="B233" s="42"/>
      <c r="C233" s="42" t="s">
        <v>415</v>
      </c>
      <c r="D233" s="40" t="s">
        <v>25</v>
      </c>
      <c r="E233" s="43">
        <v>3</v>
      </c>
      <c r="F233" s="45"/>
      <c r="G233" s="45">
        <f>ROUND(М[[#This Row],[Количество]]*М[[#This Row],[Цена за ед., руб]],2)</f>
        <v>0</v>
      </c>
      <c r="H233" s="42"/>
      <c r="I233" s="49" t="s">
        <v>424</v>
      </c>
    </row>
    <row r="234" spans="1:9" ht="11.1" customHeight="1" x14ac:dyDescent="0.2">
      <c r="A234" s="48" t="s">
        <v>407</v>
      </c>
      <c r="B234" s="42"/>
      <c r="C234" s="42" t="s">
        <v>416</v>
      </c>
      <c r="D234" s="40" t="s">
        <v>25</v>
      </c>
      <c r="E234" s="43">
        <v>4</v>
      </c>
      <c r="F234" s="45"/>
      <c r="G234" s="45">
        <f>ROUND(М[[#This Row],[Количество]]*М[[#This Row],[Цена за ед., руб]],2)</f>
        <v>0</v>
      </c>
      <c r="H234" s="42"/>
      <c r="I234" s="49" t="s">
        <v>424</v>
      </c>
    </row>
    <row r="235" spans="1:9" ht="11.1" customHeight="1" x14ac:dyDescent="0.2">
      <c r="A235" s="48" t="s">
        <v>407</v>
      </c>
      <c r="B235" s="42"/>
      <c r="C235" s="42" t="s">
        <v>417</v>
      </c>
      <c r="D235" s="40" t="s">
        <v>25</v>
      </c>
      <c r="E235" s="43">
        <v>12</v>
      </c>
      <c r="F235" s="45"/>
      <c r="G235" s="45">
        <f>ROUND(М[[#This Row],[Количество]]*М[[#This Row],[Цена за ед., руб]],2)</f>
        <v>0</v>
      </c>
      <c r="H235" s="42"/>
      <c r="I235" s="49" t="s">
        <v>424</v>
      </c>
    </row>
    <row r="236" spans="1:9" ht="11.1" customHeight="1" x14ac:dyDescent="0.2">
      <c r="A236" s="48" t="s">
        <v>407</v>
      </c>
      <c r="B236" s="42"/>
      <c r="C236" s="42" t="s">
        <v>418</v>
      </c>
      <c r="D236" s="40" t="s">
        <v>25</v>
      </c>
      <c r="E236" s="43">
        <v>1</v>
      </c>
      <c r="F236" s="45"/>
      <c r="G236" s="45">
        <f>ROUND(М[[#This Row],[Количество]]*М[[#This Row],[Цена за ед., руб]],2)</f>
        <v>0</v>
      </c>
      <c r="H236" s="42"/>
      <c r="I236" s="49" t="s">
        <v>424</v>
      </c>
    </row>
    <row r="237" spans="1:9" ht="11.1" customHeight="1" x14ac:dyDescent="0.2">
      <c r="A237" s="48" t="s">
        <v>367</v>
      </c>
      <c r="B237" s="42"/>
      <c r="C237" s="42" t="s">
        <v>368</v>
      </c>
      <c r="D237" s="40" t="s">
        <v>25</v>
      </c>
      <c r="E237" s="43">
        <v>1</v>
      </c>
      <c r="F237" s="45"/>
      <c r="G237" s="45">
        <f>ROUND(М[[#This Row],[Количество]]*М[[#This Row],[Цена за ед., руб]],2)</f>
        <v>0</v>
      </c>
      <c r="H237" s="42"/>
      <c r="I237" s="49" t="s">
        <v>424</v>
      </c>
    </row>
    <row r="238" spans="1:9" ht="11.1" customHeight="1" x14ac:dyDescent="0.2">
      <c r="A238" s="48" t="s">
        <v>367</v>
      </c>
      <c r="B238" s="42"/>
      <c r="C238" s="42" t="s">
        <v>369</v>
      </c>
      <c r="D238" s="40" t="s">
        <v>25</v>
      </c>
      <c r="E238" s="43">
        <v>4</v>
      </c>
      <c r="F238" s="45"/>
      <c r="G238" s="45">
        <f>ROUND(М[[#This Row],[Количество]]*М[[#This Row],[Цена за ед., руб]],2)</f>
        <v>0</v>
      </c>
      <c r="H238" s="42"/>
      <c r="I238" s="49" t="s">
        <v>424</v>
      </c>
    </row>
    <row r="239" spans="1:9" ht="11.1" customHeight="1" x14ac:dyDescent="0.2">
      <c r="A239" s="48" t="s">
        <v>367</v>
      </c>
      <c r="B239" s="42"/>
      <c r="C239" s="42" t="s">
        <v>370</v>
      </c>
      <c r="D239" s="40" t="s">
        <v>25</v>
      </c>
      <c r="E239" s="43">
        <v>1</v>
      </c>
      <c r="F239" s="45"/>
      <c r="G239" s="45">
        <f>ROUND(М[[#This Row],[Количество]]*М[[#This Row],[Цена за ед., руб]],2)</f>
        <v>0</v>
      </c>
      <c r="H239" s="42"/>
      <c r="I239" s="49" t="s">
        <v>424</v>
      </c>
    </row>
    <row r="240" spans="1:9" ht="11.1" customHeight="1" x14ac:dyDescent="0.2">
      <c r="A240" s="48" t="s">
        <v>367</v>
      </c>
      <c r="B240" s="42"/>
      <c r="C240" s="42" t="s">
        <v>371</v>
      </c>
      <c r="D240" s="40" t="s">
        <v>25</v>
      </c>
      <c r="E240" s="43">
        <v>4</v>
      </c>
      <c r="F240" s="45"/>
      <c r="G240" s="45">
        <f>ROUND(М[[#This Row],[Количество]]*М[[#This Row],[Цена за ед., руб]],2)</f>
        <v>0</v>
      </c>
      <c r="H240" s="42"/>
      <c r="I240" s="49" t="s">
        <v>424</v>
      </c>
    </row>
    <row r="241" spans="1:9" ht="11.1" customHeight="1" x14ac:dyDescent="0.2">
      <c r="A241" s="48" t="s">
        <v>367</v>
      </c>
      <c r="B241" s="42"/>
      <c r="C241" s="42" t="s">
        <v>372</v>
      </c>
      <c r="D241" s="40" t="s">
        <v>25</v>
      </c>
      <c r="E241" s="43">
        <v>3</v>
      </c>
      <c r="F241" s="45"/>
      <c r="G241" s="45">
        <f>ROUND(М[[#This Row],[Количество]]*М[[#This Row],[Цена за ед., руб]],2)</f>
        <v>0</v>
      </c>
      <c r="H241" s="42"/>
      <c r="I241" s="49" t="s">
        <v>424</v>
      </c>
    </row>
    <row r="242" spans="1:9" ht="11.1" customHeight="1" x14ac:dyDescent="0.2">
      <c r="A242" s="48" t="s">
        <v>367</v>
      </c>
      <c r="B242" s="42"/>
      <c r="C242" s="42" t="s">
        <v>373</v>
      </c>
      <c r="D242" s="40" t="s">
        <v>25</v>
      </c>
      <c r="E242" s="43">
        <v>2</v>
      </c>
      <c r="F242" s="45"/>
      <c r="G242" s="45">
        <f>ROUND(М[[#This Row],[Количество]]*М[[#This Row],[Цена за ед., руб]],2)</f>
        <v>0</v>
      </c>
      <c r="H242" s="42"/>
      <c r="I242" s="49" t="s">
        <v>424</v>
      </c>
    </row>
    <row r="243" spans="1:9" ht="11.1" customHeight="1" x14ac:dyDescent="0.2">
      <c r="A243" s="48" t="s">
        <v>680</v>
      </c>
      <c r="B243" s="42"/>
      <c r="C243" s="42" t="s">
        <v>681</v>
      </c>
      <c r="D243" s="40" t="s">
        <v>25</v>
      </c>
      <c r="E243" s="43">
        <v>2</v>
      </c>
      <c r="F243" s="45"/>
      <c r="G243" s="45">
        <f>ROUND(М[[#This Row],[Количество]]*М[[#This Row],[Цена за ед., руб]],2)</f>
        <v>0</v>
      </c>
      <c r="H243" s="42" t="s">
        <v>682</v>
      </c>
      <c r="I243" s="49" t="s">
        <v>424</v>
      </c>
    </row>
    <row r="244" spans="1:9" ht="11.1" customHeight="1" x14ac:dyDescent="0.2">
      <c r="A244" s="48" t="s">
        <v>680</v>
      </c>
      <c r="B244" s="42"/>
      <c r="C244" s="42" t="s">
        <v>683</v>
      </c>
      <c r="D244" s="40" t="s">
        <v>25</v>
      </c>
      <c r="E244" s="43">
        <v>23</v>
      </c>
      <c r="F244" s="45"/>
      <c r="G244" s="45">
        <f>ROUND(М[[#This Row],[Количество]]*М[[#This Row],[Цена за ед., руб]],2)</f>
        <v>0</v>
      </c>
      <c r="H244" s="42"/>
      <c r="I244" s="49" t="s">
        <v>424</v>
      </c>
    </row>
    <row r="245" spans="1:9" ht="11.1" customHeight="1" x14ac:dyDescent="0.2">
      <c r="A245" s="48" t="s">
        <v>680</v>
      </c>
      <c r="B245" s="42"/>
      <c r="C245" s="42" t="s">
        <v>684</v>
      </c>
      <c r="D245" s="40" t="s">
        <v>25</v>
      </c>
      <c r="E245" s="43">
        <v>88</v>
      </c>
      <c r="F245" s="45"/>
      <c r="G245" s="45">
        <f>ROUND(М[[#This Row],[Количество]]*М[[#This Row],[Цена за ед., руб]],2)</f>
        <v>0</v>
      </c>
      <c r="H245" s="42"/>
      <c r="I245" s="49" t="s">
        <v>424</v>
      </c>
    </row>
    <row r="246" spans="1:9" ht="11.1" customHeight="1" x14ac:dyDescent="0.2">
      <c r="A246" s="48" t="s">
        <v>680</v>
      </c>
      <c r="B246" s="42"/>
      <c r="C246" s="42" t="s">
        <v>685</v>
      </c>
      <c r="D246" s="40" t="s">
        <v>25</v>
      </c>
      <c r="E246" s="43">
        <v>2</v>
      </c>
      <c r="F246" s="45"/>
      <c r="G246" s="45">
        <f>ROUND(М[[#This Row],[Количество]]*М[[#This Row],[Цена за ед., руб]],2)</f>
        <v>0</v>
      </c>
      <c r="H246" s="42"/>
      <c r="I246" s="49" t="s">
        <v>424</v>
      </c>
    </row>
    <row r="247" spans="1:9" ht="11.1" customHeight="1" x14ac:dyDescent="0.2">
      <c r="A247" s="48" t="s">
        <v>680</v>
      </c>
      <c r="B247" s="42"/>
      <c r="C247" s="42" t="s">
        <v>686</v>
      </c>
      <c r="D247" s="40" t="s">
        <v>25</v>
      </c>
      <c r="E247" s="43">
        <v>543</v>
      </c>
      <c r="F247" s="45"/>
      <c r="G247" s="45">
        <f>ROUND(М[[#This Row],[Количество]]*М[[#This Row],[Цена за ед., руб]],2)</f>
        <v>0</v>
      </c>
      <c r="H247" s="42"/>
      <c r="I247" s="49" t="s">
        <v>424</v>
      </c>
    </row>
    <row r="248" spans="1:9" ht="11.1" customHeight="1" x14ac:dyDescent="0.2">
      <c r="A248" s="48" t="s">
        <v>680</v>
      </c>
      <c r="B248" s="42"/>
      <c r="C248" s="42" t="s">
        <v>687</v>
      </c>
      <c r="D248" s="40" t="s">
        <v>25</v>
      </c>
      <c r="E248" s="43">
        <v>142</v>
      </c>
      <c r="F248" s="45"/>
      <c r="G248" s="45">
        <f>ROUND(М[[#This Row],[Количество]]*М[[#This Row],[Цена за ед., руб]],2)</f>
        <v>0</v>
      </c>
      <c r="H248" s="42"/>
      <c r="I248" s="49" t="s">
        <v>424</v>
      </c>
    </row>
    <row r="249" spans="1:9" ht="11.1" customHeight="1" x14ac:dyDescent="0.2">
      <c r="A249" s="48" t="s">
        <v>680</v>
      </c>
      <c r="B249" s="42"/>
      <c r="C249" s="42" t="s">
        <v>688</v>
      </c>
      <c r="D249" s="40" t="s">
        <v>25</v>
      </c>
      <c r="E249" s="43">
        <v>63</v>
      </c>
      <c r="F249" s="45"/>
      <c r="G249" s="45">
        <f>ROUND(М[[#This Row],[Количество]]*М[[#This Row],[Цена за ед., руб]],2)</f>
        <v>0</v>
      </c>
      <c r="H249" s="42"/>
      <c r="I249" s="49" t="s">
        <v>424</v>
      </c>
    </row>
    <row r="250" spans="1:9" ht="11.1" customHeight="1" x14ac:dyDescent="0.2">
      <c r="A250" s="48" t="s">
        <v>680</v>
      </c>
      <c r="B250" s="42"/>
      <c r="C250" s="42" t="s">
        <v>689</v>
      </c>
      <c r="D250" s="40" t="s">
        <v>25</v>
      </c>
      <c r="E250" s="43">
        <v>7</v>
      </c>
      <c r="F250" s="45"/>
      <c r="G250" s="45">
        <f>ROUND(М[[#This Row],[Количество]]*М[[#This Row],[Цена за ед., руб]],2)</f>
        <v>0</v>
      </c>
      <c r="H250" s="42"/>
      <c r="I250" s="49" t="s">
        <v>424</v>
      </c>
    </row>
    <row r="251" spans="1:9" ht="11.1" customHeight="1" x14ac:dyDescent="0.2">
      <c r="A251" s="48" t="s">
        <v>680</v>
      </c>
      <c r="B251" s="42"/>
      <c r="C251" s="42" t="s">
        <v>690</v>
      </c>
      <c r="D251" s="40" t="s">
        <v>25</v>
      </c>
      <c r="E251" s="43">
        <v>3</v>
      </c>
      <c r="F251" s="45"/>
      <c r="G251" s="45">
        <f>ROUND(М[[#This Row],[Количество]]*М[[#This Row],[Цена за ед., руб]],2)</f>
        <v>0</v>
      </c>
      <c r="H251" s="42"/>
      <c r="I251" s="49" t="s">
        <v>424</v>
      </c>
    </row>
    <row r="252" spans="1:9" ht="11.1" customHeight="1" x14ac:dyDescent="0.2">
      <c r="A252" s="48" t="s">
        <v>680</v>
      </c>
      <c r="B252" s="42"/>
      <c r="C252" s="42" t="s">
        <v>691</v>
      </c>
      <c r="D252" s="40" t="s">
        <v>25</v>
      </c>
      <c r="E252" s="43">
        <v>2</v>
      </c>
      <c r="F252" s="45"/>
      <c r="G252" s="45">
        <f>ROUND(М[[#This Row],[Количество]]*М[[#This Row],[Цена за ед., руб]],2)</f>
        <v>0</v>
      </c>
      <c r="H252" s="42"/>
      <c r="I252" s="49" t="s">
        <v>424</v>
      </c>
    </row>
    <row r="253" spans="1:9" ht="11.1" customHeight="1" x14ac:dyDescent="0.2">
      <c r="A253" s="48" t="s">
        <v>680</v>
      </c>
      <c r="B253" s="42"/>
      <c r="C253" s="42" t="s">
        <v>692</v>
      </c>
      <c r="D253" s="40" t="s">
        <v>25</v>
      </c>
      <c r="E253" s="43">
        <v>2</v>
      </c>
      <c r="F253" s="45"/>
      <c r="G253" s="45">
        <f>ROUND(М[[#This Row],[Количество]]*М[[#This Row],[Цена за ед., руб]],2)</f>
        <v>0</v>
      </c>
      <c r="H253" s="42"/>
      <c r="I253" s="49" t="s">
        <v>424</v>
      </c>
    </row>
    <row r="254" spans="1:9" ht="11.1" customHeight="1" x14ac:dyDescent="0.2">
      <c r="A254" s="48" t="s">
        <v>680</v>
      </c>
      <c r="B254" s="42"/>
      <c r="C254" s="42" t="s">
        <v>693</v>
      </c>
      <c r="D254" s="40" t="s">
        <v>25</v>
      </c>
      <c r="E254" s="43">
        <v>29</v>
      </c>
      <c r="F254" s="45"/>
      <c r="G254" s="45">
        <f>ROUND(М[[#This Row],[Количество]]*М[[#This Row],[Цена за ед., руб]],2)</f>
        <v>0</v>
      </c>
      <c r="H254" s="42"/>
      <c r="I254" s="49" t="s">
        <v>424</v>
      </c>
    </row>
    <row r="255" spans="1:9" ht="11.1" customHeight="1" x14ac:dyDescent="0.2">
      <c r="A255" s="48" t="s">
        <v>680</v>
      </c>
      <c r="B255" s="42"/>
      <c r="C255" s="42" t="s">
        <v>694</v>
      </c>
      <c r="D255" s="40" t="s">
        <v>25</v>
      </c>
      <c r="E255" s="43">
        <v>67</v>
      </c>
      <c r="F255" s="45"/>
      <c r="G255" s="45">
        <f>ROUND(М[[#This Row],[Количество]]*М[[#This Row],[Цена за ед., руб]],2)</f>
        <v>0</v>
      </c>
      <c r="H255" s="42"/>
      <c r="I255" s="49" t="s">
        <v>424</v>
      </c>
    </row>
    <row r="256" spans="1:9" ht="11.1" customHeight="1" x14ac:dyDescent="0.2">
      <c r="A256" s="48" t="s">
        <v>680</v>
      </c>
      <c r="B256" s="42"/>
      <c r="C256" s="42" t="s">
        <v>695</v>
      </c>
      <c r="D256" s="40" t="s">
        <v>25</v>
      </c>
      <c r="E256" s="43">
        <v>2</v>
      </c>
      <c r="F256" s="45"/>
      <c r="G256" s="45">
        <f>ROUND(М[[#This Row],[Количество]]*М[[#This Row],[Цена за ед., руб]],2)</f>
        <v>0</v>
      </c>
      <c r="H256" s="42"/>
      <c r="I256" s="49" t="s">
        <v>424</v>
      </c>
    </row>
    <row r="257" spans="1:9" ht="11.1" customHeight="1" x14ac:dyDescent="0.2">
      <c r="A257" s="48" t="s">
        <v>680</v>
      </c>
      <c r="B257" s="42"/>
      <c r="C257" s="42" t="s">
        <v>696</v>
      </c>
      <c r="D257" s="40" t="s">
        <v>25</v>
      </c>
      <c r="E257" s="43">
        <v>2</v>
      </c>
      <c r="F257" s="45"/>
      <c r="G257" s="45">
        <f>ROUND(М[[#This Row],[Количество]]*М[[#This Row],[Цена за ед., руб]],2)</f>
        <v>0</v>
      </c>
      <c r="H257" s="42"/>
      <c r="I257" s="49" t="s">
        <v>424</v>
      </c>
    </row>
    <row r="258" spans="1:9" ht="11.1" customHeight="1" x14ac:dyDescent="0.2">
      <c r="A258" s="48" t="s">
        <v>680</v>
      </c>
      <c r="B258" s="42"/>
      <c r="C258" s="42" t="s">
        <v>697</v>
      </c>
      <c r="D258" s="40" t="s">
        <v>25</v>
      </c>
      <c r="E258" s="43">
        <v>1</v>
      </c>
      <c r="F258" s="45"/>
      <c r="G258" s="45">
        <f>ROUND(М[[#This Row],[Количество]]*М[[#This Row],[Цена за ед., руб]],2)</f>
        <v>0</v>
      </c>
      <c r="H258" s="42"/>
      <c r="I258" s="49" t="s">
        <v>424</v>
      </c>
    </row>
    <row r="259" spans="1:9" ht="11.1" customHeight="1" x14ac:dyDescent="0.2">
      <c r="A259" s="48" t="s">
        <v>680</v>
      </c>
      <c r="B259" s="42"/>
      <c r="C259" s="42" t="s">
        <v>698</v>
      </c>
      <c r="D259" s="40" t="s">
        <v>25</v>
      </c>
      <c r="E259" s="43">
        <v>3</v>
      </c>
      <c r="F259" s="45"/>
      <c r="G259" s="45">
        <f>ROUND(М[[#This Row],[Количество]]*М[[#This Row],[Цена за ед., руб]],2)</f>
        <v>0</v>
      </c>
      <c r="H259" s="42"/>
      <c r="I259" s="49" t="s">
        <v>424</v>
      </c>
    </row>
    <row r="260" spans="1:9" ht="11.1" customHeight="1" x14ac:dyDescent="0.2">
      <c r="A260" s="48" t="s">
        <v>680</v>
      </c>
      <c r="B260" s="42"/>
      <c r="C260" s="42" t="s">
        <v>699</v>
      </c>
      <c r="D260" s="40" t="s">
        <v>25</v>
      </c>
      <c r="E260" s="43">
        <v>9</v>
      </c>
      <c r="F260" s="45"/>
      <c r="G260" s="45">
        <f>ROUND(М[[#This Row],[Количество]]*М[[#This Row],[Цена за ед., руб]],2)</f>
        <v>0</v>
      </c>
      <c r="H260" s="42"/>
      <c r="I260" s="49" t="s">
        <v>424</v>
      </c>
    </row>
    <row r="261" spans="1:9" ht="11.1" customHeight="1" x14ac:dyDescent="0.2">
      <c r="A261" s="48" t="s">
        <v>680</v>
      </c>
      <c r="B261" s="42"/>
      <c r="C261" s="42" t="s">
        <v>700</v>
      </c>
      <c r="D261" s="40" t="s">
        <v>25</v>
      </c>
      <c r="E261" s="43">
        <v>15</v>
      </c>
      <c r="F261" s="45"/>
      <c r="G261" s="45">
        <f>ROUND(М[[#This Row],[Количество]]*М[[#This Row],[Цена за ед., руб]],2)</f>
        <v>0</v>
      </c>
      <c r="H261" s="42"/>
      <c r="I261" s="49" t="s">
        <v>424</v>
      </c>
    </row>
    <row r="262" spans="1:9" ht="11.1" customHeight="1" x14ac:dyDescent="0.2">
      <c r="A262" s="48" t="s">
        <v>680</v>
      </c>
      <c r="B262" s="42"/>
      <c r="C262" s="42" t="s">
        <v>701</v>
      </c>
      <c r="D262" s="40" t="s">
        <v>25</v>
      </c>
      <c r="E262" s="43">
        <v>15</v>
      </c>
      <c r="F262" s="45"/>
      <c r="G262" s="45">
        <f>ROUND(М[[#This Row],[Количество]]*М[[#This Row],[Цена за ед., руб]],2)</f>
        <v>0</v>
      </c>
      <c r="H262" s="42"/>
      <c r="I262" s="49" t="s">
        <v>424</v>
      </c>
    </row>
    <row r="263" spans="1:9" ht="11.1" customHeight="1" x14ac:dyDescent="0.2">
      <c r="A263" s="48" t="s">
        <v>680</v>
      </c>
      <c r="B263" s="42"/>
      <c r="C263" s="42" t="s">
        <v>702</v>
      </c>
      <c r="D263" s="40" t="s">
        <v>25</v>
      </c>
      <c r="E263" s="43">
        <v>58</v>
      </c>
      <c r="F263" s="45"/>
      <c r="G263" s="45">
        <f>ROUND(М[[#This Row],[Количество]]*М[[#This Row],[Цена за ед., руб]],2)</f>
        <v>0</v>
      </c>
      <c r="H263" s="42"/>
      <c r="I263" s="49" t="s">
        <v>424</v>
      </c>
    </row>
    <row r="264" spans="1:9" ht="11.1" customHeight="1" x14ac:dyDescent="0.2">
      <c r="A264" s="48" t="s">
        <v>680</v>
      </c>
      <c r="B264" s="42"/>
      <c r="C264" s="42" t="s">
        <v>703</v>
      </c>
      <c r="D264" s="40" t="s">
        <v>25</v>
      </c>
      <c r="E264" s="43">
        <v>1</v>
      </c>
      <c r="F264" s="45"/>
      <c r="G264" s="45">
        <f>ROUND(М[[#This Row],[Количество]]*М[[#This Row],[Цена за ед., руб]],2)</f>
        <v>0</v>
      </c>
      <c r="H264" s="42"/>
      <c r="I264" s="49" t="s">
        <v>424</v>
      </c>
    </row>
    <row r="265" spans="1:9" ht="11.1" customHeight="1" x14ac:dyDescent="0.2">
      <c r="A265" s="48" t="s">
        <v>680</v>
      </c>
      <c r="B265" s="42"/>
      <c r="C265" s="42" t="s">
        <v>704</v>
      </c>
      <c r="D265" s="40" t="s">
        <v>25</v>
      </c>
      <c r="E265" s="43">
        <v>1</v>
      </c>
      <c r="F265" s="45"/>
      <c r="G265" s="45">
        <f>ROUND(М[[#This Row],[Количество]]*М[[#This Row],[Цена за ед., руб]],2)</f>
        <v>0</v>
      </c>
      <c r="H265" s="42"/>
      <c r="I265" s="49" t="s">
        <v>424</v>
      </c>
    </row>
    <row r="266" spans="1:9" ht="11.1" customHeight="1" x14ac:dyDescent="0.2">
      <c r="A266" s="48" t="s">
        <v>680</v>
      </c>
      <c r="B266" s="42"/>
      <c r="C266" s="42" t="s">
        <v>705</v>
      </c>
      <c r="D266" s="40" t="s">
        <v>25</v>
      </c>
      <c r="E266" s="43">
        <v>2</v>
      </c>
      <c r="F266" s="45"/>
      <c r="G266" s="45">
        <f>ROUND(М[[#This Row],[Количество]]*М[[#This Row],[Цена за ед., руб]],2)</f>
        <v>0</v>
      </c>
      <c r="H266" s="42"/>
      <c r="I266" s="49" t="s">
        <v>424</v>
      </c>
    </row>
    <row r="267" spans="1:9" ht="11.1" customHeight="1" x14ac:dyDescent="0.2">
      <c r="A267" s="48" t="s">
        <v>680</v>
      </c>
      <c r="B267" s="42"/>
      <c r="C267" s="42" t="s">
        <v>706</v>
      </c>
      <c r="D267" s="40" t="s">
        <v>25</v>
      </c>
      <c r="E267" s="43">
        <v>2</v>
      </c>
      <c r="F267" s="45"/>
      <c r="G267" s="45">
        <f>ROUND(М[[#This Row],[Количество]]*М[[#This Row],[Цена за ед., руб]],2)</f>
        <v>0</v>
      </c>
      <c r="H267" s="42"/>
      <c r="I267" s="49" t="s">
        <v>424</v>
      </c>
    </row>
    <row r="268" spans="1:9" ht="11.1" customHeight="1" x14ac:dyDescent="0.2">
      <c r="A268" s="48" t="s">
        <v>680</v>
      </c>
      <c r="B268" s="42"/>
      <c r="C268" s="42" t="s">
        <v>707</v>
      </c>
      <c r="D268" s="40" t="s">
        <v>25</v>
      </c>
      <c r="E268" s="43">
        <v>1</v>
      </c>
      <c r="F268" s="45"/>
      <c r="G268" s="45">
        <f>ROUND(М[[#This Row],[Количество]]*М[[#This Row],[Цена за ед., руб]],2)</f>
        <v>0</v>
      </c>
      <c r="H268" s="42"/>
      <c r="I268" s="49" t="s">
        <v>424</v>
      </c>
    </row>
    <row r="269" spans="1:9" ht="11.1" customHeight="1" x14ac:dyDescent="0.2">
      <c r="A269" s="48" t="s">
        <v>680</v>
      </c>
      <c r="B269" s="42"/>
      <c r="C269" s="42" t="s">
        <v>708</v>
      </c>
      <c r="D269" s="40" t="s">
        <v>25</v>
      </c>
      <c r="E269" s="43">
        <v>1</v>
      </c>
      <c r="F269" s="45"/>
      <c r="G269" s="45">
        <f>ROUND(М[[#This Row],[Количество]]*М[[#This Row],[Цена за ед., руб]],2)</f>
        <v>0</v>
      </c>
      <c r="H269" s="42"/>
      <c r="I269" s="49" t="s">
        <v>424</v>
      </c>
    </row>
    <row r="270" spans="1:9" ht="11.1" customHeight="1" x14ac:dyDescent="0.2">
      <c r="A270" s="48" t="s">
        <v>680</v>
      </c>
      <c r="B270" s="42"/>
      <c r="C270" s="42" t="s">
        <v>709</v>
      </c>
      <c r="D270" s="40" t="s">
        <v>25</v>
      </c>
      <c r="E270" s="43">
        <v>2</v>
      </c>
      <c r="F270" s="45"/>
      <c r="G270" s="45">
        <f>ROUND(М[[#This Row],[Количество]]*М[[#This Row],[Цена за ед., руб]],2)</f>
        <v>0</v>
      </c>
      <c r="H270" s="42"/>
      <c r="I270" s="49" t="s">
        <v>424</v>
      </c>
    </row>
    <row r="271" spans="1:9" ht="11.1" customHeight="1" x14ac:dyDescent="0.2">
      <c r="A271" s="48" t="s">
        <v>680</v>
      </c>
      <c r="B271" s="42"/>
      <c r="C271" s="42" t="s">
        <v>710</v>
      </c>
      <c r="D271" s="40" t="s">
        <v>25</v>
      </c>
      <c r="E271" s="43">
        <v>4</v>
      </c>
      <c r="F271" s="45"/>
      <c r="G271" s="45">
        <f>ROUND(М[[#This Row],[Количество]]*М[[#This Row],[Цена за ед., руб]],2)</f>
        <v>0</v>
      </c>
      <c r="H271" s="42"/>
      <c r="I271" s="49" t="s">
        <v>424</v>
      </c>
    </row>
    <row r="272" spans="1:9" ht="11.1" customHeight="1" x14ac:dyDescent="0.2">
      <c r="A272" s="48" t="s">
        <v>680</v>
      </c>
      <c r="B272" s="42"/>
      <c r="C272" s="42" t="s">
        <v>711</v>
      </c>
      <c r="D272" s="40" t="s">
        <v>25</v>
      </c>
      <c r="E272" s="43">
        <v>1</v>
      </c>
      <c r="F272" s="45"/>
      <c r="G272" s="45">
        <f>ROUND(М[[#This Row],[Количество]]*М[[#This Row],[Цена за ед., руб]],2)</f>
        <v>0</v>
      </c>
      <c r="H272" s="42"/>
      <c r="I272" s="49" t="s">
        <v>424</v>
      </c>
    </row>
    <row r="273" spans="1:9" ht="11.1" customHeight="1" x14ac:dyDescent="0.2">
      <c r="A273" s="48" t="s">
        <v>680</v>
      </c>
      <c r="B273" s="42"/>
      <c r="C273" s="42" t="s">
        <v>712</v>
      </c>
      <c r="D273" s="40" t="s">
        <v>25</v>
      </c>
      <c r="E273" s="43">
        <v>1</v>
      </c>
      <c r="F273" s="45"/>
      <c r="G273" s="45">
        <f>ROUND(М[[#This Row],[Количество]]*М[[#This Row],[Цена за ед., руб]],2)</f>
        <v>0</v>
      </c>
      <c r="H273" s="42"/>
      <c r="I273" s="49" t="s">
        <v>424</v>
      </c>
    </row>
    <row r="274" spans="1:9" ht="11.1" customHeight="1" x14ac:dyDescent="0.2">
      <c r="A274" s="48" t="s">
        <v>680</v>
      </c>
      <c r="B274" s="42"/>
      <c r="C274" s="42" t="s">
        <v>713</v>
      </c>
      <c r="D274" s="40" t="s">
        <v>25</v>
      </c>
      <c r="E274" s="43">
        <v>1</v>
      </c>
      <c r="F274" s="45"/>
      <c r="G274" s="45">
        <f>ROUND(М[[#This Row],[Количество]]*М[[#This Row],[Цена за ед., руб]],2)</f>
        <v>0</v>
      </c>
      <c r="H274" s="42"/>
      <c r="I274" s="49" t="s">
        <v>424</v>
      </c>
    </row>
    <row r="275" spans="1:9" ht="11.1" customHeight="1" x14ac:dyDescent="0.2">
      <c r="A275" s="48" t="s">
        <v>680</v>
      </c>
      <c r="B275" s="42"/>
      <c r="C275" s="42" t="s">
        <v>714</v>
      </c>
      <c r="D275" s="40" t="s">
        <v>25</v>
      </c>
      <c r="E275" s="43">
        <v>2</v>
      </c>
      <c r="F275" s="45"/>
      <c r="G275" s="45">
        <f>ROUND(М[[#This Row],[Количество]]*М[[#This Row],[Цена за ед., руб]],2)</f>
        <v>0</v>
      </c>
      <c r="H275" s="42"/>
      <c r="I275" s="49" t="s">
        <v>424</v>
      </c>
    </row>
    <row r="276" spans="1:9" ht="11.1" customHeight="1" x14ac:dyDescent="0.2">
      <c r="A276" s="48" t="s">
        <v>680</v>
      </c>
      <c r="B276" s="42"/>
      <c r="C276" s="42" t="s">
        <v>715</v>
      </c>
      <c r="D276" s="40" t="s">
        <v>25</v>
      </c>
      <c r="E276" s="43">
        <v>1</v>
      </c>
      <c r="F276" s="45"/>
      <c r="G276" s="45">
        <f>ROUND(М[[#This Row],[Количество]]*М[[#This Row],[Цена за ед., руб]],2)</f>
        <v>0</v>
      </c>
      <c r="H276" s="42"/>
      <c r="I276" s="49" t="s">
        <v>424</v>
      </c>
    </row>
    <row r="277" spans="1:9" ht="11.1" customHeight="1" x14ac:dyDescent="0.2">
      <c r="A277" s="48" t="s">
        <v>680</v>
      </c>
      <c r="B277" s="42"/>
      <c r="C277" s="42" t="s">
        <v>716</v>
      </c>
      <c r="D277" s="40" t="s">
        <v>25</v>
      </c>
      <c r="E277" s="43">
        <v>10</v>
      </c>
      <c r="F277" s="45"/>
      <c r="G277" s="45">
        <f>ROUND(М[[#This Row],[Количество]]*М[[#This Row],[Цена за ед., руб]],2)</f>
        <v>0</v>
      </c>
      <c r="H277" s="42"/>
      <c r="I277" s="49" t="s">
        <v>424</v>
      </c>
    </row>
    <row r="278" spans="1:9" ht="11.1" customHeight="1" x14ac:dyDescent="0.2">
      <c r="A278" s="48" t="s">
        <v>680</v>
      </c>
      <c r="B278" s="42"/>
      <c r="C278" s="42" t="s">
        <v>717</v>
      </c>
      <c r="D278" s="40" t="s">
        <v>25</v>
      </c>
      <c r="E278" s="43">
        <v>2</v>
      </c>
      <c r="F278" s="45"/>
      <c r="G278" s="45">
        <f>ROUND(М[[#This Row],[Количество]]*М[[#This Row],[Цена за ед., руб]],2)</f>
        <v>0</v>
      </c>
      <c r="H278" s="42"/>
      <c r="I278" s="49" t="s">
        <v>424</v>
      </c>
    </row>
    <row r="279" spans="1:9" ht="11.1" customHeight="1" x14ac:dyDescent="0.2">
      <c r="A279" s="48" t="s">
        <v>680</v>
      </c>
      <c r="B279" s="42"/>
      <c r="C279" s="42" t="s">
        <v>718</v>
      </c>
      <c r="D279" s="40" t="s">
        <v>25</v>
      </c>
      <c r="E279" s="43">
        <v>1</v>
      </c>
      <c r="F279" s="45"/>
      <c r="G279" s="45">
        <f>ROUND(М[[#This Row],[Количество]]*М[[#This Row],[Цена за ед., руб]],2)</f>
        <v>0</v>
      </c>
      <c r="H279" s="42"/>
      <c r="I279" s="49" t="s">
        <v>424</v>
      </c>
    </row>
    <row r="280" spans="1:9" ht="11.1" customHeight="1" x14ac:dyDescent="0.2">
      <c r="A280" s="48" t="s">
        <v>680</v>
      </c>
      <c r="B280" s="42"/>
      <c r="C280" s="42" t="s">
        <v>719</v>
      </c>
      <c r="D280" s="40" t="s">
        <v>25</v>
      </c>
      <c r="E280" s="43">
        <v>9</v>
      </c>
      <c r="F280" s="45"/>
      <c r="G280" s="45">
        <f>ROUND(М[[#This Row],[Количество]]*М[[#This Row],[Цена за ед., руб]],2)</f>
        <v>0</v>
      </c>
      <c r="H280" s="42"/>
      <c r="I280" s="49" t="s">
        <v>424</v>
      </c>
    </row>
    <row r="281" spans="1:9" ht="11.1" customHeight="1" x14ac:dyDescent="0.2">
      <c r="A281" s="48" t="s">
        <v>680</v>
      </c>
      <c r="B281" s="42"/>
      <c r="C281" s="42" t="s">
        <v>720</v>
      </c>
      <c r="D281" s="40" t="s">
        <v>25</v>
      </c>
      <c r="E281" s="43">
        <v>9</v>
      </c>
      <c r="F281" s="45"/>
      <c r="G281" s="45">
        <f>ROUND(М[[#This Row],[Количество]]*М[[#This Row],[Цена за ед., руб]],2)</f>
        <v>0</v>
      </c>
      <c r="H281" s="42"/>
      <c r="I281" s="49" t="s">
        <v>424</v>
      </c>
    </row>
    <row r="282" spans="1:9" ht="11.1" customHeight="1" x14ac:dyDescent="0.2">
      <c r="A282" s="48" t="s">
        <v>680</v>
      </c>
      <c r="B282" s="42"/>
      <c r="C282" s="42" t="s">
        <v>721</v>
      </c>
      <c r="D282" s="40" t="s">
        <v>25</v>
      </c>
      <c r="E282" s="43">
        <v>6</v>
      </c>
      <c r="F282" s="45"/>
      <c r="G282" s="45">
        <f>ROUND(М[[#This Row],[Количество]]*М[[#This Row],[Цена за ед., руб]],2)</f>
        <v>0</v>
      </c>
      <c r="H282" s="42"/>
      <c r="I282" s="49" t="s">
        <v>424</v>
      </c>
    </row>
    <row r="283" spans="1:9" ht="11.1" customHeight="1" x14ac:dyDescent="0.2">
      <c r="A283" s="48" t="s">
        <v>680</v>
      </c>
      <c r="B283" s="42"/>
      <c r="C283" s="42" t="s">
        <v>722</v>
      </c>
      <c r="D283" s="40" t="s">
        <v>25</v>
      </c>
      <c r="E283" s="43">
        <v>4</v>
      </c>
      <c r="F283" s="45"/>
      <c r="G283" s="45">
        <f>ROUND(М[[#This Row],[Количество]]*М[[#This Row],[Цена за ед., руб]],2)</f>
        <v>0</v>
      </c>
      <c r="H283" s="42"/>
      <c r="I283" s="49" t="s">
        <v>424</v>
      </c>
    </row>
    <row r="284" spans="1:9" ht="11.1" customHeight="1" x14ac:dyDescent="0.2">
      <c r="A284" s="48" t="s">
        <v>680</v>
      </c>
      <c r="B284" s="42"/>
      <c r="C284" s="42" t="s">
        <v>723</v>
      </c>
      <c r="D284" s="40" t="s">
        <v>25</v>
      </c>
      <c r="E284" s="43">
        <v>2</v>
      </c>
      <c r="F284" s="45"/>
      <c r="G284" s="45">
        <f>ROUND(М[[#This Row],[Количество]]*М[[#This Row],[Цена за ед., руб]],2)</f>
        <v>0</v>
      </c>
      <c r="H284" s="42"/>
      <c r="I284" s="49" t="s">
        <v>424</v>
      </c>
    </row>
    <row r="285" spans="1:9" ht="11.1" customHeight="1" x14ac:dyDescent="0.2">
      <c r="A285" s="48" t="s">
        <v>680</v>
      </c>
      <c r="B285" s="42"/>
      <c r="C285" s="42" t="s">
        <v>724</v>
      </c>
      <c r="D285" s="40" t="s">
        <v>25</v>
      </c>
      <c r="E285" s="43">
        <v>2</v>
      </c>
      <c r="F285" s="45"/>
      <c r="G285" s="45">
        <f>ROUND(М[[#This Row],[Количество]]*М[[#This Row],[Цена за ед., руб]],2)</f>
        <v>0</v>
      </c>
      <c r="H285" s="42"/>
      <c r="I285" s="49" t="s">
        <v>424</v>
      </c>
    </row>
    <row r="286" spans="1:9" ht="11.1" customHeight="1" x14ac:dyDescent="0.2">
      <c r="A286" s="48" t="s">
        <v>680</v>
      </c>
      <c r="B286" s="42"/>
      <c r="C286" s="42" t="s">
        <v>725</v>
      </c>
      <c r="D286" s="40" t="s">
        <v>25</v>
      </c>
      <c r="E286" s="43">
        <v>1</v>
      </c>
      <c r="F286" s="45"/>
      <c r="G286" s="45">
        <f>ROUND(М[[#This Row],[Количество]]*М[[#This Row],[Цена за ед., руб]],2)</f>
        <v>0</v>
      </c>
      <c r="H286" s="42"/>
      <c r="I286" s="49" t="s">
        <v>424</v>
      </c>
    </row>
    <row r="287" spans="1:9" ht="11.1" customHeight="1" x14ac:dyDescent="0.2">
      <c r="A287" s="48" t="s">
        <v>680</v>
      </c>
      <c r="B287" s="42"/>
      <c r="C287" s="42" t="s">
        <v>726</v>
      </c>
      <c r="D287" s="40" t="s">
        <v>25</v>
      </c>
      <c r="E287" s="43">
        <v>2</v>
      </c>
      <c r="F287" s="45"/>
      <c r="G287" s="45">
        <f>ROUND(М[[#This Row],[Количество]]*М[[#This Row],[Цена за ед., руб]],2)</f>
        <v>0</v>
      </c>
      <c r="H287" s="42"/>
      <c r="I287" s="49" t="s">
        <v>424</v>
      </c>
    </row>
    <row r="288" spans="1:9" ht="11.1" customHeight="1" x14ac:dyDescent="0.2">
      <c r="A288" s="48" t="s">
        <v>680</v>
      </c>
      <c r="B288" s="42"/>
      <c r="C288" s="42" t="s">
        <v>727</v>
      </c>
      <c r="D288" s="40" t="s">
        <v>25</v>
      </c>
      <c r="E288" s="43">
        <v>1</v>
      </c>
      <c r="F288" s="45"/>
      <c r="G288" s="45">
        <f>ROUND(М[[#This Row],[Количество]]*М[[#This Row],[Цена за ед., руб]],2)</f>
        <v>0</v>
      </c>
      <c r="H288" s="42"/>
      <c r="I288" s="49" t="s">
        <v>424</v>
      </c>
    </row>
    <row r="289" spans="1:9" ht="11.1" customHeight="1" x14ac:dyDescent="0.2">
      <c r="A289" s="48" t="s">
        <v>680</v>
      </c>
      <c r="B289" s="42"/>
      <c r="C289" s="42" t="s">
        <v>728</v>
      </c>
      <c r="D289" s="40" t="s">
        <v>25</v>
      </c>
      <c r="E289" s="43">
        <v>3</v>
      </c>
      <c r="F289" s="45"/>
      <c r="G289" s="45">
        <f>ROUND(М[[#This Row],[Количество]]*М[[#This Row],[Цена за ед., руб]],2)</f>
        <v>0</v>
      </c>
      <c r="H289" s="42"/>
      <c r="I289" s="49" t="s">
        <v>424</v>
      </c>
    </row>
    <row r="290" spans="1:9" ht="11.1" customHeight="1" x14ac:dyDescent="0.2">
      <c r="A290" s="48" t="s">
        <v>680</v>
      </c>
      <c r="B290" s="42"/>
      <c r="C290" s="42" t="s">
        <v>729</v>
      </c>
      <c r="D290" s="40" t="s">
        <v>25</v>
      </c>
      <c r="E290" s="43">
        <v>2</v>
      </c>
      <c r="F290" s="45"/>
      <c r="G290" s="45">
        <f>ROUND(М[[#This Row],[Количество]]*М[[#This Row],[Цена за ед., руб]],2)</f>
        <v>0</v>
      </c>
      <c r="H290" s="42"/>
      <c r="I290" s="49" t="s">
        <v>424</v>
      </c>
    </row>
    <row r="291" spans="1:9" ht="11.1" customHeight="1" x14ac:dyDescent="0.2">
      <c r="A291" s="48" t="s">
        <v>680</v>
      </c>
      <c r="B291" s="42"/>
      <c r="C291" s="42" t="s">
        <v>730</v>
      </c>
      <c r="D291" s="40" t="s">
        <v>25</v>
      </c>
      <c r="E291" s="43">
        <v>1</v>
      </c>
      <c r="F291" s="45"/>
      <c r="G291" s="45">
        <f>ROUND(М[[#This Row],[Количество]]*М[[#This Row],[Цена за ед., руб]],2)</f>
        <v>0</v>
      </c>
      <c r="H291" s="42"/>
      <c r="I291" s="49" t="s">
        <v>424</v>
      </c>
    </row>
    <row r="292" spans="1:9" ht="11.1" customHeight="1" x14ac:dyDescent="0.2">
      <c r="A292" s="48" t="s">
        <v>680</v>
      </c>
      <c r="B292" s="42"/>
      <c r="C292" s="42" t="s">
        <v>731</v>
      </c>
      <c r="D292" s="40" t="s">
        <v>25</v>
      </c>
      <c r="E292" s="43">
        <v>2</v>
      </c>
      <c r="F292" s="45"/>
      <c r="G292" s="45">
        <f>ROUND(М[[#This Row],[Количество]]*М[[#This Row],[Цена за ед., руб]],2)</f>
        <v>0</v>
      </c>
      <c r="H292" s="42"/>
      <c r="I292" s="49" t="s">
        <v>424</v>
      </c>
    </row>
    <row r="293" spans="1:9" ht="11.1" customHeight="1" x14ac:dyDescent="0.2">
      <c r="A293" s="48" t="s">
        <v>680</v>
      </c>
      <c r="B293" s="42"/>
      <c r="C293" s="42" t="s">
        <v>732</v>
      </c>
      <c r="D293" s="40" t="s">
        <v>25</v>
      </c>
      <c r="E293" s="43">
        <v>1</v>
      </c>
      <c r="F293" s="45"/>
      <c r="G293" s="45">
        <f>ROUND(М[[#This Row],[Количество]]*М[[#This Row],[Цена за ед., руб]],2)</f>
        <v>0</v>
      </c>
      <c r="H293" s="42"/>
      <c r="I293" s="49" t="s">
        <v>424</v>
      </c>
    </row>
    <row r="294" spans="1:9" ht="11.1" customHeight="1" x14ac:dyDescent="0.2">
      <c r="A294" s="48" t="s">
        <v>680</v>
      </c>
      <c r="B294" s="42"/>
      <c r="C294" s="42" t="s">
        <v>733</v>
      </c>
      <c r="D294" s="40" t="s">
        <v>25</v>
      </c>
      <c r="E294" s="43">
        <v>1</v>
      </c>
      <c r="F294" s="45"/>
      <c r="G294" s="45">
        <f>ROUND(М[[#This Row],[Количество]]*М[[#This Row],[Цена за ед., руб]],2)</f>
        <v>0</v>
      </c>
      <c r="H294" s="42"/>
      <c r="I294" s="49" t="s">
        <v>424</v>
      </c>
    </row>
    <row r="295" spans="1:9" ht="11.1" customHeight="1" x14ac:dyDescent="0.2">
      <c r="A295" s="48" t="s">
        <v>680</v>
      </c>
      <c r="B295" s="42"/>
      <c r="C295" s="42" t="s">
        <v>734</v>
      </c>
      <c r="D295" s="40" t="s">
        <v>25</v>
      </c>
      <c r="E295" s="43">
        <v>1</v>
      </c>
      <c r="F295" s="45"/>
      <c r="G295" s="45">
        <f>ROUND(М[[#This Row],[Количество]]*М[[#This Row],[Цена за ед., руб]],2)</f>
        <v>0</v>
      </c>
      <c r="H295" s="42"/>
      <c r="I295" s="49" t="s">
        <v>424</v>
      </c>
    </row>
    <row r="296" spans="1:9" ht="11.1" customHeight="1" x14ac:dyDescent="0.2">
      <c r="A296" s="48" t="s">
        <v>680</v>
      </c>
      <c r="B296" s="42"/>
      <c r="C296" s="42" t="s">
        <v>735</v>
      </c>
      <c r="D296" s="40" t="s">
        <v>25</v>
      </c>
      <c r="E296" s="43">
        <v>2</v>
      </c>
      <c r="F296" s="45"/>
      <c r="G296" s="45">
        <f>ROUND(М[[#This Row],[Количество]]*М[[#This Row],[Цена за ед., руб]],2)</f>
        <v>0</v>
      </c>
      <c r="H296" s="42"/>
      <c r="I296" s="49" t="s">
        <v>424</v>
      </c>
    </row>
    <row r="297" spans="1:9" ht="11.1" customHeight="1" x14ac:dyDescent="0.2">
      <c r="A297" s="48" t="s">
        <v>680</v>
      </c>
      <c r="B297" s="42"/>
      <c r="C297" s="42" t="s">
        <v>736</v>
      </c>
      <c r="D297" s="40" t="s">
        <v>25</v>
      </c>
      <c r="E297" s="43">
        <v>4</v>
      </c>
      <c r="F297" s="45"/>
      <c r="G297" s="45">
        <f>ROUND(М[[#This Row],[Количество]]*М[[#This Row],[Цена за ед., руб]],2)</f>
        <v>0</v>
      </c>
      <c r="H297" s="42"/>
      <c r="I297" s="49" t="s">
        <v>424</v>
      </c>
    </row>
    <row r="298" spans="1:9" ht="11.1" customHeight="1" x14ac:dyDescent="0.2">
      <c r="A298" s="48" t="s">
        <v>680</v>
      </c>
      <c r="B298" s="42"/>
      <c r="C298" s="42" t="s">
        <v>737</v>
      </c>
      <c r="D298" s="40" t="s">
        <v>25</v>
      </c>
      <c r="E298" s="43">
        <v>2</v>
      </c>
      <c r="F298" s="45"/>
      <c r="G298" s="45">
        <f>ROUND(М[[#This Row],[Количество]]*М[[#This Row],[Цена за ед., руб]],2)</f>
        <v>0</v>
      </c>
      <c r="H298" s="42"/>
      <c r="I298" s="49" t="s">
        <v>424</v>
      </c>
    </row>
    <row r="299" spans="1:9" ht="11.1" customHeight="1" x14ac:dyDescent="0.2">
      <c r="A299" s="48" t="s">
        <v>680</v>
      </c>
      <c r="B299" s="42"/>
      <c r="C299" s="42" t="s">
        <v>738</v>
      </c>
      <c r="D299" s="40" t="s">
        <v>25</v>
      </c>
      <c r="E299" s="43">
        <v>1</v>
      </c>
      <c r="F299" s="45"/>
      <c r="G299" s="45">
        <f>ROUND(М[[#This Row],[Количество]]*М[[#This Row],[Цена за ед., руб]],2)</f>
        <v>0</v>
      </c>
      <c r="H299" s="42"/>
      <c r="I299" s="49" t="s">
        <v>424</v>
      </c>
    </row>
    <row r="300" spans="1:9" ht="11.1" customHeight="1" x14ac:dyDescent="0.2">
      <c r="A300" s="48" t="s">
        <v>680</v>
      </c>
      <c r="B300" s="42"/>
      <c r="C300" s="42" t="s">
        <v>739</v>
      </c>
      <c r="D300" s="40" t="s">
        <v>25</v>
      </c>
      <c r="E300" s="43">
        <v>1</v>
      </c>
      <c r="F300" s="45"/>
      <c r="G300" s="45">
        <f>ROUND(М[[#This Row],[Количество]]*М[[#This Row],[Цена за ед., руб]],2)</f>
        <v>0</v>
      </c>
      <c r="H300" s="42"/>
      <c r="I300" s="49" t="s">
        <v>424</v>
      </c>
    </row>
    <row r="301" spans="1:9" ht="11.1" customHeight="1" x14ac:dyDescent="0.2">
      <c r="A301" s="48" t="s">
        <v>680</v>
      </c>
      <c r="B301" s="42"/>
      <c r="C301" s="42" t="s">
        <v>740</v>
      </c>
      <c r="D301" s="40" t="s">
        <v>25</v>
      </c>
      <c r="E301" s="43">
        <v>1</v>
      </c>
      <c r="F301" s="45"/>
      <c r="G301" s="45">
        <f>ROUND(М[[#This Row],[Количество]]*М[[#This Row],[Цена за ед., руб]],2)</f>
        <v>0</v>
      </c>
      <c r="H301" s="42"/>
      <c r="I301" s="49" t="s">
        <v>424</v>
      </c>
    </row>
    <row r="302" spans="1:9" ht="11.1" customHeight="1" x14ac:dyDescent="0.2">
      <c r="A302" s="48" t="s">
        <v>680</v>
      </c>
      <c r="B302" s="42"/>
      <c r="C302" s="42" t="s">
        <v>741</v>
      </c>
      <c r="D302" s="40" t="s">
        <v>25</v>
      </c>
      <c r="E302" s="43">
        <v>1</v>
      </c>
      <c r="F302" s="45"/>
      <c r="G302" s="45">
        <f>ROUND(М[[#This Row],[Количество]]*М[[#This Row],[Цена за ед., руб]],2)</f>
        <v>0</v>
      </c>
      <c r="H302" s="42"/>
      <c r="I302" s="49" t="s">
        <v>424</v>
      </c>
    </row>
    <row r="303" spans="1:9" ht="11.1" customHeight="1" x14ac:dyDescent="0.2">
      <c r="A303" s="48" t="s">
        <v>680</v>
      </c>
      <c r="B303" s="42"/>
      <c r="C303" s="42" t="s">
        <v>742</v>
      </c>
      <c r="D303" s="40" t="s">
        <v>25</v>
      </c>
      <c r="E303" s="43">
        <v>2</v>
      </c>
      <c r="F303" s="45"/>
      <c r="G303" s="45">
        <f>ROUND(М[[#This Row],[Количество]]*М[[#This Row],[Цена за ед., руб]],2)</f>
        <v>0</v>
      </c>
      <c r="H303" s="42"/>
      <c r="I303" s="49" t="s">
        <v>424</v>
      </c>
    </row>
    <row r="304" spans="1:9" ht="11.1" customHeight="1" x14ac:dyDescent="0.2">
      <c r="A304" s="48" t="s">
        <v>680</v>
      </c>
      <c r="B304" s="42"/>
      <c r="C304" s="42" t="s">
        <v>743</v>
      </c>
      <c r="D304" s="40" t="s">
        <v>25</v>
      </c>
      <c r="E304" s="43">
        <v>3</v>
      </c>
      <c r="F304" s="45"/>
      <c r="G304" s="45">
        <f>ROUND(М[[#This Row],[Количество]]*М[[#This Row],[Цена за ед., руб]],2)</f>
        <v>0</v>
      </c>
      <c r="H304" s="42"/>
      <c r="I304" s="49" t="s">
        <v>424</v>
      </c>
    </row>
    <row r="305" spans="1:9" ht="11.1" customHeight="1" x14ac:dyDescent="0.2">
      <c r="A305" s="48" t="s">
        <v>680</v>
      </c>
      <c r="B305" s="42"/>
      <c r="C305" s="42" t="s">
        <v>744</v>
      </c>
      <c r="D305" s="40" t="s">
        <v>25</v>
      </c>
      <c r="E305" s="43">
        <v>2</v>
      </c>
      <c r="F305" s="45"/>
      <c r="G305" s="45">
        <f>ROUND(М[[#This Row],[Количество]]*М[[#This Row],[Цена за ед., руб]],2)</f>
        <v>0</v>
      </c>
      <c r="H305" s="42"/>
      <c r="I305" s="49" t="s">
        <v>424</v>
      </c>
    </row>
    <row r="306" spans="1:9" ht="11.1" customHeight="1" x14ac:dyDescent="0.2">
      <c r="A306" s="48" t="s">
        <v>680</v>
      </c>
      <c r="B306" s="42"/>
      <c r="C306" s="42" t="s">
        <v>745</v>
      </c>
      <c r="D306" s="40" t="s">
        <v>25</v>
      </c>
      <c r="E306" s="43">
        <v>1</v>
      </c>
      <c r="F306" s="45"/>
      <c r="G306" s="45">
        <f>ROUND(М[[#This Row],[Количество]]*М[[#This Row],[Цена за ед., руб]],2)</f>
        <v>0</v>
      </c>
      <c r="H306" s="42"/>
      <c r="I306" s="49" t="s">
        <v>424</v>
      </c>
    </row>
    <row r="307" spans="1:9" ht="11.1" customHeight="1" x14ac:dyDescent="0.2">
      <c r="A307" s="48" t="s">
        <v>680</v>
      </c>
      <c r="B307" s="42"/>
      <c r="C307" s="42" t="s">
        <v>746</v>
      </c>
      <c r="D307" s="40" t="s">
        <v>25</v>
      </c>
      <c r="E307" s="43">
        <v>4</v>
      </c>
      <c r="F307" s="45"/>
      <c r="G307" s="45">
        <f>ROUND(М[[#This Row],[Количество]]*М[[#This Row],[Цена за ед., руб]],2)</f>
        <v>0</v>
      </c>
      <c r="H307" s="42"/>
      <c r="I307" s="49" t="s">
        <v>424</v>
      </c>
    </row>
    <row r="308" spans="1:9" ht="11.1" customHeight="1" x14ac:dyDescent="0.2">
      <c r="A308" s="48" t="s">
        <v>680</v>
      </c>
      <c r="B308" s="42"/>
      <c r="C308" s="42" t="s">
        <v>747</v>
      </c>
      <c r="D308" s="40" t="s">
        <v>25</v>
      </c>
      <c r="E308" s="43">
        <v>1</v>
      </c>
      <c r="F308" s="45"/>
      <c r="G308" s="45">
        <f>ROUND(М[[#This Row],[Количество]]*М[[#This Row],[Цена за ед., руб]],2)</f>
        <v>0</v>
      </c>
      <c r="H308" s="42"/>
      <c r="I308" s="49" t="s">
        <v>424</v>
      </c>
    </row>
    <row r="309" spans="1:9" ht="11.1" customHeight="1" x14ac:dyDescent="0.2">
      <c r="A309" s="48" t="s">
        <v>680</v>
      </c>
      <c r="B309" s="42"/>
      <c r="C309" s="42" t="s">
        <v>748</v>
      </c>
      <c r="D309" s="40" t="s">
        <v>25</v>
      </c>
      <c r="E309" s="43">
        <v>2</v>
      </c>
      <c r="F309" s="45"/>
      <c r="G309" s="45">
        <f>ROUND(М[[#This Row],[Количество]]*М[[#This Row],[Цена за ед., руб]],2)</f>
        <v>0</v>
      </c>
      <c r="H309" s="42"/>
      <c r="I309" s="49" t="s">
        <v>424</v>
      </c>
    </row>
    <row r="310" spans="1:9" ht="11.1" customHeight="1" x14ac:dyDescent="0.2">
      <c r="A310" s="48" t="s">
        <v>680</v>
      </c>
      <c r="B310" s="42"/>
      <c r="C310" s="42" t="s">
        <v>749</v>
      </c>
      <c r="D310" s="40" t="s">
        <v>25</v>
      </c>
      <c r="E310" s="43">
        <v>2</v>
      </c>
      <c r="F310" s="45"/>
      <c r="G310" s="45">
        <f>ROUND(М[[#This Row],[Количество]]*М[[#This Row],[Цена за ед., руб]],2)</f>
        <v>0</v>
      </c>
      <c r="H310" s="42"/>
      <c r="I310" s="49" t="s">
        <v>424</v>
      </c>
    </row>
    <row r="311" spans="1:9" ht="11.1" customHeight="1" x14ac:dyDescent="0.2">
      <c r="A311" s="48" t="s">
        <v>680</v>
      </c>
      <c r="B311" s="42"/>
      <c r="C311" s="42" t="s">
        <v>750</v>
      </c>
      <c r="D311" s="40" t="s">
        <v>25</v>
      </c>
      <c r="E311" s="43">
        <v>1</v>
      </c>
      <c r="F311" s="45"/>
      <c r="G311" s="45">
        <f>ROUND(М[[#This Row],[Количество]]*М[[#This Row],[Цена за ед., руб]],2)</f>
        <v>0</v>
      </c>
      <c r="H311" s="42"/>
      <c r="I311" s="49" t="s">
        <v>424</v>
      </c>
    </row>
    <row r="312" spans="1:9" ht="11.1" customHeight="1" x14ac:dyDescent="0.2">
      <c r="A312" s="48" t="s">
        <v>680</v>
      </c>
      <c r="B312" s="42"/>
      <c r="C312" s="42" t="s">
        <v>751</v>
      </c>
      <c r="D312" s="40" t="s">
        <v>25</v>
      </c>
      <c r="E312" s="43">
        <v>2</v>
      </c>
      <c r="F312" s="45"/>
      <c r="G312" s="45">
        <f>ROUND(М[[#This Row],[Количество]]*М[[#This Row],[Цена за ед., руб]],2)</f>
        <v>0</v>
      </c>
      <c r="H312" s="42"/>
      <c r="I312" s="49" t="s">
        <v>424</v>
      </c>
    </row>
    <row r="313" spans="1:9" ht="11.1" customHeight="1" x14ac:dyDescent="0.2">
      <c r="A313" s="48" t="s">
        <v>680</v>
      </c>
      <c r="B313" s="42"/>
      <c r="C313" s="42" t="s">
        <v>752</v>
      </c>
      <c r="D313" s="40" t="s">
        <v>25</v>
      </c>
      <c r="E313" s="43">
        <v>2</v>
      </c>
      <c r="F313" s="45"/>
      <c r="G313" s="45">
        <f>ROUND(М[[#This Row],[Количество]]*М[[#This Row],[Цена за ед., руб]],2)</f>
        <v>0</v>
      </c>
      <c r="H313" s="42"/>
      <c r="I313" s="49" t="s">
        <v>424</v>
      </c>
    </row>
    <row r="314" spans="1:9" ht="11.1" customHeight="1" x14ac:dyDescent="0.2">
      <c r="A314" s="48" t="s">
        <v>680</v>
      </c>
      <c r="B314" s="42"/>
      <c r="C314" s="42" t="s">
        <v>753</v>
      </c>
      <c r="D314" s="40" t="s">
        <v>25</v>
      </c>
      <c r="E314" s="43">
        <v>4</v>
      </c>
      <c r="F314" s="45"/>
      <c r="G314" s="45">
        <f>ROUND(М[[#This Row],[Количество]]*М[[#This Row],[Цена за ед., руб]],2)</f>
        <v>0</v>
      </c>
      <c r="H314" s="42"/>
      <c r="I314" s="49" t="s">
        <v>424</v>
      </c>
    </row>
    <row r="315" spans="1:9" ht="11.1" customHeight="1" x14ac:dyDescent="0.2">
      <c r="A315" s="48" t="s">
        <v>680</v>
      </c>
      <c r="B315" s="42"/>
      <c r="C315" s="42" t="s">
        <v>754</v>
      </c>
      <c r="D315" s="40" t="s">
        <v>25</v>
      </c>
      <c r="E315" s="43">
        <v>1</v>
      </c>
      <c r="F315" s="45"/>
      <c r="G315" s="45">
        <f>ROUND(М[[#This Row],[Количество]]*М[[#This Row],[Цена за ед., руб]],2)</f>
        <v>0</v>
      </c>
      <c r="H315" s="42"/>
      <c r="I315" s="49" t="s">
        <v>424</v>
      </c>
    </row>
    <row r="316" spans="1:9" ht="11.1" customHeight="1" x14ac:dyDescent="0.2">
      <c r="A316" s="48" t="s">
        <v>680</v>
      </c>
      <c r="B316" s="42"/>
      <c r="C316" s="42" t="s">
        <v>755</v>
      </c>
      <c r="D316" s="40" t="s">
        <v>25</v>
      </c>
      <c r="E316" s="43">
        <v>2</v>
      </c>
      <c r="F316" s="45"/>
      <c r="G316" s="45">
        <f>ROUND(М[[#This Row],[Количество]]*М[[#This Row],[Цена за ед., руб]],2)</f>
        <v>0</v>
      </c>
      <c r="H316" s="42"/>
      <c r="I316" s="49" t="s">
        <v>424</v>
      </c>
    </row>
    <row r="317" spans="1:9" ht="11.1" customHeight="1" x14ac:dyDescent="0.2">
      <c r="A317" s="48" t="s">
        <v>680</v>
      </c>
      <c r="B317" s="42"/>
      <c r="C317" s="42" t="s">
        <v>756</v>
      </c>
      <c r="D317" s="40" t="s">
        <v>25</v>
      </c>
      <c r="E317" s="43">
        <v>1</v>
      </c>
      <c r="F317" s="45"/>
      <c r="G317" s="45">
        <f>ROUND(М[[#This Row],[Количество]]*М[[#This Row],[Цена за ед., руб]],2)</f>
        <v>0</v>
      </c>
      <c r="H317" s="42"/>
      <c r="I317" s="49" t="s">
        <v>424</v>
      </c>
    </row>
    <row r="318" spans="1:9" ht="11.1" customHeight="1" x14ac:dyDescent="0.2">
      <c r="A318" s="48" t="s">
        <v>680</v>
      </c>
      <c r="B318" s="42"/>
      <c r="C318" s="42" t="s">
        <v>757</v>
      </c>
      <c r="D318" s="40" t="s">
        <v>25</v>
      </c>
      <c r="E318" s="43">
        <v>1</v>
      </c>
      <c r="F318" s="45"/>
      <c r="G318" s="45">
        <f>ROUND(М[[#This Row],[Количество]]*М[[#This Row],[Цена за ед., руб]],2)</f>
        <v>0</v>
      </c>
      <c r="H318" s="42"/>
      <c r="I318" s="49" t="s">
        <v>424</v>
      </c>
    </row>
    <row r="319" spans="1:9" ht="11.1" customHeight="1" x14ac:dyDescent="0.2">
      <c r="A319" s="48" t="s">
        <v>680</v>
      </c>
      <c r="B319" s="42"/>
      <c r="C319" s="42" t="s">
        <v>758</v>
      </c>
      <c r="D319" s="40" t="s">
        <v>25</v>
      </c>
      <c r="E319" s="43">
        <v>29</v>
      </c>
      <c r="F319" s="45"/>
      <c r="G319" s="45">
        <f>ROUND(М[[#This Row],[Количество]]*М[[#This Row],[Цена за ед., руб]],2)</f>
        <v>0</v>
      </c>
      <c r="H319" s="42"/>
      <c r="I319" s="49" t="s">
        <v>424</v>
      </c>
    </row>
    <row r="320" spans="1:9" ht="11.1" customHeight="1" x14ac:dyDescent="0.2">
      <c r="A320" s="48" t="s">
        <v>680</v>
      </c>
      <c r="B320" s="42"/>
      <c r="C320" s="42" t="s">
        <v>759</v>
      </c>
      <c r="D320" s="40" t="s">
        <v>25</v>
      </c>
      <c r="E320" s="43">
        <v>2</v>
      </c>
      <c r="F320" s="45"/>
      <c r="G320" s="45">
        <f>ROUND(М[[#This Row],[Количество]]*М[[#This Row],[Цена за ед., руб]],2)</f>
        <v>0</v>
      </c>
      <c r="H320" s="42"/>
      <c r="I320" s="49" t="s">
        <v>424</v>
      </c>
    </row>
    <row r="321" spans="1:9" ht="11.1" customHeight="1" x14ac:dyDescent="0.2">
      <c r="A321" s="48" t="s">
        <v>680</v>
      </c>
      <c r="B321" s="42"/>
      <c r="C321" s="42" t="s">
        <v>760</v>
      </c>
      <c r="D321" s="40" t="s">
        <v>25</v>
      </c>
      <c r="E321" s="43">
        <v>1</v>
      </c>
      <c r="F321" s="45"/>
      <c r="G321" s="45">
        <f>ROUND(М[[#This Row],[Количество]]*М[[#This Row],[Цена за ед., руб]],2)</f>
        <v>0</v>
      </c>
      <c r="H321" s="42"/>
      <c r="I321" s="49" t="s">
        <v>424</v>
      </c>
    </row>
    <row r="322" spans="1:9" ht="11.1" customHeight="1" x14ac:dyDescent="0.2">
      <c r="A322" s="48" t="s">
        <v>680</v>
      </c>
      <c r="B322" s="42"/>
      <c r="C322" s="42" t="s">
        <v>761</v>
      </c>
      <c r="D322" s="40" t="s">
        <v>25</v>
      </c>
      <c r="E322" s="43">
        <v>1</v>
      </c>
      <c r="F322" s="45"/>
      <c r="G322" s="45">
        <f>ROUND(М[[#This Row],[Количество]]*М[[#This Row],[Цена за ед., руб]],2)</f>
        <v>0</v>
      </c>
      <c r="H322" s="42"/>
      <c r="I322" s="49" t="s">
        <v>424</v>
      </c>
    </row>
    <row r="323" spans="1:9" ht="11.1" customHeight="1" x14ac:dyDescent="0.2">
      <c r="A323" s="48" t="s">
        <v>680</v>
      </c>
      <c r="B323" s="42"/>
      <c r="C323" s="42" t="s">
        <v>762</v>
      </c>
      <c r="D323" s="40" t="s">
        <v>25</v>
      </c>
      <c r="E323" s="43">
        <v>1</v>
      </c>
      <c r="F323" s="45"/>
      <c r="G323" s="45">
        <f>ROUND(М[[#This Row],[Количество]]*М[[#This Row],[Цена за ед., руб]],2)</f>
        <v>0</v>
      </c>
      <c r="H323" s="42"/>
      <c r="I323" s="49" t="s">
        <v>424</v>
      </c>
    </row>
    <row r="324" spans="1:9" ht="11.1" customHeight="1" x14ac:dyDescent="0.2">
      <c r="A324" s="48" t="s">
        <v>680</v>
      </c>
      <c r="B324" s="42"/>
      <c r="C324" s="42" t="s">
        <v>763</v>
      </c>
      <c r="D324" s="40" t="s">
        <v>25</v>
      </c>
      <c r="E324" s="43">
        <v>1</v>
      </c>
      <c r="F324" s="45"/>
      <c r="G324" s="45">
        <f>ROUND(М[[#This Row],[Количество]]*М[[#This Row],[Цена за ед., руб]],2)</f>
        <v>0</v>
      </c>
      <c r="H324" s="42"/>
      <c r="I324" s="49" t="s">
        <v>424</v>
      </c>
    </row>
    <row r="325" spans="1:9" ht="11.1" customHeight="1" x14ac:dyDescent="0.2">
      <c r="A325" s="48" t="s">
        <v>680</v>
      </c>
      <c r="B325" s="42"/>
      <c r="C325" s="42" t="s">
        <v>764</v>
      </c>
      <c r="D325" s="40" t="s">
        <v>25</v>
      </c>
      <c r="E325" s="43">
        <v>32</v>
      </c>
      <c r="F325" s="45"/>
      <c r="G325" s="45">
        <f>ROUND(М[[#This Row],[Количество]]*М[[#This Row],[Цена за ед., руб]],2)</f>
        <v>0</v>
      </c>
      <c r="H325" s="42"/>
      <c r="I325" s="49" t="s">
        <v>424</v>
      </c>
    </row>
    <row r="326" spans="1:9" ht="11.1" customHeight="1" x14ac:dyDescent="0.2">
      <c r="A326" s="48" t="s">
        <v>680</v>
      </c>
      <c r="B326" s="42"/>
      <c r="C326" s="42" t="s">
        <v>765</v>
      </c>
      <c r="D326" s="40" t="s">
        <v>25</v>
      </c>
      <c r="E326" s="43">
        <v>44</v>
      </c>
      <c r="F326" s="45"/>
      <c r="G326" s="45">
        <f>ROUND(М[[#This Row],[Количество]]*М[[#This Row],[Цена за ед., руб]],2)</f>
        <v>0</v>
      </c>
      <c r="H326" s="42"/>
      <c r="I326" s="49" t="s">
        <v>424</v>
      </c>
    </row>
    <row r="327" spans="1:9" ht="11.1" customHeight="1" x14ac:dyDescent="0.2">
      <c r="A327" s="48" t="s">
        <v>680</v>
      </c>
      <c r="B327" s="42"/>
      <c r="C327" s="42" t="s">
        <v>766</v>
      </c>
      <c r="D327" s="40" t="s">
        <v>25</v>
      </c>
      <c r="E327" s="43">
        <v>1</v>
      </c>
      <c r="F327" s="45"/>
      <c r="G327" s="45">
        <f>ROUND(М[[#This Row],[Количество]]*М[[#This Row],[Цена за ед., руб]],2)</f>
        <v>0</v>
      </c>
      <c r="H327" s="42"/>
      <c r="I327" s="49" t="s">
        <v>424</v>
      </c>
    </row>
    <row r="328" spans="1:9" ht="11.1" customHeight="1" x14ac:dyDescent="0.2">
      <c r="A328" s="48" t="s">
        <v>680</v>
      </c>
      <c r="B328" s="42"/>
      <c r="C328" s="42" t="s">
        <v>767</v>
      </c>
      <c r="D328" s="40" t="s">
        <v>25</v>
      </c>
      <c r="E328" s="43">
        <v>4</v>
      </c>
      <c r="F328" s="45"/>
      <c r="G328" s="45">
        <f>ROUND(М[[#This Row],[Количество]]*М[[#This Row],[Цена за ед., руб]],2)</f>
        <v>0</v>
      </c>
      <c r="H328" s="42"/>
      <c r="I328" s="49" t="s">
        <v>424</v>
      </c>
    </row>
    <row r="329" spans="1:9" ht="11.1" customHeight="1" x14ac:dyDescent="0.2">
      <c r="A329" s="48" t="s">
        <v>680</v>
      </c>
      <c r="B329" s="42"/>
      <c r="C329" s="42" t="s">
        <v>768</v>
      </c>
      <c r="D329" s="40" t="s">
        <v>25</v>
      </c>
      <c r="E329" s="43">
        <v>1</v>
      </c>
      <c r="F329" s="45"/>
      <c r="G329" s="45">
        <f>ROUND(М[[#This Row],[Количество]]*М[[#This Row],[Цена за ед., руб]],2)</f>
        <v>0</v>
      </c>
      <c r="H329" s="42"/>
      <c r="I329" s="49" t="s">
        <v>424</v>
      </c>
    </row>
    <row r="330" spans="1:9" ht="11.1" customHeight="1" x14ac:dyDescent="0.2">
      <c r="A330" s="48" t="s">
        <v>680</v>
      </c>
      <c r="B330" s="42"/>
      <c r="C330" s="42" t="s">
        <v>769</v>
      </c>
      <c r="D330" s="40" t="s">
        <v>25</v>
      </c>
      <c r="E330" s="43">
        <v>23</v>
      </c>
      <c r="F330" s="45"/>
      <c r="G330" s="45">
        <f>ROUND(М[[#This Row],[Количество]]*М[[#This Row],[Цена за ед., руб]],2)</f>
        <v>0</v>
      </c>
      <c r="H330" s="42"/>
      <c r="I330" s="49" t="s">
        <v>424</v>
      </c>
    </row>
    <row r="331" spans="1:9" ht="11.1" customHeight="1" x14ac:dyDescent="0.2">
      <c r="A331" s="48" t="s">
        <v>680</v>
      </c>
      <c r="B331" s="42"/>
      <c r="C331" s="42" t="s">
        <v>770</v>
      </c>
      <c r="D331" s="40" t="s">
        <v>25</v>
      </c>
      <c r="E331" s="43">
        <v>7</v>
      </c>
      <c r="F331" s="45"/>
      <c r="G331" s="45">
        <f>ROUND(М[[#This Row],[Количество]]*М[[#This Row],[Цена за ед., руб]],2)</f>
        <v>0</v>
      </c>
      <c r="H331" s="42"/>
      <c r="I331" s="49" t="s">
        <v>424</v>
      </c>
    </row>
    <row r="332" spans="1:9" ht="11.1" customHeight="1" x14ac:dyDescent="0.2">
      <c r="A332" s="48" t="s">
        <v>680</v>
      </c>
      <c r="B332" s="42"/>
      <c r="C332" s="42" t="s">
        <v>771</v>
      </c>
      <c r="D332" s="40" t="s">
        <v>25</v>
      </c>
      <c r="E332" s="43">
        <v>1</v>
      </c>
      <c r="F332" s="45"/>
      <c r="G332" s="45">
        <f>ROUND(М[[#This Row],[Количество]]*М[[#This Row],[Цена за ед., руб]],2)</f>
        <v>0</v>
      </c>
      <c r="H332" s="42"/>
      <c r="I332" s="49" t="s">
        <v>424</v>
      </c>
    </row>
    <row r="333" spans="1:9" ht="11.1" customHeight="1" x14ac:dyDescent="0.2">
      <c r="A333" s="48" t="s">
        <v>680</v>
      </c>
      <c r="B333" s="42"/>
      <c r="C333" s="42" t="s">
        <v>772</v>
      </c>
      <c r="D333" s="40" t="s">
        <v>25</v>
      </c>
      <c r="E333" s="43">
        <v>46</v>
      </c>
      <c r="F333" s="45"/>
      <c r="G333" s="45">
        <f>ROUND(М[[#This Row],[Количество]]*М[[#This Row],[Цена за ед., руб]],2)</f>
        <v>0</v>
      </c>
      <c r="H333" s="42"/>
      <c r="I333" s="49" t="s">
        <v>424</v>
      </c>
    </row>
    <row r="334" spans="1:9" ht="11.1" customHeight="1" x14ac:dyDescent="0.2">
      <c r="A334" s="48" t="s">
        <v>680</v>
      </c>
      <c r="B334" s="42"/>
      <c r="C334" s="42" t="s">
        <v>773</v>
      </c>
      <c r="D334" s="40" t="s">
        <v>25</v>
      </c>
      <c r="E334" s="43">
        <v>1</v>
      </c>
      <c r="F334" s="45"/>
      <c r="G334" s="45">
        <f>ROUND(М[[#This Row],[Количество]]*М[[#This Row],[Цена за ед., руб]],2)</f>
        <v>0</v>
      </c>
      <c r="H334" s="42"/>
      <c r="I334" s="49" t="s">
        <v>424</v>
      </c>
    </row>
    <row r="335" spans="1:9" ht="11.1" customHeight="1" x14ac:dyDescent="0.2">
      <c r="A335" s="48" t="s">
        <v>680</v>
      </c>
      <c r="B335" s="42"/>
      <c r="C335" s="42" t="s">
        <v>774</v>
      </c>
      <c r="D335" s="40" t="s">
        <v>25</v>
      </c>
      <c r="E335" s="43">
        <v>1</v>
      </c>
      <c r="F335" s="45"/>
      <c r="G335" s="45">
        <f>ROUND(М[[#This Row],[Количество]]*М[[#This Row],[Цена за ед., руб]],2)</f>
        <v>0</v>
      </c>
      <c r="H335" s="42"/>
      <c r="I335" s="49" t="s">
        <v>424</v>
      </c>
    </row>
    <row r="336" spans="1:9" ht="11.1" customHeight="1" x14ac:dyDescent="0.2">
      <c r="A336" s="48" t="s">
        <v>680</v>
      </c>
      <c r="B336" s="42"/>
      <c r="C336" s="42" t="s">
        <v>775</v>
      </c>
      <c r="D336" s="40" t="s">
        <v>25</v>
      </c>
      <c r="E336" s="43">
        <v>14</v>
      </c>
      <c r="F336" s="45"/>
      <c r="G336" s="45">
        <f>ROUND(М[[#This Row],[Количество]]*М[[#This Row],[Цена за ед., руб]],2)</f>
        <v>0</v>
      </c>
      <c r="H336" s="42"/>
      <c r="I336" s="49" t="s">
        <v>424</v>
      </c>
    </row>
    <row r="337" spans="1:9" ht="11.1" customHeight="1" x14ac:dyDescent="0.2">
      <c r="A337" s="48" t="s">
        <v>680</v>
      </c>
      <c r="B337" s="42"/>
      <c r="C337" s="42" t="s">
        <v>776</v>
      </c>
      <c r="D337" s="40" t="s">
        <v>25</v>
      </c>
      <c r="E337" s="43">
        <v>15</v>
      </c>
      <c r="F337" s="45"/>
      <c r="G337" s="45">
        <f>ROUND(М[[#This Row],[Количество]]*М[[#This Row],[Цена за ед., руб]],2)</f>
        <v>0</v>
      </c>
      <c r="H337" s="42"/>
      <c r="I337" s="49" t="s">
        <v>424</v>
      </c>
    </row>
    <row r="338" spans="1:9" ht="11.1" customHeight="1" x14ac:dyDescent="0.2">
      <c r="A338" s="48" t="s">
        <v>680</v>
      </c>
      <c r="B338" s="42"/>
      <c r="C338" s="42" t="s">
        <v>777</v>
      </c>
      <c r="D338" s="40" t="s">
        <v>25</v>
      </c>
      <c r="E338" s="43">
        <v>1</v>
      </c>
      <c r="F338" s="45"/>
      <c r="G338" s="45">
        <f>ROUND(М[[#This Row],[Количество]]*М[[#This Row],[Цена за ед., руб]],2)</f>
        <v>0</v>
      </c>
      <c r="H338" s="42"/>
      <c r="I338" s="49" t="s">
        <v>424</v>
      </c>
    </row>
    <row r="339" spans="1:9" ht="11.1" customHeight="1" x14ac:dyDescent="0.2">
      <c r="A339" s="48" t="s">
        <v>680</v>
      </c>
      <c r="B339" s="42"/>
      <c r="C339" s="42" t="s">
        <v>778</v>
      </c>
      <c r="D339" s="40" t="s">
        <v>25</v>
      </c>
      <c r="E339" s="43">
        <v>4</v>
      </c>
      <c r="F339" s="45"/>
      <c r="G339" s="45">
        <f>ROUND(М[[#This Row],[Количество]]*М[[#This Row],[Цена за ед., руб]],2)</f>
        <v>0</v>
      </c>
      <c r="H339" s="42"/>
      <c r="I339" s="49" t="s">
        <v>424</v>
      </c>
    </row>
    <row r="340" spans="1:9" ht="11.1" customHeight="1" x14ac:dyDescent="0.2">
      <c r="A340" s="48" t="s">
        <v>680</v>
      </c>
      <c r="B340" s="42"/>
      <c r="C340" s="42" t="s">
        <v>779</v>
      </c>
      <c r="D340" s="40" t="s">
        <v>25</v>
      </c>
      <c r="E340" s="43">
        <v>29</v>
      </c>
      <c r="F340" s="45"/>
      <c r="G340" s="45">
        <f>ROUND(М[[#This Row],[Количество]]*М[[#This Row],[Цена за ед., руб]],2)</f>
        <v>0</v>
      </c>
      <c r="H340" s="42"/>
      <c r="I340" s="49" t="s">
        <v>424</v>
      </c>
    </row>
    <row r="341" spans="1:9" ht="11.1" customHeight="1" x14ac:dyDescent="0.2">
      <c r="A341" s="48" t="s">
        <v>680</v>
      </c>
      <c r="B341" s="42"/>
      <c r="C341" s="42" t="s">
        <v>780</v>
      </c>
      <c r="D341" s="40" t="s">
        <v>25</v>
      </c>
      <c r="E341" s="43">
        <v>1</v>
      </c>
      <c r="F341" s="45"/>
      <c r="G341" s="45">
        <f>ROUND(М[[#This Row],[Количество]]*М[[#This Row],[Цена за ед., руб]],2)</f>
        <v>0</v>
      </c>
      <c r="H341" s="42"/>
      <c r="I341" s="49" t="s">
        <v>424</v>
      </c>
    </row>
    <row r="342" spans="1:9" ht="11.1" customHeight="1" x14ac:dyDescent="0.2">
      <c r="A342" s="48" t="s">
        <v>680</v>
      </c>
      <c r="B342" s="42"/>
      <c r="C342" s="42" t="s">
        <v>781</v>
      </c>
      <c r="D342" s="40" t="s">
        <v>25</v>
      </c>
      <c r="E342" s="43">
        <v>1</v>
      </c>
      <c r="F342" s="45"/>
      <c r="G342" s="45">
        <f>ROUND(М[[#This Row],[Количество]]*М[[#This Row],[Цена за ед., руб]],2)</f>
        <v>0</v>
      </c>
      <c r="H342" s="42"/>
      <c r="I342" s="49" t="s">
        <v>424</v>
      </c>
    </row>
    <row r="343" spans="1:9" ht="11.1" customHeight="1" x14ac:dyDescent="0.2">
      <c r="A343" s="48" t="s">
        <v>680</v>
      </c>
      <c r="B343" s="42"/>
      <c r="C343" s="42" t="s">
        <v>782</v>
      </c>
      <c r="D343" s="40" t="s">
        <v>25</v>
      </c>
      <c r="E343" s="43">
        <v>22</v>
      </c>
      <c r="F343" s="45"/>
      <c r="G343" s="45">
        <f>ROUND(М[[#This Row],[Количество]]*М[[#This Row],[Цена за ед., руб]],2)</f>
        <v>0</v>
      </c>
      <c r="H343" s="42"/>
      <c r="I343" s="49" t="s">
        <v>424</v>
      </c>
    </row>
    <row r="344" spans="1:9" ht="11.1" customHeight="1" x14ac:dyDescent="0.2">
      <c r="A344" s="48" t="s">
        <v>680</v>
      </c>
      <c r="B344" s="42"/>
      <c r="C344" s="42" t="s">
        <v>783</v>
      </c>
      <c r="D344" s="40" t="s">
        <v>25</v>
      </c>
      <c r="E344" s="43">
        <v>9</v>
      </c>
      <c r="F344" s="45"/>
      <c r="G344" s="45">
        <f>ROUND(М[[#This Row],[Количество]]*М[[#This Row],[Цена за ед., руб]],2)</f>
        <v>0</v>
      </c>
      <c r="H344" s="42"/>
      <c r="I344" s="49" t="s">
        <v>424</v>
      </c>
    </row>
    <row r="345" spans="1:9" ht="11.1" customHeight="1" x14ac:dyDescent="0.2">
      <c r="A345" s="48" t="s">
        <v>680</v>
      </c>
      <c r="B345" s="42"/>
      <c r="C345" s="42" t="s">
        <v>784</v>
      </c>
      <c r="D345" s="40" t="s">
        <v>25</v>
      </c>
      <c r="E345" s="43">
        <v>47</v>
      </c>
      <c r="F345" s="45"/>
      <c r="G345" s="45">
        <f>ROUND(М[[#This Row],[Количество]]*М[[#This Row],[Цена за ед., руб]],2)</f>
        <v>0</v>
      </c>
      <c r="H345" s="42"/>
      <c r="I345" s="49" t="s">
        <v>424</v>
      </c>
    </row>
    <row r="346" spans="1:9" ht="11.1" customHeight="1" x14ac:dyDescent="0.2">
      <c r="A346" s="48" t="s">
        <v>680</v>
      </c>
      <c r="B346" s="42"/>
      <c r="C346" s="42" t="s">
        <v>785</v>
      </c>
      <c r="D346" s="40" t="s">
        <v>25</v>
      </c>
      <c r="E346" s="43">
        <v>2</v>
      </c>
      <c r="F346" s="45"/>
      <c r="G346" s="45">
        <f>ROUND(М[[#This Row],[Количество]]*М[[#This Row],[Цена за ед., руб]],2)</f>
        <v>0</v>
      </c>
      <c r="H346" s="42"/>
      <c r="I346" s="49" t="s">
        <v>424</v>
      </c>
    </row>
    <row r="347" spans="1:9" ht="11.1" customHeight="1" x14ac:dyDescent="0.2">
      <c r="A347" s="48" t="s">
        <v>680</v>
      </c>
      <c r="B347" s="42"/>
      <c r="C347" s="42" t="s">
        <v>786</v>
      </c>
      <c r="D347" s="40" t="s">
        <v>25</v>
      </c>
      <c r="E347" s="43">
        <v>32</v>
      </c>
      <c r="F347" s="45"/>
      <c r="G347" s="45">
        <f>ROUND(М[[#This Row],[Количество]]*М[[#This Row],[Цена за ед., руб]],2)</f>
        <v>0</v>
      </c>
      <c r="H347" s="42"/>
      <c r="I347" s="49" t="s">
        <v>424</v>
      </c>
    </row>
    <row r="348" spans="1:9" ht="11.1" customHeight="1" x14ac:dyDescent="0.2">
      <c r="A348" s="48" t="s">
        <v>680</v>
      </c>
      <c r="B348" s="42"/>
      <c r="C348" s="42" t="s">
        <v>787</v>
      </c>
      <c r="D348" s="40" t="s">
        <v>25</v>
      </c>
      <c r="E348" s="43">
        <v>4</v>
      </c>
      <c r="F348" s="45"/>
      <c r="G348" s="45">
        <f>ROUND(М[[#This Row],[Количество]]*М[[#This Row],[Цена за ед., руб]],2)</f>
        <v>0</v>
      </c>
      <c r="H348" s="42"/>
      <c r="I348" s="49" t="s">
        <v>424</v>
      </c>
    </row>
    <row r="349" spans="1:9" ht="11.1" customHeight="1" x14ac:dyDescent="0.2">
      <c r="A349" s="48" t="s">
        <v>680</v>
      </c>
      <c r="B349" s="42"/>
      <c r="C349" s="42" t="s">
        <v>788</v>
      </c>
      <c r="D349" s="40" t="s">
        <v>25</v>
      </c>
      <c r="E349" s="43">
        <v>42</v>
      </c>
      <c r="F349" s="45"/>
      <c r="G349" s="45">
        <f>ROUND(М[[#This Row],[Количество]]*М[[#This Row],[Цена за ед., руб]],2)</f>
        <v>0</v>
      </c>
      <c r="H349" s="42"/>
      <c r="I349" s="49" t="s">
        <v>424</v>
      </c>
    </row>
    <row r="350" spans="1:9" ht="11.1" customHeight="1" x14ac:dyDescent="0.2">
      <c r="A350" s="48" t="s">
        <v>680</v>
      </c>
      <c r="B350" s="42"/>
      <c r="C350" s="42" t="s">
        <v>789</v>
      </c>
      <c r="D350" s="40" t="s">
        <v>25</v>
      </c>
      <c r="E350" s="43">
        <v>4</v>
      </c>
      <c r="F350" s="45"/>
      <c r="G350" s="45">
        <f>ROUND(М[[#This Row],[Количество]]*М[[#This Row],[Цена за ед., руб]],2)</f>
        <v>0</v>
      </c>
      <c r="H350" s="42"/>
      <c r="I350" s="49" t="s">
        <v>424</v>
      </c>
    </row>
    <row r="351" spans="1:9" ht="11.1" customHeight="1" x14ac:dyDescent="0.2">
      <c r="A351" s="48" t="s">
        <v>680</v>
      </c>
      <c r="B351" s="42"/>
      <c r="C351" s="42" t="s">
        <v>790</v>
      </c>
      <c r="D351" s="40" t="s">
        <v>25</v>
      </c>
      <c r="E351" s="43">
        <v>48</v>
      </c>
      <c r="F351" s="45"/>
      <c r="G351" s="45">
        <f>ROUND(М[[#This Row],[Количество]]*М[[#This Row],[Цена за ед., руб]],2)</f>
        <v>0</v>
      </c>
      <c r="H351" s="42" t="s">
        <v>682</v>
      </c>
      <c r="I351" s="49" t="s">
        <v>424</v>
      </c>
    </row>
    <row r="352" spans="1:9" ht="11.1" customHeight="1" x14ac:dyDescent="0.2">
      <c r="A352" s="48" t="s">
        <v>680</v>
      </c>
      <c r="B352" s="42"/>
      <c r="C352" s="42" t="s">
        <v>791</v>
      </c>
      <c r="D352" s="40" t="s">
        <v>25</v>
      </c>
      <c r="E352" s="43">
        <v>12</v>
      </c>
      <c r="F352" s="45"/>
      <c r="G352" s="45">
        <f>ROUND(М[[#This Row],[Количество]]*М[[#This Row],[Цена за ед., руб]],2)</f>
        <v>0</v>
      </c>
      <c r="H352" s="42" t="s">
        <v>682</v>
      </c>
      <c r="I352" s="49" t="s">
        <v>424</v>
      </c>
    </row>
    <row r="353" spans="1:9" ht="11.1" customHeight="1" x14ac:dyDescent="0.2">
      <c r="A353" s="48" t="s">
        <v>680</v>
      </c>
      <c r="B353" s="42"/>
      <c r="C353" s="42" t="s">
        <v>792</v>
      </c>
      <c r="D353" s="40" t="s">
        <v>25</v>
      </c>
      <c r="E353" s="43">
        <v>6</v>
      </c>
      <c r="F353" s="45"/>
      <c r="G353" s="45">
        <f>ROUND(М[[#This Row],[Количество]]*М[[#This Row],[Цена за ед., руб]],2)</f>
        <v>0</v>
      </c>
      <c r="H353" s="42" t="s">
        <v>682</v>
      </c>
      <c r="I353" s="49" t="s">
        <v>424</v>
      </c>
    </row>
    <row r="354" spans="1:9" ht="11.1" customHeight="1" x14ac:dyDescent="0.2">
      <c r="A354" s="48" t="s">
        <v>680</v>
      </c>
      <c r="B354" s="42"/>
      <c r="C354" s="42" t="s">
        <v>793</v>
      </c>
      <c r="D354" s="40" t="s">
        <v>25</v>
      </c>
      <c r="E354" s="43">
        <v>1</v>
      </c>
      <c r="F354" s="45"/>
      <c r="G354" s="45">
        <f>ROUND(М[[#This Row],[Количество]]*М[[#This Row],[Цена за ед., руб]],2)</f>
        <v>0</v>
      </c>
      <c r="H354" s="42" t="s">
        <v>682</v>
      </c>
      <c r="I354" s="49" t="s">
        <v>424</v>
      </c>
    </row>
    <row r="355" spans="1:9" ht="11.1" customHeight="1" x14ac:dyDescent="0.2">
      <c r="A355" s="48" t="s">
        <v>680</v>
      </c>
      <c r="B355" s="42"/>
      <c r="C355" s="42" t="s">
        <v>794</v>
      </c>
      <c r="D355" s="40" t="s">
        <v>25</v>
      </c>
      <c r="E355" s="43">
        <v>4</v>
      </c>
      <c r="F355" s="45"/>
      <c r="G355" s="45">
        <f>ROUND(М[[#This Row],[Количество]]*М[[#This Row],[Цена за ед., руб]],2)</f>
        <v>0</v>
      </c>
      <c r="H355" s="42" t="s">
        <v>682</v>
      </c>
      <c r="I355" s="49" t="s">
        <v>424</v>
      </c>
    </row>
    <row r="356" spans="1:9" ht="11.1" customHeight="1" x14ac:dyDescent="0.2">
      <c r="A356" s="48" t="s">
        <v>680</v>
      </c>
      <c r="B356" s="42"/>
      <c r="C356" s="42" t="s">
        <v>795</v>
      </c>
      <c r="D356" s="40" t="s">
        <v>25</v>
      </c>
      <c r="E356" s="43">
        <v>1</v>
      </c>
      <c r="F356" s="45"/>
      <c r="G356" s="45">
        <f>ROUND(М[[#This Row],[Количество]]*М[[#This Row],[Цена за ед., руб]],2)</f>
        <v>0</v>
      </c>
      <c r="H356" s="42" t="s">
        <v>682</v>
      </c>
      <c r="I356" s="49" t="s">
        <v>424</v>
      </c>
    </row>
    <row r="357" spans="1:9" ht="11.1" customHeight="1" x14ac:dyDescent="0.2">
      <c r="A357" s="48" t="s">
        <v>680</v>
      </c>
      <c r="B357" s="42"/>
      <c r="C357" s="42" t="s">
        <v>796</v>
      </c>
      <c r="D357" s="40" t="s">
        <v>25</v>
      </c>
      <c r="E357" s="43">
        <v>1</v>
      </c>
      <c r="F357" s="45"/>
      <c r="G357" s="45">
        <f>ROUND(М[[#This Row],[Количество]]*М[[#This Row],[Цена за ед., руб]],2)</f>
        <v>0</v>
      </c>
      <c r="H357" s="42" t="s">
        <v>682</v>
      </c>
      <c r="I357" s="49" t="s">
        <v>424</v>
      </c>
    </row>
    <row r="358" spans="1:9" ht="11.1" customHeight="1" x14ac:dyDescent="0.2">
      <c r="A358" s="48" t="s">
        <v>680</v>
      </c>
      <c r="B358" s="42"/>
      <c r="C358" s="42" t="s">
        <v>797</v>
      </c>
      <c r="D358" s="40" t="s">
        <v>25</v>
      </c>
      <c r="E358" s="43">
        <v>2</v>
      </c>
      <c r="F358" s="45"/>
      <c r="G358" s="45">
        <f>ROUND(М[[#This Row],[Количество]]*М[[#This Row],[Цена за ед., руб]],2)</f>
        <v>0</v>
      </c>
      <c r="H358" s="42" t="s">
        <v>682</v>
      </c>
      <c r="I358" s="49" t="s">
        <v>424</v>
      </c>
    </row>
    <row r="359" spans="1:9" ht="11.1" customHeight="1" x14ac:dyDescent="0.2">
      <c r="A359" s="48" t="s">
        <v>680</v>
      </c>
      <c r="B359" s="42"/>
      <c r="C359" s="42" t="s">
        <v>798</v>
      </c>
      <c r="D359" s="40" t="s">
        <v>25</v>
      </c>
      <c r="E359" s="43">
        <v>2</v>
      </c>
      <c r="F359" s="45"/>
      <c r="G359" s="45">
        <f>ROUND(М[[#This Row],[Количество]]*М[[#This Row],[Цена за ед., руб]],2)</f>
        <v>0</v>
      </c>
      <c r="H359" s="42" t="s">
        <v>682</v>
      </c>
      <c r="I359" s="49" t="s">
        <v>424</v>
      </c>
    </row>
    <row r="360" spans="1:9" ht="11.1" customHeight="1" x14ac:dyDescent="0.2">
      <c r="A360" s="48" t="s">
        <v>680</v>
      </c>
      <c r="B360" s="42"/>
      <c r="C360" s="42" t="s">
        <v>799</v>
      </c>
      <c r="D360" s="40" t="s">
        <v>25</v>
      </c>
      <c r="E360" s="43">
        <v>1</v>
      </c>
      <c r="F360" s="45"/>
      <c r="G360" s="45">
        <f>ROUND(М[[#This Row],[Количество]]*М[[#This Row],[Цена за ед., руб]],2)</f>
        <v>0</v>
      </c>
      <c r="H360" s="42" t="s">
        <v>682</v>
      </c>
      <c r="I360" s="49" t="s">
        <v>424</v>
      </c>
    </row>
    <row r="361" spans="1:9" ht="11.1" customHeight="1" x14ac:dyDescent="0.2">
      <c r="A361" s="48" t="s">
        <v>680</v>
      </c>
      <c r="B361" s="42"/>
      <c r="C361" s="42" t="s">
        <v>800</v>
      </c>
      <c r="D361" s="40" t="s">
        <v>25</v>
      </c>
      <c r="E361" s="43">
        <v>2</v>
      </c>
      <c r="F361" s="45"/>
      <c r="G361" s="45">
        <f>ROUND(М[[#This Row],[Количество]]*М[[#This Row],[Цена за ед., руб]],2)</f>
        <v>0</v>
      </c>
      <c r="H361" s="42" t="s">
        <v>682</v>
      </c>
      <c r="I361" s="49" t="s">
        <v>424</v>
      </c>
    </row>
    <row r="362" spans="1:9" ht="11.1" customHeight="1" x14ac:dyDescent="0.2">
      <c r="A362" s="48" t="s">
        <v>680</v>
      </c>
      <c r="B362" s="42"/>
      <c r="C362" s="42" t="s">
        <v>801</v>
      </c>
      <c r="D362" s="40" t="s">
        <v>25</v>
      </c>
      <c r="E362" s="43">
        <v>722</v>
      </c>
      <c r="F362" s="45"/>
      <c r="G362" s="45">
        <f>ROUND(М[[#This Row],[Количество]]*М[[#This Row],[Цена за ед., руб]],2)</f>
        <v>0</v>
      </c>
      <c r="H362" s="42"/>
      <c r="I362" s="49" t="s">
        <v>424</v>
      </c>
    </row>
    <row r="363" spans="1:9" ht="11.1" customHeight="1" x14ac:dyDescent="0.2">
      <c r="A363" s="48" t="s">
        <v>680</v>
      </c>
      <c r="B363" s="42"/>
      <c r="C363" s="42" t="s">
        <v>802</v>
      </c>
      <c r="D363" s="40" t="s">
        <v>25</v>
      </c>
      <c r="E363" s="43">
        <v>2</v>
      </c>
      <c r="F363" s="45"/>
      <c r="G363" s="45">
        <f>ROUND(М[[#This Row],[Количество]]*М[[#This Row],[Цена за ед., руб]],2)</f>
        <v>0</v>
      </c>
      <c r="H363" s="42"/>
      <c r="I363" s="49" t="s">
        <v>424</v>
      </c>
    </row>
    <row r="364" spans="1:9" ht="11.1" customHeight="1" x14ac:dyDescent="0.2">
      <c r="A364" s="48" t="s">
        <v>680</v>
      </c>
      <c r="B364" s="42"/>
      <c r="C364" s="42" t="s">
        <v>803</v>
      </c>
      <c r="D364" s="40" t="s">
        <v>25</v>
      </c>
      <c r="E364" s="43">
        <v>2</v>
      </c>
      <c r="F364" s="45"/>
      <c r="G364" s="45">
        <f>ROUND(М[[#This Row],[Количество]]*М[[#This Row],[Цена за ед., руб]],2)</f>
        <v>0</v>
      </c>
      <c r="H364" s="42"/>
      <c r="I364" s="49" t="s">
        <v>424</v>
      </c>
    </row>
    <row r="365" spans="1:9" ht="11.1" customHeight="1" x14ac:dyDescent="0.2">
      <c r="A365" s="48" t="s">
        <v>680</v>
      </c>
      <c r="B365" s="42"/>
      <c r="C365" s="42" t="s">
        <v>804</v>
      </c>
      <c r="D365" s="40" t="s">
        <v>25</v>
      </c>
      <c r="E365" s="43">
        <v>1</v>
      </c>
      <c r="F365" s="45"/>
      <c r="G365" s="45">
        <f>ROUND(М[[#This Row],[Количество]]*М[[#This Row],[Цена за ед., руб]],2)</f>
        <v>0</v>
      </c>
      <c r="H365" s="42"/>
      <c r="I365" s="49" t="s">
        <v>424</v>
      </c>
    </row>
    <row r="366" spans="1:9" ht="11.1" customHeight="1" x14ac:dyDescent="0.2">
      <c r="A366" s="48" t="s">
        <v>680</v>
      </c>
      <c r="B366" s="42"/>
      <c r="C366" s="42" t="s">
        <v>805</v>
      </c>
      <c r="D366" s="40" t="s">
        <v>25</v>
      </c>
      <c r="E366" s="43">
        <v>1</v>
      </c>
      <c r="F366" s="45"/>
      <c r="G366" s="45">
        <f>ROUND(М[[#This Row],[Количество]]*М[[#This Row],[Цена за ед., руб]],2)</f>
        <v>0</v>
      </c>
      <c r="H366" s="42"/>
      <c r="I366" s="49" t="s">
        <v>424</v>
      </c>
    </row>
    <row r="367" spans="1:9" ht="11.1" customHeight="1" x14ac:dyDescent="0.2">
      <c r="A367" s="48" t="s">
        <v>680</v>
      </c>
      <c r="B367" s="42"/>
      <c r="C367" s="42" t="s">
        <v>806</v>
      </c>
      <c r="D367" s="40" t="s">
        <v>25</v>
      </c>
      <c r="E367" s="43">
        <v>2</v>
      </c>
      <c r="F367" s="45"/>
      <c r="G367" s="45">
        <f>ROUND(М[[#This Row],[Количество]]*М[[#This Row],[Цена за ед., руб]],2)</f>
        <v>0</v>
      </c>
      <c r="H367" s="42"/>
      <c r="I367" s="49" t="s">
        <v>424</v>
      </c>
    </row>
    <row r="368" spans="1:9" ht="11.1" customHeight="1" x14ac:dyDescent="0.2">
      <c r="A368" s="48" t="s">
        <v>680</v>
      </c>
      <c r="B368" s="42"/>
      <c r="C368" s="42" t="s">
        <v>807</v>
      </c>
      <c r="D368" s="40" t="s">
        <v>25</v>
      </c>
      <c r="E368" s="43">
        <v>2</v>
      </c>
      <c r="F368" s="45"/>
      <c r="G368" s="45">
        <f>ROUND(М[[#This Row],[Количество]]*М[[#This Row],[Цена за ед., руб]],2)</f>
        <v>0</v>
      </c>
      <c r="H368" s="42"/>
      <c r="I368" s="49" t="s">
        <v>424</v>
      </c>
    </row>
    <row r="369" spans="1:9" ht="47.1" customHeight="1" x14ac:dyDescent="0.2">
      <c r="A369" s="48" t="s">
        <v>428</v>
      </c>
      <c r="B369" s="42"/>
      <c r="C369" s="42" t="s">
        <v>429</v>
      </c>
      <c r="D369" s="40" t="s">
        <v>25</v>
      </c>
      <c r="E369" s="43">
        <v>4</v>
      </c>
      <c r="F369" s="45"/>
      <c r="G369" s="45">
        <f>ROUND(М[[#This Row],[Количество]]*М[[#This Row],[Цена за ед., руб]],2)</f>
        <v>0</v>
      </c>
      <c r="H369" s="42"/>
      <c r="I369" s="49" t="s">
        <v>424</v>
      </c>
    </row>
    <row r="370" spans="1:9" ht="47.1" customHeight="1" x14ac:dyDescent="0.2">
      <c r="A370" s="48" t="s">
        <v>428</v>
      </c>
      <c r="B370" s="42"/>
      <c r="C370" s="42" t="s">
        <v>430</v>
      </c>
      <c r="D370" s="40" t="s">
        <v>25</v>
      </c>
      <c r="E370" s="43">
        <v>2</v>
      </c>
      <c r="F370" s="45"/>
      <c r="G370" s="45">
        <f>ROUND(М[[#This Row],[Количество]]*М[[#This Row],[Цена за ед., руб]],2)</f>
        <v>0</v>
      </c>
      <c r="H370" s="42"/>
      <c r="I370" s="49" t="s">
        <v>424</v>
      </c>
    </row>
    <row r="371" spans="1:9" ht="23.1" customHeight="1" x14ac:dyDescent="0.2">
      <c r="A371" s="48" t="s">
        <v>428</v>
      </c>
      <c r="B371" s="42"/>
      <c r="C371" s="42" t="s">
        <v>431</v>
      </c>
      <c r="D371" s="40" t="s">
        <v>25</v>
      </c>
      <c r="E371" s="43">
        <v>4</v>
      </c>
      <c r="F371" s="45"/>
      <c r="G371" s="45">
        <f>ROUND(М[[#This Row],[Количество]]*М[[#This Row],[Цена за ед., руб]],2)</f>
        <v>0</v>
      </c>
      <c r="H371" s="42"/>
      <c r="I371" s="49" t="s">
        <v>424</v>
      </c>
    </row>
    <row r="372" spans="1:9" ht="23.1" customHeight="1" x14ac:dyDescent="0.2">
      <c r="A372" s="48" t="s">
        <v>428</v>
      </c>
      <c r="B372" s="42"/>
      <c r="C372" s="42" t="s">
        <v>432</v>
      </c>
      <c r="D372" s="40" t="s">
        <v>25</v>
      </c>
      <c r="E372" s="43">
        <v>3</v>
      </c>
      <c r="F372" s="45"/>
      <c r="G372" s="45">
        <f>ROUND(М[[#This Row],[Количество]]*М[[#This Row],[Цена за ед., руб]],2)</f>
        <v>0</v>
      </c>
      <c r="H372" s="42"/>
      <c r="I372" s="49" t="s">
        <v>424</v>
      </c>
    </row>
    <row r="373" spans="1:9" ht="23.1" customHeight="1" x14ac:dyDescent="0.2">
      <c r="A373" s="48" t="s">
        <v>428</v>
      </c>
      <c r="B373" s="42"/>
      <c r="C373" s="42" t="s">
        <v>433</v>
      </c>
      <c r="D373" s="40" t="s">
        <v>25</v>
      </c>
      <c r="E373" s="43">
        <v>4</v>
      </c>
      <c r="F373" s="45"/>
      <c r="G373" s="45">
        <f>ROUND(М[[#This Row],[Количество]]*М[[#This Row],[Цена за ед., руб]],2)</f>
        <v>0</v>
      </c>
      <c r="H373" s="42"/>
      <c r="I373" s="49" t="s">
        <v>424</v>
      </c>
    </row>
    <row r="374" spans="1:9" ht="23.1" customHeight="1" x14ac:dyDescent="0.2">
      <c r="A374" s="48" t="s">
        <v>428</v>
      </c>
      <c r="B374" s="42"/>
      <c r="C374" s="42" t="s">
        <v>434</v>
      </c>
      <c r="D374" s="40" t="s">
        <v>25</v>
      </c>
      <c r="E374" s="43">
        <v>3</v>
      </c>
      <c r="F374" s="45"/>
      <c r="G374" s="45">
        <f>ROUND(М[[#This Row],[Количество]]*М[[#This Row],[Цена за ед., руб]],2)</f>
        <v>0</v>
      </c>
      <c r="H374" s="42"/>
      <c r="I374" s="49" t="s">
        <v>424</v>
      </c>
    </row>
    <row r="375" spans="1:9" ht="23.1" customHeight="1" x14ac:dyDescent="0.2">
      <c r="A375" s="48" t="s">
        <v>428</v>
      </c>
      <c r="B375" s="42"/>
      <c r="C375" s="42" t="s">
        <v>435</v>
      </c>
      <c r="D375" s="40" t="s">
        <v>25</v>
      </c>
      <c r="E375" s="43">
        <v>7</v>
      </c>
      <c r="F375" s="45"/>
      <c r="G375" s="45">
        <f>ROUND(М[[#This Row],[Количество]]*М[[#This Row],[Цена за ед., руб]],2)</f>
        <v>0</v>
      </c>
      <c r="H375" s="42"/>
      <c r="I375" s="49" t="s">
        <v>424</v>
      </c>
    </row>
    <row r="376" spans="1:9" ht="23.1" customHeight="1" x14ac:dyDescent="0.2">
      <c r="A376" s="48" t="s">
        <v>428</v>
      </c>
      <c r="B376" s="42"/>
      <c r="C376" s="42" t="s">
        <v>436</v>
      </c>
      <c r="D376" s="40" t="s">
        <v>25</v>
      </c>
      <c r="E376" s="43">
        <v>63</v>
      </c>
      <c r="F376" s="45"/>
      <c r="G376" s="45">
        <f>ROUND(М[[#This Row],[Количество]]*М[[#This Row],[Цена за ед., руб]],2)</f>
        <v>0</v>
      </c>
      <c r="H376" s="42"/>
      <c r="I376" s="49" t="s">
        <v>424</v>
      </c>
    </row>
    <row r="377" spans="1:9" ht="23.1" customHeight="1" x14ac:dyDescent="0.2">
      <c r="A377" s="48" t="s">
        <v>428</v>
      </c>
      <c r="B377" s="42"/>
      <c r="C377" s="42" t="s">
        <v>437</v>
      </c>
      <c r="D377" s="40" t="s">
        <v>25</v>
      </c>
      <c r="E377" s="43">
        <v>5</v>
      </c>
      <c r="F377" s="45"/>
      <c r="G377" s="45">
        <f>ROUND(М[[#This Row],[Количество]]*М[[#This Row],[Цена за ед., руб]],2)</f>
        <v>0</v>
      </c>
      <c r="H377" s="42"/>
      <c r="I377" s="49" t="s">
        <v>424</v>
      </c>
    </row>
    <row r="378" spans="1:9" ht="23.1" customHeight="1" x14ac:dyDescent="0.2">
      <c r="A378" s="48" t="s">
        <v>428</v>
      </c>
      <c r="B378" s="42"/>
      <c r="C378" s="42" t="s">
        <v>438</v>
      </c>
      <c r="D378" s="40" t="s">
        <v>25</v>
      </c>
      <c r="E378" s="43">
        <v>24</v>
      </c>
      <c r="F378" s="45"/>
      <c r="G378" s="45">
        <f>ROUND(М[[#This Row],[Количество]]*М[[#This Row],[Цена за ед., руб]],2)</f>
        <v>0</v>
      </c>
      <c r="H378" s="42"/>
      <c r="I378" s="49" t="s">
        <v>424</v>
      </c>
    </row>
    <row r="379" spans="1:9" ht="35.1" customHeight="1" x14ac:dyDescent="0.2">
      <c r="A379" s="48" t="s">
        <v>428</v>
      </c>
      <c r="B379" s="42"/>
      <c r="C379" s="42" t="s">
        <v>439</v>
      </c>
      <c r="D379" s="40" t="s">
        <v>25</v>
      </c>
      <c r="E379" s="43">
        <v>2</v>
      </c>
      <c r="F379" s="45"/>
      <c r="G379" s="45">
        <f>ROUND(М[[#This Row],[Количество]]*М[[#This Row],[Цена за ед., руб]],2)</f>
        <v>0</v>
      </c>
      <c r="H379" s="42"/>
      <c r="I379" s="49" t="s">
        <v>424</v>
      </c>
    </row>
    <row r="380" spans="1:9" ht="23.1" customHeight="1" x14ac:dyDescent="0.2">
      <c r="A380" s="48" t="s">
        <v>428</v>
      </c>
      <c r="B380" s="42"/>
      <c r="C380" s="42" t="s">
        <v>440</v>
      </c>
      <c r="D380" s="40" t="s">
        <v>25</v>
      </c>
      <c r="E380" s="43">
        <v>2</v>
      </c>
      <c r="F380" s="45"/>
      <c r="G380" s="45">
        <f>ROUND(М[[#This Row],[Количество]]*М[[#This Row],[Цена за ед., руб]],2)</f>
        <v>0</v>
      </c>
      <c r="H380" s="42"/>
      <c r="I380" s="49" t="s">
        <v>424</v>
      </c>
    </row>
    <row r="381" spans="1:9" ht="23.1" customHeight="1" x14ac:dyDescent="0.2">
      <c r="A381" s="48" t="s">
        <v>428</v>
      </c>
      <c r="B381" s="42"/>
      <c r="C381" s="42" t="s">
        <v>441</v>
      </c>
      <c r="D381" s="40" t="s">
        <v>25</v>
      </c>
      <c r="E381" s="43">
        <v>2</v>
      </c>
      <c r="F381" s="45"/>
      <c r="G381" s="45">
        <f>ROUND(М[[#This Row],[Количество]]*М[[#This Row],[Цена за ед., руб]],2)</f>
        <v>0</v>
      </c>
      <c r="H381" s="42"/>
      <c r="I381" s="49" t="s">
        <v>424</v>
      </c>
    </row>
    <row r="382" spans="1:9" ht="23.1" customHeight="1" x14ac:dyDescent="0.2">
      <c r="A382" s="48" t="s">
        <v>428</v>
      </c>
      <c r="B382" s="42"/>
      <c r="C382" s="42" t="s">
        <v>442</v>
      </c>
      <c r="D382" s="40" t="s">
        <v>25</v>
      </c>
      <c r="E382" s="43">
        <v>1</v>
      </c>
      <c r="F382" s="45"/>
      <c r="G382" s="45">
        <f>ROUND(М[[#This Row],[Количество]]*М[[#This Row],[Цена за ед., руб]],2)</f>
        <v>0</v>
      </c>
      <c r="H382" s="42"/>
      <c r="I382" s="49" t="s">
        <v>424</v>
      </c>
    </row>
    <row r="383" spans="1:9" ht="23.1" customHeight="1" x14ac:dyDescent="0.2">
      <c r="A383" s="48" t="s">
        <v>428</v>
      </c>
      <c r="B383" s="42"/>
      <c r="C383" s="42" t="s">
        <v>443</v>
      </c>
      <c r="D383" s="40" t="s">
        <v>25</v>
      </c>
      <c r="E383" s="43">
        <v>3</v>
      </c>
      <c r="F383" s="45"/>
      <c r="G383" s="45">
        <f>ROUND(М[[#This Row],[Количество]]*М[[#This Row],[Цена за ед., руб]],2)</f>
        <v>0</v>
      </c>
      <c r="H383" s="42"/>
      <c r="I383" s="49" t="s">
        <v>424</v>
      </c>
    </row>
    <row r="384" spans="1:9" ht="23.1" customHeight="1" x14ac:dyDescent="0.2">
      <c r="A384" s="48" t="s">
        <v>428</v>
      </c>
      <c r="B384" s="42"/>
      <c r="C384" s="42" t="s">
        <v>444</v>
      </c>
      <c r="D384" s="40" t="s">
        <v>25</v>
      </c>
      <c r="E384" s="43">
        <v>1</v>
      </c>
      <c r="F384" s="45"/>
      <c r="G384" s="45">
        <f>ROUND(М[[#This Row],[Количество]]*М[[#This Row],[Цена за ед., руб]],2)</f>
        <v>0</v>
      </c>
      <c r="H384" s="42"/>
      <c r="I384" s="49" t="s">
        <v>424</v>
      </c>
    </row>
    <row r="385" spans="1:9" ht="23.1" customHeight="1" x14ac:dyDescent="0.2">
      <c r="A385" s="48" t="s">
        <v>428</v>
      </c>
      <c r="B385" s="42"/>
      <c r="C385" s="42" t="s">
        <v>445</v>
      </c>
      <c r="D385" s="40" t="s">
        <v>25</v>
      </c>
      <c r="E385" s="43">
        <v>171</v>
      </c>
      <c r="F385" s="45"/>
      <c r="G385" s="45">
        <f>ROUND(М[[#This Row],[Количество]]*М[[#This Row],[Цена за ед., руб]],2)</f>
        <v>0</v>
      </c>
      <c r="H385" s="42"/>
      <c r="I385" s="49" t="s">
        <v>424</v>
      </c>
    </row>
    <row r="386" spans="1:9" ht="23.1" customHeight="1" x14ac:dyDescent="0.2">
      <c r="A386" s="48" t="s">
        <v>428</v>
      </c>
      <c r="B386" s="42"/>
      <c r="C386" s="42" t="s">
        <v>446</v>
      </c>
      <c r="D386" s="40" t="s">
        <v>25</v>
      </c>
      <c r="E386" s="43">
        <v>18</v>
      </c>
      <c r="F386" s="45"/>
      <c r="G386" s="45">
        <f>ROUND(М[[#This Row],[Количество]]*М[[#This Row],[Цена за ед., руб]],2)</f>
        <v>0</v>
      </c>
      <c r="H386" s="42"/>
      <c r="I386" s="49" t="s">
        <v>424</v>
      </c>
    </row>
    <row r="387" spans="1:9" ht="23.1" customHeight="1" x14ac:dyDescent="0.2">
      <c r="A387" s="48" t="s">
        <v>428</v>
      </c>
      <c r="B387" s="42"/>
      <c r="C387" s="42" t="s">
        <v>447</v>
      </c>
      <c r="D387" s="40" t="s">
        <v>25</v>
      </c>
      <c r="E387" s="43">
        <v>7</v>
      </c>
      <c r="F387" s="45"/>
      <c r="G387" s="45">
        <f>ROUND(М[[#This Row],[Количество]]*М[[#This Row],[Цена за ед., руб]],2)</f>
        <v>0</v>
      </c>
      <c r="H387" s="42"/>
      <c r="I387" s="49" t="s">
        <v>424</v>
      </c>
    </row>
    <row r="388" spans="1:9" ht="23.1" customHeight="1" x14ac:dyDescent="0.2">
      <c r="A388" s="48" t="s">
        <v>428</v>
      </c>
      <c r="B388" s="42"/>
      <c r="C388" s="42" t="s">
        <v>448</v>
      </c>
      <c r="D388" s="40" t="s">
        <v>25</v>
      </c>
      <c r="E388" s="43">
        <v>1</v>
      </c>
      <c r="F388" s="45"/>
      <c r="G388" s="45">
        <f>ROUND(М[[#This Row],[Количество]]*М[[#This Row],[Цена за ед., руб]],2)</f>
        <v>0</v>
      </c>
      <c r="H388" s="42"/>
      <c r="I388" s="49" t="s">
        <v>424</v>
      </c>
    </row>
    <row r="389" spans="1:9" ht="23.1" customHeight="1" x14ac:dyDescent="0.2">
      <c r="A389" s="48" t="s">
        <v>428</v>
      </c>
      <c r="B389" s="42"/>
      <c r="C389" s="42" t="s">
        <v>449</v>
      </c>
      <c r="D389" s="40" t="s">
        <v>25</v>
      </c>
      <c r="E389" s="43">
        <v>9</v>
      </c>
      <c r="F389" s="45"/>
      <c r="G389" s="45">
        <f>ROUND(М[[#This Row],[Количество]]*М[[#This Row],[Цена за ед., руб]],2)</f>
        <v>0</v>
      </c>
      <c r="H389" s="42"/>
      <c r="I389" s="49" t="s">
        <v>424</v>
      </c>
    </row>
    <row r="390" spans="1:9" ht="23.1" customHeight="1" x14ac:dyDescent="0.2">
      <c r="A390" s="48" t="s">
        <v>428</v>
      </c>
      <c r="B390" s="42"/>
      <c r="C390" s="42" t="s">
        <v>450</v>
      </c>
      <c r="D390" s="40" t="s">
        <v>25</v>
      </c>
      <c r="E390" s="43">
        <v>3</v>
      </c>
      <c r="F390" s="45"/>
      <c r="G390" s="45">
        <f>ROUND(М[[#This Row],[Количество]]*М[[#This Row],[Цена за ед., руб]],2)</f>
        <v>0</v>
      </c>
      <c r="H390" s="42"/>
      <c r="I390" s="49" t="s">
        <v>424</v>
      </c>
    </row>
    <row r="391" spans="1:9" ht="23.1" customHeight="1" x14ac:dyDescent="0.2">
      <c r="A391" s="48" t="s">
        <v>428</v>
      </c>
      <c r="B391" s="42"/>
      <c r="C391" s="42" t="s">
        <v>451</v>
      </c>
      <c r="D391" s="40" t="s">
        <v>25</v>
      </c>
      <c r="E391" s="43">
        <v>67</v>
      </c>
      <c r="F391" s="45"/>
      <c r="G391" s="45">
        <f>ROUND(М[[#This Row],[Количество]]*М[[#This Row],[Цена за ед., руб]],2)</f>
        <v>0</v>
      </c>
      <c r="H391" s="42"/>
      <c r="I391" s="49" t="s">
        <v>424</v>
      </c>
    </row>
    <row r="392" spans="1:9" ht="23.1" customHeight="1" x14ac:dyDescent="0.2">
      <c r="A392" s="48" t="s">
        <v>428</v>
      </c>
      <c r="B392" s="42"/>
      <c r="C392" s="42" t="s">
        <v>452</v>
      </c>
      <c r="D392" s="40" t="s">
        <v>25</v>
      </c>
      <c r="E392" s="43">
        <v>78</v>
      </c>
      <c r="F392" s="45"/>
      <c r="G392" s="45">
        <f>ROUND(М[[#This Row],[Количество]]*М[[#This Row],[Цена за ед., руб]],2)</f>
        <v>0</v>
      </c>
      <c r="H392" s="42"/>
      <c r="I392" s="49" t="s">
        <v>424</v>
      </c>
    </row>
    <row r="393" spans="1:9" ht="23.1" customHeight="1" x14ac:dyDescent="0.2">
      <c r="A393" s="48" t="s">
        <v>428</v>
      </c>
      <c r="B393" s="42"/>
      <c r="C393" s="42" t="s">
        <v>453</v>
      </c>
      <c r="D393" s="40" t="s">
        <v>25</v>
      </c>
      <c r="E393" s="43">
        <v>10</v>
      </c>
      <c r="F393" s="45"/>
      <c r="G393" s="45">
        <f>ROUND(М[[#This Row],[Количество]]*М[[#This Row],[Цена за ед., руб]],2)</f>
        <v>0</v>
      </c>
      <c r="H393" s="42"/>
      <c r="I393" s="49" t="s">
        <v>424</v>
      </c>
    </row>
    <row r="394" spans="1:9" ht="23.1" customHeight="1" x14ac:dyDescent="0.2">
      <c r="A394" s="48" t="s">
        <v>428</v>
      </c>
      <c r="B394" s="42"/>
      <c r="C394" s="42" t="s">
        <v>454</v>
      </c>
      <c r="D394" s="40" t="s">
        <v>25</v>
      </c>
      <c r="E394" s="43">
        <v>4</v>
      </c>
      <c r="F394" s="45"/>
      <c r="G394" s="45">
        <f>ROUND(М[[#This Row],[Количество]]*М[[#This Row],[Цена за ед., руб]],2)</f>
        <v>0</v>
      </c>
      <c r="H394" s="42"/>
      <c r="I394" s="49" t="s">
        <v>424</v>
      </c>
    </row>
    <row r="395" spans="1:9" ht="23.1" customHeight="1" x14ac:dyDescent="0.2">
      <c r="A395" s="48" t="s">
        <v>428</v>
      </c>
      <c r="B395" s="42"/>
      <c r="C395" s="42" t="s">
        <v>455</v>
      </c>
      <c r="D395" s="40" t="s">
        <v>25</v>
      </c>
      <c r="E395" s="43">
        <v>1</v>
      </c>
      <c r="F395" s="45"/>
      <c r="G395" s="45">
        <f>ROUND(М[[#This Row],[Количество]]*М[[#This Row],[Цена за ед., руб]],2)</f>
        <v>0</v>
      </c>
      <c r="H395" s="42"/>
      <c r="I395" s="49" t="s">
        <v>424</v>
      </c>
    </row>
    <row r="396" spans="1:9" ht="23.1" customHeight="1" x14ac:dyDescent="0.2">
      <c r="A396" s="48" t="s">
        <v>428</v>
      </c>
      <c r="B396" s="42"/>
      <c r="C396" s="42" t="s">
        <v>456</v>
      </c>
      <c r="D396" s="40" t="s">
        <v>25</v>
      </c>
      <c r="E396" s="43">
        <v>9</v>
      </c>
      <c r="F396" s="45"/>
      <c r="G396" s="45">
        <f>ROUND(М[[#This Row],[Количество]]*М[[#This Row],[Цена за ед., руб]],2)</f>
        <v>0</v>
      </c>
      <c r="H396" s="42"/>
      <c r="I396" s="49" t="s">
        <v>424</v>
      </c>
    </row>
    <row r="397" spans="1:9" ht="23.1" customHeight="1" x14ac:dyDescent="0.2">
      <c r="A397" s="48" t="s">
        <v>428</v>
      </c>
      <c r="B397" s="42"/>
      <c r="C397" s="42" t="s">
        <v>457</v>
      </c>
      <c r="D397" s="40" t="s">
        <v>25</v>
      </c>
      <c r="E397" s="43">
        <v>14</v>
      </c>
      <c r="F397" s="45"/>
      <c r="G397" s="45">
        <f>ROUND(М[[#This Row],[Количество]]*М[[#This Row],[Цена за ед., руб]],2)</f>
        <v>0</v>
      </c>
      <c r="H397" s="42"/>
      <c r="I397" s="49" t="s">
        <v>424</v>
      </c>
    </row>
    <row r="398" spans="1:9" ht="23.1" customHeight="1" x14ac:dyDescent="0.2">
      <c r="A398" s="48" t="s">
        <v>428</v>
      </c>
      <c r="B398" s="42"/>
      <c r="C398" s="42" t="s">
        <v>458</v>
      </c>
      <c r="D398" s="40" t="s">
        <v>25</v>
      </c>
      <c r="E398" s="43">
        <v>6</v>
      </c>
      <c r="F398" s="45"/>
      <c r="G398" s="45">
        <f>ROUND(М[[#This Row],[Количество]]*М[[#This Row],[Цена за ед., руб]],2)</f>
        <v>0</v>
      </c>
      <c r="H398" s="42"/>
      <c r="I398" s="49" t="s">
        <v>424</v>
      </c>
    </row>
    <row r="399" spans="1:9" ht="23.1" customHeight="1" x14ac:dyDescent="0.2">
      <c r="A399" s="48" t="s">
        <v>428</v>
      </c>
      <c r="B399" s="42"/>
      <c r="C399" s="42" t="s">
        <v>459</v>
      </c>
      <c r="D399" s="40" t="s">
        <v>25</v>
      </c>
      <c r="E399" s="43">
        <v>2</v>
      </c>
      <c r="F399" s="45"/>
      <c r="G399" s="45">
        <f>ROUND(М[[#This Row],[Количество]]*М[[#This Row],[Цена за ед., руб]],2)</f>
        <v>0</v>
      </c>
      <c r="H399" s="42"/>
      <c r="I399" s="49" t="s">
        <v>424</v>
      </c>
    </row>
    <row r="400" spans="1:9" ht="23.1" customHeight="1" x14ac:dyDescent="0.2">
      <c r="A400" s="48" t="s">
        <v>428</v>
      </c>
      <c r="B400" s="42"/>
      <c r="C400" s="42" t="s">
        <v>460</v>
      </c>
      <c r="D400" s="40" t="s">
        <v>25</v>
      </c>
      <c r="E400" s="43">
        <v>9</v>
      </c>
      <c r="F400" s="45"/>
      <c r="G400" s="45">
        <f>ROUND(М[[#This Row],[Количество]]*М[[#This Row],[Цена за ед., руб]],2)</f>
        <v>0</v>
      </c>
      <c r="H400" s="42"/>
      <c r="I400" s="49" t="s">
        <v>424</v>
      </c>
    </row>
    <row r="401" spans="1:9" ht="23.1" customHeight="1" x14ac:dyDescent="0.2">
      <c r="A401" s="48" t="s">
        <v>428</v>
      </c>
      <c r="B401" s="42"/>
      <c r="C401" s="42" t="s">
        <v>461</v>
      </c>
      <c r="D401" s="40" t="s">
        <v>25</v>
      </c>
      <c r="E401" s="43">
        <v>4</v>
      </c>
      <c r="F401" s="45"/>
      <c r="G401" s="45">
        <f>ROUND(М[[#This Row],[Количество]]*М[[#This Row],[Цена за ед., руб]],2)</f>
        <v>0</v>
      </c>
      <c r="H401" s="42"/>
      <c r="I401" s="49" t="s">
        <v>424</v>
      </c>
    </row>
    <row r="402" spans="1:9" ht="23.1" customHeight="1" x14ac:dyDescent="0.2">
      <c r="A402" s="48" t="s">
        <v>428</v>
      </c>
      <c r="B402" s="42"/>
      <c r="C402" s="42" t="s">
        <v>462</v>
      </c>
      <c r="D402" s="40" t="s">
        <v>25</v>
      </c>
      <c r="E402" s="43">
        <v>4</v>
      </c>
      <c r="F402" s="45"/>
      <c r="G402" s="45">
        <f>ROUND(М[[#This Row],[Количество]]*М[[#This Row],[Цена за ед., руб]],2)</f>
        <v>0</v>
      </c>
      <c r="H402" s="42"/>
      <c r="I402" s="49" t="s">
        <v>424</v>
      </c>
    </row>
    <row r="403" spans="1:9" ht="23.1" customHeight="1" x14ac:dyDescent="0.2">
      <c r="A403" s="48" t="s">
        <v>428</v>
      </c>
      <c r="B403" s="42"/>
      <c r="C403" s="42" t="s">
        <v>463</v>
      </c>
      <c r="D403" s="40" t="s">
        <v>25</v>
      </c>
      <c r="E403" s="43">
        <v>1</v>
      </c>
      <c r="F403" s="45"/>
      <c r="G403" s="45">
        <f>ROUND(М[[#This Row],[Количество]]*М[[#This Row],[Цена за ед., руб]],2)</f>
        <v>0</v>
      </c>
      <c r="H403" s="42"/>
      <c r="I403" s="49" t="s">
        <v>424</v>
      </c>
    </row>
    <row r="404" spans="1:9" ht="23.1" customHeight="1" x14ac:dyDescent="0.2">
      <c r="A404" s="48" t="s">
        <v>428</v>
      </c>
      <c r="B404" s="42"/>
      <c r="C404" s="42" t="s">
        <v>464</v>
      </c>
      <c r="D404" s="40" t="s">
        <v>25</v>
      </c>
      <c r="E404" s="43">
        <v>15</v>
      </c>
      <c r="F404" s="45"/>
      <c r="G404" s="45">
        <f>ROUND(М[[#This Row],[Количество]]*М[[#This Row],[Цена за ед., руб]],2)</f>
        <v>0</v>
      </c>
      <c r="H404" s="42"/>
      <c r="I404" s="49" t="s">
        <v>424</v>
      </c>
    </row>
    <row r="405" spans="1:9" ht="23.1" customHeight="1" x14ac:dyDescent="0.2">
      <c r="A405" s="48" t="s">
        <v>428</v>
      </c>
      <c r="B405" s="42"/>
      <c r="C405" s="42" t="s">
        <v>465</v>
      </c>
      <c r="D405" s="40" t="s">
        <v>25</v>
      </c>
      <c r="E405" s="43">
        <v>1</v>
      </c>
      <c r="F405" s="45"/>
      <c r="G405" s="45">
        <f>ROUND(М[[#This Row],[Количество]]*М[[#This Row],[Цена за ед., руб]],2)</f>
        <v>0</v>
      </c>
      <c r="H405" s="42"/>
      <c r="I405" s="49" t="s">
        <v>424</v>
      </c>
    </row>
    <row r="406" spans="1:9" ht="23.1" customHeight="1" x14ac:dyDescent="0.2">
      <c r="A406" s="48" t="s">
        <v>428</v>
      </c>
      <c r="B406" s="42"/>
      <c r="C406" s="42" t="s">
        <v>466</v>
      </c>
      <c r="D406" s="40" t="s">
        <v>25</v>
      </c>
      <c r="E406" s="43">
        <v>2</v>
      </c>
      <c r="F406" s="45"/>
      <c r="G406" s="45">
        <f>ROUND(М[[#This Row],[Количество]]*М[[#This Row],[Цена за ед., руб]],2)</f>
        <v>0</v>
      </c>
      <c r="H406" s="42"/>
      <c r="I406" s="49" t="s">
        <v>424</v>
      </c>
    </row>
    <row r="407" spans="1:9" ht="23.1" customHeight="1" x14ac:dyDescent="0.2">
      <c r="A407" s="48" t="s">
        <v>428</v>
      </c>
      <c r="B407" s="42"/>
      <c r="C407" s="42" t="s">
        <v>467</v>
      </c>
      <c r="D407" s="40" t="s">
        <v>25</v>
      </c>
      <c r="E407" s="43">
        <v>3</v>
      </c>
      <c r="F407" s="45"/>
      <c r="G407" s="45">
        <f>ROUND(М[[#This Row],[Количество]]*М[[#This Row],[Цена за ед., руб]],2)</f>
        <v>0</v>
      </c>
      <c r="H407" s="42"/>
      <c r="I407" s="49" t="s">
        <v>424</v>
      </c>
    </row>
    <row r="408" spans="1:9" ht="23.1" customHeight="1" x14ac:dyDescent="0.2">
      <c r="A408" s="48" t="s">
        <v>428</v>
      </c>
      <c r="B408" s="42"/>
      <c r="C408" s="42" t="s">
        <v>468</v>
      </c>
      <c r="D408" s="40" t="s">
        <v>25</v>
      </c>
      <c r="E408" s="43">
        <v>3</v>
      </c>
      <c r="F408" s="45"/>
      <c r="G408" s="45">
        <f>ROUND(М[[#This Row],[Количество]]*М[[#This Row],[Цена за ед., руб]],2)</f>
        <v>0</v>
      </c>
      <c r="H408" s="42"/>
      <c r="I408" s="49" t="s">
        <v>424</v>
      </c>
    </row>
    <row r="409" spans="1:9" ht="23.1" customHeight="1" x14ac:dyDescent="0.2">
      <c r="A409" s="48" t="s">
        <v>428</v>
      </c>
      <c r="B409" s="42"/>
      <c r="C409" s="42" t="s">
        <v>469</v>
      </c>
      <c r="D409" s="40" t="s">
        <v>25</v>
      </c>
      <c r="E409" s="43">
        <v>1</v>
      </c>
      <c r="F409" s="45"/>
      <c r="G409" s="45">
        <f>ROUND(М[[#This Row],[Количество]]*М[[#This Row],[Цена за ед., руб]],2)</f>
        <v>0</v>
      </c>
      <c r="H409" s="42"/>
      <c r="I409" s="49" t="s">
        <v>424</v>
      </c>
    </row>
    <row r="410" spans="1:9" ht="23.1" customHeight="1" x14ac:dyDescent="0.2">
      <c r="A410" s="48" t="s">
        <v>428</v>
      </c>
      <c r="B410" s="42"/>
      <c r="C410" s="42" t="s">
        <v>470</v>
      </c>
      <c r="D410" s="40" t="s">
        <v>25</v>
      </c>
      <c r="E410" s="43">
        <v>1</v>
      </c>
      <c r="F410" s="45"/>
      <c r="G410" s="45">
        <f>ROUND(М[[#This Row],[Количество]]*М[[#This Row],[Цена за ед., руб]],2)</f>
        <v>0</v>
      </c>
      <c r="H410" s="42"/>
      <c r="I410" s="49" t="s">
        <v>424</v>
      </c>
    </row>
    <row r="411" spans="1:9" ht="11.1" customHeight="1" x14ac:dyDescent="0.2">
      <c r="A411" s="48" t="s">
        <v>428</v>
      </c>
      <c r="B411" s="42"/>
      <c r="C411" s="42" t="s">
        <v>471</v>
      </c>
      <c r="D411" s="40" t="s">
        <v>25</v>
      </c>
      <c r="E411" s="43">
        <v>38</v>
      </c>
      <c r="F411" s="45"/>
      <c r="G411" s="45">
        <f>ROUND(М[[#This Row],[Количество]]*М[[#This Row],[Цена за ед., руб]],2)</f>
        <v>0</v>
      </c>
      <c r="H411" s="42"/>
      <c r="I411" s="49" t="s">
        <v>424</v>
      </c>
    </row>
    <row r="412" spans="1:9" ht="23.1" customHeight="1" x14ac:dyDescent="0.2">
      <c r="A412" s="48" t="s">
        <v>428</v>
      </c>
      <c r="B412" s="42"/>
      <c r="C412" s="42" t="s">
        <v>472</v>
      </c>
      <c r="D412" s="40" t="s">
        <v>25</v>
      </c>
      <c r="E412" s="43">
        <v>10</v>
      </c>
      <c r="F412" s="45"/>
      <c r="G412" s="45">
        <f>ROUND(М[[#This Row],[Количество]]*М[[#This Row],[Цена за ед., руб]],2)</f>
        <v>0</v>
      </c>
      <c r="H412" s="42"/>
      <c r="I412" s="49" t="s">
        <v>424</v>
      </c>
    </row>
    <row r="413" spans="1:9" ht="11.1" customHeight="1" x14ac:dyDescent="0.2">
      <c r="A413" s="48" t="s">
        <v>428</v>
      </c>
      <c r="B413" s="42"/>
      <c r="C413" s="42" t="s">
        <v>473</v>
      </c>
      <c r="D413" s="40" t="s">
        <v>25</v>
      </c>
      <c r="E413" s="43">
        <v>63</v>
      </c>
      <c r="F413" s="45"/>
      <c r="G413" s="45">
        <f>ROUND(М[[#This Row],[Количество]]*М[[#This Row],[Цена за ед., руб]],2)</f>
        <v>0</v>
      </c>
      <c r="H413" s="42"/>
      <c r="I413" s="49" t="s">
        <v>424</v>
      </c>
    </row>
    <row r="414" spans="1:9" ht="23.1" customHeight="1" x14ac:dyDescent="0.2">
      <c r="A414" s="48" t="s">
        <v>428</v>
      </c>
      <c r="B414" s="42"/>
      <c r="C414" s="42" t="s">
        <v>474</v>
      </c>
      <c r="D414" s="40" t="s">
        <v>25</v>
      </c>
      <c r="E414" s="43">
        <v>36</v>
      </c>
      <c r="F414" s="45"/>
      <c r="G414" s="45">
        <f>ROUND(М[[#This Row],[Количество]]*М[[#This Row],[Цена за ед., руб]],2)</f>
        <v>0</v>
      </c>
      <c r="H414" s="42"/>
      <c r="I414" s="49" t="s">
        <v>424</v>
      </c>
    </row>
    <row r="415" spans="1:9" ht="23.1" customHeight="1" x14ac:dyDescent="0.2">
      <c r="A415" s="48" t="s">
        <v>428</v>
      </c>
      <c r="B415" s="42"/>
      <c r="C415" s="42" t="s">
        <v>475</v>
      </c>
      <c r="D415" s="40" t="s">
        <v>25</v>
      </c>
      <c r="E415" s="43">
        <v>3</v>
      </c>
      <c r="F415" s="45"/>
      <c r="G415" s="45">
        <f>ROUND(М[[#This Row],[Количество]]*М[[#This Row],[Цена за ед., руб]],2)</f>
        <v>0</v>
      </c>
      <c r="H415" s="42"/>
      <c r="I415" s="49" t="s">
        <v>424</v>
      </c>
    </row>
    <row r="416" spans="1:9" ht="11.1" customHeight="1" x14ac:dyDescent="0.2">
      <c r="A416" s="48" t="s">
        <v>428</v>
      </c>
      <c r="B416" s="42"/>
      <c r="C416" s="42" t="s">
        <v>476</v>
      </c>
      <c r="D416" s="40" t="s">
        <v>25</v>
      </c>
      <c r="E416" s="41">
        <v>2199</v>
      </c>
      <c r="F416" s="45"/>
      <c r="G416" s="45">
        <f>ROUND(М[[#This Row],[Количество]]*М[[#This Row],[Цена за ед., руб]],2)</f>
        <v>0</v>
      </c>
      <c r="H416" s="42"/>
      <c r="I416" s="49" t="s">
        <v>424</v>
      </c>
    </row>
    <row r="417" spans="1:9" ht="11.1" customHeight="1" x14ac:dyDescent="0.2">
      <c r="A417" s="48" t="s">
        <v>428</v>
      </c>
      <c r="B417" s="42"/>
      <c r="C417" s="42" t="s">
        <v>477</v>
      </c>
      <c r="D417" s="40" t="s">
        <v>25</v>
      </c>
      <c r="E417" s="43">
        <v>1</v>
      </c>
      <c r="F417" s="45"/>
      <c r="G417" s="45">
        <f>ROUND(М[[#This Row],[Количество]]*М[[#This Row],[Цена за ед., руб]],2)</f>
        <v>0</v>
      </c>
      <c r="H417" s="42"/>
      <c r="I417" s="49" t="s">
        <v>424</v>
      </c>
    </row>
    <row r="418" spans="1:9" ht="11.1" customHeight="1" x14ac:dyDescent="0.2">
      <c r="A418" s="48" t="s">
        <v>428</v>
      </c>
      <c r="B418" s="42"/>
      <c r="C418" s="42" t="s">
        <v>478</v>
      </c>
      <c r="D418" s="40" t="s">
        <v>25</v>
      </c>
      <c r="E418" s="43">
        <v>2</v>
      </c>
      <c r="F418" s="45"/>
      <c r="G418" s="45">
        <f>ROUND(М[[#This Row],[Количество]]*М[[#This Row],[Цена за ед., руб]],2)</f>
        <v>0</v>
      </c>
      <c r="H418" s="42"/>
      <c r="I418" s="49" t="s">
        <v>424</v>
      </c>
    </row>
    <row r="419" spans="1:9" ht="11.1" customHeight="1" x14ac:dyDescent="0.2">
      <c r="A419" s="48" t="s">
        <v>428</v>
      </c>
      <c r="B419" s="42"/>
      <c r="C419" s="42" t="s">
        <v>479</v>
      </c>
      <c r="D419" s="40" t="s">
        <v>25</v>
      </c>
      <c r="E419" s="43">
        <v>1</v>
      </c>
      <c r="F419" s="45"/>
      <c r="G419" s="45">
        <f>ROUND(М[[#This Row],[Количество]]*М[[#This Row],[Цена за ед., руб]],2)</f>
        <v>0</v>
      </c>
      <c r="H419" s="42"/>
      <c r="I419" s="49" t="s">
        <v>424</v>
      </c>
    </row>
    <row r="420" spans="1:9" ht="11.1" customHeight="1" x14ac:dyDescent="0.2">
      <c r="A420" s="48" t="s">
        <v>428</v>
      </c>
      <c r="B420" s="42"/>
      <c r="C420" s="42" t="s">
        <v>480</v>
      </c>
      <c r="D420" s="40" t="s">
        <v>25</v>
      </c>
      <c r="E420" s="43">
        <v>2</v>
      </c>
      <c r="F420" s="45"/>
      <c r="G420" s="45">
        <f>ROUND(М[[#This Row],[Количество]]*М[[#This Row],[Цена за ед., руб]],2)</f>
        <v>0</v>
      </c>
      <c r="H420" s="42"/>
      <c r="I420" s="49" t="s">
        <v>424</v>
      </c>
    </row>
    <row r="421" spans="1:9" ht="11.1" customHeight="1" x14ac:dyDescent="0.2">
      <c r="A421" s="48" t="s">
        <v>428</v>
      </c>
      <c r="B421" s="42"/>
      <c r="C421" s="42" t="s">
        <v>481</v>
      </c>
      <c r="D421" s="40" t="s">
        <v>25</v>
      </c>
      <c r="E421" s="43">
        <v>1</v>
      </c>
      <c r="F421" s="45"/>
      <c r="G421" s="45">
        <f>ROUND(М[[#This Row],[Количество]]*М[[#This Row],[Цена за ед., руб]],2)</f>
        <v>0</v>
      </c>
      <c r="H421" s="42"/>
      <c r="I421" s="49" t="s">
        <v>424</v>
      </c>
    </row>
    <row r="422" spans="1:9" ht="11.1" customHeight="1" x14ac:dyDescent="0.2">
      <c r="A422" s="48" t="s">
        <v>428</v>
      </c>
      <c r="B422" s="42"/>
      <c r="C422" s="42" t="s">
        <v>482</v>
      </c>
      <c r="D422" s="40" t="s">
        <v>25</v>
      </c>
      <c r="E422" s="43">
        <v>2</v>
      </c>
      <c r="F422" s="45"/>
      <c r="G422" s="45">
        <f>ROUND(М[[#This Row],[Количество]]*М[[#This Row],[Цена за ед., руб]],2)</f>
        <v>0</v>
      </c>
      <c r="H422" s="42"/>
      <c r="I422" s="49" t="s">
        <v>424</v>
      </c>
    </row>
    <row r="423" spans="1:9" ht="11.1" customHeight="1" x14ac:dyDescent="0.2">
      <c r="A423" s="48" t="s">
        <v>428</v>
      </c>
      <c r="B423" s="42"/>
      <c r="C423" s="42" t="s">
        <v>483</v>
      </c>
      <c r="D423" s="40" t="s">
        <v>25</v>
      </c>
      <c r="E423" s="43">
        <v>1</v>
      </c>
      <c r="F423" s="45"/>
      <c r="G423" s="45">
        <f>ROUND(М[[#This Row],[Количество]]*М[[#This Row],[Цена за ед., руб]],2)</f>
        <v>0</v>
      </c>
      <c r="H423" s="42"/>
      <c r="I423" s="49" t="s">
        <v>424</v>
      </c>
    </row>
    <row r="424" spans="1:9" ht="11.1" customHeight="1" x14ac:dyDescent="0.2">
      <c r="A424" s="48" t="s">
        <v>428</v>
      </c>
      <c r="B424" s="42"/>
      <c r="C424" s="42" t="s">
        <v>484</v>
      </c>
      <c r="D424" s="40" t="s">
        <v>25</v>
      </c>
      <c r="E424" s="43">
        <v>1</v>
      </c>
      <c r="F424" s="45"/>
      <c r="G424" s="45">
        <f>ROUND(М[[#This Row],[Количество]]*М[[#This Row],[Цена за ед., руб]],2)</f>
        <v>0</v>
      </c>
      <c r="H424" s="42"/>
      <c r="I424" s="49" t="s">
        <v>424</v>
      </c>
    </row>
    <row r="425" spans="1:9" ht="11.1" customHeight="1" x14ac:dyDescent="0.2">
      <c r="A425" s="48" t="s">
        <v>428</v>
      </c>
      <c r="B425" s="42"/>
      <c r="C425" s="42" t="s">
        <v>485</v>
      </c>
      <c r="D425" s="40" t="s">
        <v>25</v>
      </c>
      <c r="E425" s="43">
        <v>1</v>
      </c>
      <c r="F425" s="45"/>
      <c r="G425" s="45">
        <f>ROUND(М[[#This Row],[Количество]]*М[[#This Row],[Цена за ед., руб]],2)</f>
        <v>0</v>
      </c>
      <c r="H425" s="42"/>
      <c r="I425" s="49" t="s">
        <v>424</v>
      </c>
    </row>
    <row r="426" spans="1:9" ht="11.1" customHeight="1" x14ac:dyDescent="0.2">
      <c r="A426" s="48" t="s">
        <v>428</v>
      </c>
      <c r="B426" s="42"/>
      <c r="C426" s="42" t="s">
        <v>486</v>
      </c>
      <c r="D426" s="40" t="s">
        <v>25</v>
      </c>
      <c r="E426" s="43">
        <v>1</v>
      </c>
      <c r="F426" s="45"/>
      <c r="G426" s="45">
        <f>ROUND(М[[#This Row],[Количество]]*М[[#This Row],[Цена за ед., руб]],2)</f>
        <v>0</v>
      </c>
      <c r="H426" s="42"/>
      <c r="I426" s="49" t="s">
        <v>424</v>
      </c>
    </row>
    <row r="427" spans="1:9" ht="11.1" customHeight="1" x14ac:dyDescent="0.2">
      <c r="A427" s="48" t="s">
        <v>428</v>
      </c>
      <c r="B427" s="42"/>
      <c r="C427" s="42" t="s">
        <v>487</v>
      </c>
      <c r="D427" s="40" t="s">
        <v>25</v>
      </c>
      <c r="E427" s="43">
        <v>1</v>
      </c>
      <c r="F427" s="45"/>
      <c r="G427" s="45">
        <f>ROUND(М[[#This Row],[Количество]]*М[[#This Row],[Цена за ед., руб]],2)</f>
        <v>0</v>
      </c>
      <c r="H427" s="42"/>
      <c r="I427" s="49" t="s">
        <v>424</v>
      </c>
    </row>
    <row r="428" spans="1:9" ht="11.1" customHeight="1" x14ac:dyDescent="0.2">
      <c r="A428" s="48" t="s">
        <v>428</v>
      </c>
      <c r="B428" s="42"/>
      <c r="C428" s="42" t="s">
        <v>488</v>
      </c>
      <c r="D428" s="40" t="s">
        <v>25</v>
      </c>
      <c r="E428" s="43">
        <v>1</v>
      </c>
      <c r="F428" s="45"/>
      <c r="G428" s="45">
        <f>ROUND(М[[#This Row],[Количество]]*М[[#This Row],[Цена за ед., руб]],2)</f>
        <v>0</v>
      </c>
      <c r="H428" s="42"/>
      <c r="I428" s="49" t="s">
        <v>424</v>
      </c>
    </row>
    <row r="429" spans="1:9" ht="11.1" customHeight="1" x14ac:dyDescent="0.2">
      <c r="A429" s="48" t="s">
        <v>428</v>
      </c>
      <c r="B429" s="42"/>
      <c r="C429" s="42" t="s">
        <v>489</v>
      </c>
      <c r="D429" s="40" t="s">
        <v>25</v>
      </c>
      <c r="E429" s="43">
        <v>3</v>
      </c>
      <c r="F429" s="45"/>
      <c r="G429" s="45">
        <f>ROUND(М[[#This Row],[Количество]]*М[[#This Row],[Цена за ед., руб]],2)</f>
        <v>0</v>
      </c>
      <c r="H429" s="42"/>
      <c r="I429" s="49" t="s">
        <v>424</v>
      </c>
    </row>
    <row r="430" spans="1:9" ht="11.1" customHeight="1" x14ac:dyDescent="0.2">
      <c r="A430" s="48" t="s">
        <v>428</v>
      </c>
      <c r="B430" s="42"/>
      <c r="C430" s="42" t="s">
        <v>490</v>
      </c>
      <c r="D430" s="40" t="s">
        <v>25</v>
      </c>
      <c r="E430" s="43">
        <v>9</v>
      </c>
      <c r="F430" s="45"/>
      <c r="G430" s="45">
        <f>ROUND(М[[#This Row],[Количество]]*М[[#This Row],[Цена за ед., руб]],2)</f>
        <v>0</v>
      </c>
      <c r="H430" s="42"/>
      <c r="I430" s="49" t="s">
        <v>424</v>
      </c>
    </row>
    <row r="431" spans="1:9" ht="11.1" customHeight="1" x14ac:dyDescent="0.2">
      <c r="A431" s="48" t="s">
        <v>428</v>
      </c>
      <c r="B431" s="42"/>
      <c r="C431" s="42" t="s">
        <v>491</v>
      </c>
      <c r="D431" s="40" t="s">
        <v>25</v>
      </c>
      <c r="E431" s="43">
        <v>9</v>
      </c>
      <c r="F431" s="45"/>
      <c r="G431" s="45">
        <f>ROUND(М[[#This Row],[Количество]]*М[[#This Row],[Цена за ед., руб]],2)</f>
        <v>0</v>
      </c>
      <c r="H431" s="42"/>
      <c r="I431" s="49" t="s">
        <v>424</v>
      </c>
    </row>
    <row r="432" spans="1:9" ht="23.1" customHeight="1" x14ac:dyDescent="0.2">
      <c r="A432" s="48" t="s">
        <v>428</v>
      </c>
      <c r="B432" s="42"/>
      <c r="C432" s="42" t="s">
        <v>492</v>
      </c>
      <c r="D432" s="40" t="s">
        <v>25</v>
      </c>
      <c r="E432" s="43">
        <v>1</v>
      </c>
      <c r="F432" s="45"/>
      <c r="G432" s="45">
        <f>ROUND(М[[#This Row],[Количество]]*М[[#This Row],[Цена за ед., руб]],2)</f>
        <v>0</v>
      </c>
      <c r="H432" s="42"/>
      <c r="I432" s="49" t="s">
        <v>424</v>
      </c>
    </row>
    <row r="433" spans="1:9" ht="23.1" customHeight="1" x14ac:dyDescent="0.2">
      <c r="A433" s="48" t="s">
        <v>428</v>
      </c>
      <c r="B433" s="42"/>
      <c r="C433" s="42" t="s">
        <v>493</v>
      </c>
      <c r="D433" s="40" t="s">
        <v>25</v>
      </c>
      <c r="E433" s="43">
        <v>1</v>
      </c>
      <c r="F433" s="45"/>
      <c r="G433" s="45">
        <f>ROUND(М[[#This Row],[Количество]]*М[[#This Row],[Цена за ед., руб]],2)</f>
        <v>0</v>
      </c>
      <c r="H433" s="42"/>
      <c r="I433" s="49" t="s">
        <v>424</v>
      </c>
    </row>
    <row r="434" spans="1:9" ht="23.1" customHeight="1" x14ac:dyDescent="0.2">
      <c r="A434" s="48" t="s">
        <v>428</v>
      </c>
      <c r="B434" s="42"/>
      <c r="C434" s="42" t="s">
        <v>494</v>
      </c>
      <c r="D434" s="40" t="s">
        <v>25</v>
      </c>
      <c r="E434" s="43">
        <v>49</v>
      </c>
      <c r="F434" s="45"/>
      <c r="G434" s="45">
        <f>ROUND(М[[#This Row],[Количество]]*М[[#This Row],[Цена за ед., руб]],2)</f>
        <v>0</v>
      </c>
      <c r="H434" s="42"/>
      <c r="I434" s="49" t="s">
        <v>424</v>
      </c>
    </row>
    <row r="435" spans="1:9" ht="23.1" customHeight="1" x14ac:dyDescent="0.2">
      <c r="A435" s="48" t="s">
        <v>428</v>
      </c>
      <c r="B435" s="42"/>
      <c r="C435" s="42" t="s">
        <v>495</v>
      </c>
      <c r="D435" s="40" t="s">
        <v>25</v>
      </c>
      <c r="E435" s="43">
        <v>9</v>
      </c>
      <c r="F435" s="45"/>
      <c r="G435" s="45">
        <f>ROUND(М[[#This Row],[Количество]]*М[[#This Row],[Цена за ед., руб]],2)</f>
        <v>0</v>
      </c>
      <c r="H435" s="42"/>
      <c r="I435" s="49" t="s">
        <v>424</v>
      </c>
    </row>
    <row r="436" spans="1:9" ht="23.1" customHeight="1" x14ac:dyDescent="0.2">
      <c r="A436" s="48" t="s">
        <v>428</v>
      </c>
      <c r="B436" s="42"/>
      <c r="C436" s="42" t="s">
        <v>496</v>
      </c>
      <c r="D436" s="40" t="s">
        <v>25</v>
      </c>
      <c r="E436" s="43">
        <v>10</v>
      </c>
      <c r="F436" s="45"/>
      <c r="G436" s="45">
        <f>ROUND(М[[#This Row],[Количество]]*М[[#This Row],[Цена за ед., руб]],2)</f>
        <v>0</v>
      </c>
      <c r="H436" s="42"/>
      <c r="I436" s="49" t="s">
        <v>424</v>
      </c>
    </row>
    <row r="437" spans="1:9" ht="23.1" customHeight="1" x14ac:dyDescent="0.2">
      <c r="A437" s="48" t="s">
        <v>428</v>
      </c>
      <c r="B437" s="42"/>
      <c r="C437" s="42" t="s">
        <v>497</v>
      </c>
      <c r="D437" s="40" t="s">
        <v>25</v>
      </c>
      <c r="E437" s="43">
        <v>2</v>
      </c>
      <c r="F437" s="45"/>
      <c r="G437" s="45">
        <f>ROUND(М[[#This Row],[Количество]]*М[[#This Row],[Цена за ед., руб]],2)</f>
        <v>0</v>
      </c>
      <c r="H437" s="42"/>
      <c r="I437" s="49" t="s">
        <v>424</v>
      </c>
    </row>
    <row r="438" spans="1:9" ht="23.1" customHeight="1" x14ac:dyDescent="0.2">
      <c r="A438" s="48" t="s">
        <v>428</v>
      </c>
      <c r="B438" s="42"/>
      <c r="C438" s="42" t="s">
        <v>498</v>
      </c>
      <c r="D438" s="40" t="s">
        <v>25</v>
      </c>
      <c r="E438" s="43">
        <v>1</v>
      </c>
      <c r="F438" s="45"/>
      <c r="G438" s="45">
        <f>ROUND(М[[#This Row],[Количество]]*М[[#This Row],[Цена за ед., руб]],2)</f>
        <v>0</v>
      </c>
      <c r="H438" s="42"/>
      <c r="I438" s="49" t="s">
        <v>424</v>
      </c>
    </row>
    <row r="439" spans="1:9" ht="23.1" customHeight="1" x14ac:dyDescent="0.2">
      <c r="A439" s="48" t="s">
        <v>428</v>
      </c>
      <c r="B439" s="42"/>
      <c r="C439" s="42" t="s">
        <v>499</v>
      </c>
      <c r="D439" s="40" t="s">
        <v>25</v>
      </c>
      <c r="E439" s="43">
        <v>1</v>
      </c>
      <c r="F439" s="45"/>
      <c r="G439" s="45">
        <f>ROUND(М[[#This Row],[Количество]]*М[[#This Row],[Цена за ед., руб]],2)</f>
        <v>0</v>
      </c>
      <c r="H439" s="42"/>
      <c r="I439" s="49" t="s">
        <v>424</v>
      </c>
    </row>
    <row r="440" spans="1:9" ht="23.1" customHeight="1" x14ac:dyDescent="0.2">
      <c r="A440" s="48" t="s">
        <v>428</v>
      </c>
      <c r="B440" s="42"/>
      <c r="C440" s="42" t="s">
        <v>500</v>
      </c>
      <c r="D440" s="40" t="s">
        <v>25</v>
      </c>
      <c r="E440" s="43">
        <v>2</v>
      </c>
      <c r="F440" s="45"/>
      <c r="G440" s="45">
        <f>ROUND(М[[#This Row],[Количество]]*М[[#This Row],[Цена за ед., руб]],2)</f>
        <v>0</v>
      </c>
      <c r="H440" s="42"/>
      <c r="I440" s="49" t="s">
        <v>424</v>
      </c>
    </row>
    <row r="441" spans="1:9" ht="23.1" customHeight="1" x14ac:dyDescent="0.2">
      <c r="A441" s="48" t="s">
        <v>428</v>
      </c>
      <c r="B441" s="42"/>
      <c r="C441" s="42" t="s">
        <v>501</v>
      </c>
      <c r="D441" s="40" t="s">
        <v>25</v>
      </c>
      <c r="E441" s="43">
        <v>2</v>
      </c>
      <c r="F441" s="45"/>
      <c r="G441" s="45">
        <f>ROUND(М[[#This Row],[Количество]]*М[[#This Row],[Цена за ед., руб]],2)</f>
        <v>0</v>
      </c>
      <c r="H441" s="42"/>
      <c r="I441" s="49" t="s">
        <v>424</v>
      </c>
    </row>
    <row r="442" spans="1:9" ht="23.1" customHeight="1" x14ac:dyDescent="0.2">
      <c r="A442" s="48" t="s">
        <v>428</v>
      </c>
      <c r="B442" s="42"/>
      <c r="C442" s="42" t="s">
        <v>502</v>
      </c>
      <c r="D442" s="40" t="s">
        <v>25</v>
      </c>
      <c r="E442" s="43">
        <v>1</v>
      </c>
      <c r="F442" s="45"/>
      <c r="G442" s="45">
        <f>ROUND(М[[#This Row],[Количество]]*М[[#This Row],[Цена за ед., руб]],2)</f>
        <v>0</v>
      </c>
      <c r="H442" s="42"/>
      <c r="I442" s="49" t="s">
        <v>424</v>
      </c>
    </row>
    <row r="443" spans="1:9" ht="23.1" customHeight="1" x14ac:dyDescent="0.2">
      <c r="A443" s="48" t="s">
        <v>428</v>
      </c>
      <c r="B443" s="42"/>
      <c r="C443" s="42" t="s">
        <v>503</v>
      </c>
      <c r="D443" s="40" t="s">
        <v>25</v>
      </c>
      <c r="E443" s="43">
        <v>1</v>
      </c>
      <c r="F443" s="45"/>
      <c r="G443" s="45">
        <f>ROUND(М[[#This Row],[Количество]]*М[[#This Row],[Цена за ед., руб]],2)</f>
        <v>0</v>
      </c>
      <c r="H443" s="42"/>
      <c r="I443" s="49" t="s">
        <v>424</v>
      </c>
    </row>
    <row r="444" spans="1:9" ht="23.1" customHeight="1" x14ac:dyDescent="0.2">
      <c r="A444" s="48" t="s">
        <v>428</v>
      </c>
      <c r="B444" s="42"/>
      <c r="C444" s="42" t="s">
        <v>504</v>
      </c>
      <c r="D444" s="40" t="s">
        <v>25</v>
      </c>
      <c r="E444" s="43">
        <v>1</v>
      </c>
      <c r="F444" s="45"/>
      <c r="G444" s="45">
        <f>ROUND(М[[#This Row],[Количество]]*М[[#This Row],[Цена за ед., руб]],2)</f>
        <v>0</v>
      </c>
      <c r="H444" s="42"/>
      <c r="I444" s="49" t="s">
        <v>424</v>
      </c>
    </row>
    <row r="445" spans="1:9" ht="23.1" customHeight="1" x14ac:dyDescent="0.2">
      <c r="A445" s="48" t="s">
        <v>428</v>
      </c>
      <c r="B445" s="42"/>
      <c r="C445" s="42" t="s">
        <v>505</v>
      </c>
      <c r="D445" s="40" t="s">
        <v>25</v>
      </c>
      <c r="E445" s="43">
        <v>1</v>
      </c>
      <c r="F445" s="45"/>
      <c r="G445" s="45">
        <f>ROUND(М[[#This Row],[Количество]]*М[[#This Row],[Цена за ед., руб]],2)</f>
        <v>0</v>
      </c>
      <c r="H445" s="42"/>
      <c r="I445" s="49" t="s">
        <v>424</v>
      </c>
    </row>
    <row r="446" spans="1:9" ht="23.1" customHeight="1" x14ac:dyDescent="0.2">
      <c r="A446" s="48" t="s">
        <v>428</v>
      </c>
      <c r="B446" s="42"/>
      <c r="C446" s="42" t="s">
        <v>506</v>
      </c>
      <c r="D446" s="40" t="s">
        <v>25</v>
      </c>
      <c r="E446" s="43">
        <v>1</v>
      </c>
      <c r="F446" s="45"/>
      <c r="G446" s="45">
        <f>ROUND(М[[#This Row],[Количество]]*М[[#This Row],[Цена за ед., руб]],2)</f>
        <v>0</v>
      </c>
      <c r="H446" s="42"/>
      <c r="I446" s="49" t="s">
        <v>424</v>
      </c>
    </row>
    <row r="447" spans="1:9" ht="23.1" customHeight="1" x14ac:dyDescent="0.2">
      <c r="A447" s="48" t="s">
        <v>428</v>
      </c>
      <c r="B447" s="42"/>
      <c r="C447" s="42" t="s">
        <v>507</v>
      </c>
      <c r="D447" s="40" t="s">
        <v>25</v>
      </c>
      <c r="E447" s="43">
        <v>1</v>
      </c>
      <c r="F447" s="45"/>
      <c r="G447" s="45">
        <f>ROUND(М[[#This Row],[Количество]]*М[[#This Row],[Цена за ед., руб]],2)</f>
        <v>0</v>
      </c>
      <c r="H447" s="42"/>
      <c r="I447" s="49" t="s">
        <v>424</v>
      </c>
    </row>
    <row r="448" spans="1:9" ht="11.1" customHeight="1" x14ac:dyDescent="0.2">
      <c r="A448" s="48" t="s">
        <v>428</v>
      </c>
      <c r="B448" s="42"/>
      <c r="C448" s="42" t="s">
        <v>508</v>
      </c>
      <c r="D448" s="40" t="s">
        <v>25</v>
      </c>
      <c r="E448" s="43">
        <v>4</v>
      </c>
      <c r="F448" s="45"/>
      <c r="G448" s="45">
        <f>ROUND(М[[#This Row],[Количество]]*М[[#This Row],[Цена за ед., руб]],2)</f>
        <v>0</v>
      </c>
      <c r="H448" s="42"/>
      <c r="I448" s="49" t="s">
        <v>424</v>
      </c>
    </row>
    <row r="449" spans="1:9" ht="11.1" customHeight="1" x14ac:dyDescent="0.2">
      <c r="A449" s="48" t="s">
        <v>428</v>
      </c>
      <c r="B449" s="42"/>
      <c r="C449" s="42" t="s">
        <v>509</v>
      </c>
      <c r="D449" s="40" t="s">
        <v>25</v>
      </c>
      <c r="E449" s="43">
        <v>6</v>
      </c>
      <c r="F449" s="45"/>
      <c r="G449" s="45">
        <f>ROUND(М[[#This Row],[Количество]]*М[[#This Row],[Цена за ед., руб]],2)</f>
        <v>0</v>
      </c>
      <c r="H449" s="42"/>
      <c r="I449" s="49" t="s">
        <v>424</v>
      </c>
    </row>
    <row r="450" spans="1:9" ht="11.1" customHeight="1" x14ac:dyDescent="0.2">
      <c r="A450" s="48" t="s">
        <v>428</v>
      </c>
      <c r="B450" s="42"/>
      <c r="C450" s="42" t="s">
        <v>510</v>
      </c>
      <c r="D450" s="40" t="s">
        <v>25</v>
      </c>
      <c r="E450" s="43">
        <v>9</v>
      </c>
      <c r="F450" s="45"/>
      <c r="G450" s="45">
        <f>ROUND(М[[#This Row],[Количество]]*М[[#This Row],[Цена за ед., руб]],2)</f>
        <v>0</v>
      </c>
      <c r="H450" s="42"/>
      <c r="I450" s="49" t="s">
        <v>424</v>
      </c>
    </row>
    <row r="451" spans="1:9" ht="23.1" customHeight="1" x14ac:dyDescent="0.2">
      <c r="A451" s="48" t="s">
        <v>428</v>
      </c>
      <c r="B451" s="42"/>
      <c r="C451" s="42" t="s">
        <v>511</v>
      </c>
      <c r="D451" s="40" t="s">
        <v>25</v>
      </c>
      <c r="E451" s="43">
        <v>1</v>
      </c>
      <c r="F451" s="45"/>
      <c r="G451" s="45">
        <f>ROUND(М[[#This Row],[Количество]]*М[[#This Row],[Цена за ед., руб]],2)</f>
        <v>0</v>
      </c>
      <c r="H451" s="42" t="s">
        <v>512</v>
      </c>
      <c r="I451" s="49" t="s">
        <v>424</v>
      </c>
    </row>
    <row r="452" spans="1:9" ht="23.1" customHeight="1" x14ac:dyDescent="0.2">
      <c r="A452" s="48" t="s">
        <v>428</v>
      </c>
      <c r="B452" s="42"/>
      <c r="C452" s="42" t="s">
        <v>513</v>
      </c>
      <c r="D452" s="40" t="s">
        <v>25</v>
      </c>
      <c r="E452" s="43">
        <v>3</v>
      </c>
      <c r="F452" s="45"/>
      <c r="G452" s="45">
        <f>ROUND(М[[#This Row],[Количество]]*М[[#This Row],[Цена за ед., руб]],2)</f>
        <v>0</v>
      </c>
      <c r="H452" s="42" t="s">
        <v>514</v>
      </c>
      <c r="I452" s="49" t="s">
        <v>424</v>
      </c>
    </row>
    <row r="453" spans="1:9" ht="11.1" customHeight="1" x14ac:dyDescent="0.2">
      <c r="A453" s="48" t="s">
        <v>428</v>
      </c>
      <c r="B453" s="42"/>
      <c r="C453" s="42" t="s">
        <v>515</v>
      </c>
      <c r="D453" s="40" t="s">
        <v>25</v>
      </c>
      <c r="E453" s="43">
        <v>1</v>
      </c>
      <c r="F453" s="45"/>
      <c r="G453" s="45">
        <f>ROUND(М[[#This Row],[Количество]]*М[[#This Row],[Цена за ед., руб]],2)</f>
        <v>0</v>
      </c>
      <c r="H453" s="42" t="s">
        <v>516</v>
      </c>
      <c r="I453" s="49" t="s">
        <v>424</v>
      </c>
    </row>
    <row r="454" spans="1:9" ht="11.1" customHeight="1" x14ac:dyDescent="0.2">
      <c r="A454" s="48" t="s">
        <v>428</v>
      </c>
      <c r="B454" s="42"/>
      <c r="C454" s="42" t="s">
        <v>517</v>
      </c>
      <c r="D454" s="40" t="s">
        <v>25</v>
      </c>
      <c r="E454" s="43">
        <v>1</v>
      </c>
      <c r="F454" s="45"/>
      <c r="G454" s="45">
        <f>ROUND(М[[#This Row],[Количество]]*М[[#This Row],[Цена за ед., руб]],2)</f>
        <v>0</v>
      </c>
      <c r="H454" s="42" t="s">
        <v>518</v>
      </c>
      <c r="I454" s="49" t="s">
        <v>424</v>
      </c>
    </row>
    <row r="455" spans="1:9" ht="23.1" customHeight="1" x14ac:dyDescent="0.2">
      <c r="A455" s="48" t="s">
        <v>428</v>
      </c>
      <c r="B455" s="42"/>
      <c r="C455" s="42" t="s">
        <v>519</v>
      </c>
      <c r="D455" s="40" t="s">
        <v>25</v>
      </c>
      <c r="E455" s="43">
        <v>1</v>
      </c>
      <c r="F455" s="45"/>
      <c r="G455" s="45">
        <f>ROUND(М[[#This Row],[Количество]]*М[[#This Row],[Цена за ед., руб]],2)</f>
        <v>0</v>
      </c>
      <c r="H455" s="42" t="s">
        <v>520</v>
      </c>
      <c r="I455" s="49" t="s">
        <v>424</v>
      </c>
    </row>
    <row r="456" spans="1:9" ht="23.1" customHeight="1" x14ac:dyDescent="0.2">
      <c r="A456" s="48" t="s">
        <v>428</v>
      </c>
      <c r="B456" s="42"/>
      <c r="C456" s="42" t="s">
        <v>521</v>
      </c>
      <c r="D456" s="40" t="s">
        <v>25</v>
      </c>
      <c r="E456" s="43">
        <v>3</v>
      </c>
      <c r="F456" s="45"/>
      <c r="G456" s="45">
        <f>ROUND(М[[#This Row],[Количество]]*М[[#This Row],[Цена за ед., руб]],2)</f>
        <v>0</v>
      </c>
      <c r="H456" s="42" t="s">
        <v>522</v>
      </c>
      <c r="I456" s="49" t="s">
        <v>424</v>
      </c>
    </row>
    <row r="457" spans="1:9" ht="23.1" customHeight="1" x14ac:dyDescent="0.2">
      <c r="A457" s="48" t="s">
        <v>428</v>
      </c>
      <c r="B457" s="42"/>
      <c r="C457" s="42" t="s">
        <v>523</v>
      </c>
      <c r="D457" s="40" t="s">
        <v>25</v>
      </c>
      <c r="E457" s="43">
        <v>2</v>
      </c>
      <c r="F457" s="45"/>
      <c r="G457" s="45">
        <f>ROUND(М[[#This Row],[Количество]]*М[[#This Row],[Цена за ед., руб]],2)</f>
        <v>0</v>
      </c>
      <c r="H457" s="42" t="s">
        <v>524</v>
      </c>
      <c r="I457" s="49" t="s">
        <v>424</v>
      </c>
    </row>
    <row r="458" spans="1:9" ht="23.1" customHeight="1" x14ac:dyDescent="0.2">
      <c r="A458" s="48" t="s">
        <v>428</v>
      </c>
      <c r="B458" s="42"/>
      <c r="C458" s="42" t="s">
        <v>525</v>
      </c>
      <c r="D458" s="40" t="s">
        <v>25</v>
      </c>
      <c r="E458" s="43">
        <v>4</v>
      </c>
      <c r="F458" s="45"/>
      <c r="G458" s="45">
        <f>ROUND(М[[#This Row],[Количество]]*М[[#This Row],[Цена за ед., руб]],2)</f>
        <v>0</v>
      </c>
      <c r="H458" s="42" t="s">
        <v>526</v>
      </c>
      <c r="I458" s="49" t="s">
        <v>424</v>
      </c>
    </row>
    <row r="459" spans="1:9" ht="35.1" customHeight="1" x14ac:dyDescent="0.2">
      <c r="A459" s="48" t="s">
        <v>428</v>
      </c>
      <c r="B459" s="42"/>
      <c r="C459" s="42" t="s">
        <v>527</v>
      </c>
      <c r="D459" s="40" t="s">
        <v>25</v>
      </c>
      <c r="E459" s="43">
        <v>2</v>
      </c>
      <c r="F459" s="45"/>
      <c r="G459" s="45">
        <f>ROUND(М[[#This Row],[Количество]]*М[[#This Row],[Цена за ед., руб]],2)</f>
        <v>0</v>
      </c>
      <c r="H459" s="42" t="s">
        <v>528</v>
      </c>
      <c r="I459" s="49" t="s">
        <v>424</v>
      </c>
    </row>
    <row r="460" spans="1:9" ht="11.1" customHeight="1" x14ac:dyDescent="0.2">
      <c r="A460" s="48" t="s">
        <v>428</v>
      </c>
      <c r="B460" s="42"/>
      <c r="C460" s="42" t="s">
        <v>529</v>
      </c>
      <c r="D460" s="40" t="s">
        <v>25</v>
      </c>
      <c r="E460" s="43">
        <v>2</v>
      </c>
      <c r="F460" s="45"/>
      <c r="G460" s="45">
        <f>ROUND(М[[#This Row],[Количество]]*М[[#This Row],[Цена за ед., руб]],2)</f>
        <v>0</v>
      </c>
      <c r="H460" s="42" t="s">
        <v>530</v>
      </c>
      <c r="I460" s="49" t="s">
        <v>424</v>
      </c>
    </row>
    <row r="461" spans="1:9" ht="35.1" customHeight="1" x14ac:dyDescent="0.2">
      <c r="A461" s="48" t="s">
        <v>428</v>
      </c>
      <c r="B461" s="42"/>
      <c r="C461" s="42" t="s">
        <v>531</v>
      </c>
      <c r="D461" s="40" t="s">
        <v>25</v>
      </c>
      <c r="E461" s="43">
        <v>58</v>
      </c>
      <c r="F461" s="45"/>
      <c r="G461" s="45">
        <f>ROUND(М[[#This Row],[Количество]]*М[[#This Row],[Цена за ед., руб]],2)</f>
        <v>0</v>
      </c>
      <c r="H461" s="42" t="s">
        <v>532</v>
      </c>
      <c r="I461" s="49" t="s">
        <v>424</v>
      </c>
    </row>
    <row r="462" spans="1:9" ht="23.1" customHeight="1" x14ac:dyDescent="0.2">
      <c r="A462" s="48" t="s">
        <v>428</v>
      </c>
      <c r="B462" s="42"/>
      <c r="C462" s="42" t="s">
        <v>533</v>
      </c>
      <c r="D462" s="40" t="s">
        <v>25</v>
      </c>
      <c r="E462" s="43">
        <v>5</v>
      </c>
      <c r="F462" s="45"/>
      <c r="G462" s="45">
        <f>ROUND(М[[#This Row],[Количество]]*М[[#This Row],[Цена за ед., руб]],2)</f>
        <v>0</v>
      </c>
      <c r="H462" s="42"/>
      <c r="I462" s="49" t="s">
        <v>424</v>
      </c>
    </row>
    <row r="463" spans="1:9" ht="23.1" customHeight="1" x14ac:dyDescent="0.2">
      <c r="A463" s="48" t="s">
        <v>428</v>
      </c>
      <c r="B463" s="42"/>
      <c r="C463" s="42" t="s">
        <v>534</v>
      </c>
      <c r="D463" s="40" t="s">
        <v>25</v>
      </c>
      <c r="E463" s="43">
        <v>1</v>
      </c>
      <c r="F463" s="45"/>
      <c r="G463" s="45">
        <f>ROUND(М[[#This Row],[Количество]]*М[[#This Row],[Цена за ед., руб]],2)</f>
        <v>0</v>
      </c>
      <c r="H463" s="42"/>
      <c r="I463" s="49" t="s">
        <v>424</v>
      </c>
    </row>
    <row r="464" spans="1:9" ht="23.1" customHeight="1" x14ac:dyDescent="0.2">
      <c r="A464" s="48" t="s">
        <v>428</v>
      </c>
      <c r="B464" s="42"/>
      <c r="C464" s="42" t="s">
        <v>535</v>
      </c>
      <c r="D464" s="40" t="s">
        <v>25</v>
      </c>
      <c r="E464" s="43">
        <v>3</v>
      </c>
      <c r="F464" s="45"/>
      <c r="G464" s="45">
        <f>ROUND(М[[#This Row],[Количество]]*М[[#This Row],[Цена за ед., руб]],2)</f>
        <v>0</v>
      </c>
      <c r="H464" s="42"/>
      <c r="I464" s="49" t="s">
        <v>424</v>
      </c>
    </row>
    <row r="465" spans="1:9" ht="23.1" customHeight="1" x14ac:dyDescent="0.2">
      <c r="A465" s="48" t="s">
        <v>428</v>
      </c>
      <c r="B465" s="42"/>
      <c r="C465" s="42" t="s">
        <v>536</v>
      </c>
      <c r="D465" s="40" t="s">
        <v>25</v>
      </c>
      <c r="E465" s="43">
        <v>1</v>
      </c>
      <c r="F465" s="45"/>
      <c r="G465" s="45">
        <f>ROUND(М[[#This Row],[Количество]]*М[[#This Row],[Цена за ед., руб]],2)</f>
        <v>0</v>
      </c>
      <c r="H465" s="42"/>
      <c r="I465" s="49" t="s">
        <v>424</v>
      </c>
    </row>
    <row r="466" spans="1:9" ht="23.1" customHeight="1" x14ac:dyDescent="0.2">
      <c r="A466" s="48" t="s">
        <v>428</v>
      </c>
      <c r="B466" s="42"/>
      <c r="C466" s="42" t="s">
        <v>537</v>
      </c>
      <c r="D466" s="40" t="s">
        <v>25</v>
      </c>
      <c r="E466" s="43">
        <v>10</v>
      </c>
      <c r="F466" s="45"/>
      <c r="G466" s="45">
        <f>ROUND(М[[#This Row],[Количество]]*М[[#This Row],[Цена за ед., руб]],2)</f>
        <v>0</v>
      </c>
      <c r="H466" s="42"/>
      <c r="I466" s="49" t="s">
        <v>424</v>
      </c>
    </row>
    <row r="467" spans="1:9" ht="23.1" customHeight="1" x14ac:dyDescent="0.2">
      <c r="A467" s="48" t="s">
        <v>428</v>
      </c>
      <c r="B467" s="42"/>
      <c r="C467" s="42" t="s">
        <v>538</v>
      </c>
      <c r="D467" s="40" t="s">
        <v>25</v>
      </c>
      <c r="E467" s="43">
        <v>3</v>
      </c>
      <c r="F467" s="45"/>
      <c r="G467" s="45">
        <f>ROUND(М[[#This Row],[Количество]]*М[[#This Row],[Цена за ед., руб]],2)</f>
        <v>0</v>
      </c>
      <c r="H467" s="42"/>
      <c r="I467" s="49" t="s">
        <v>424</v>
      </c>
    </row>
    <row r="468" spans="1:9" ht="23.1" customHeight="1" x14ac:dyDescent="0.2">
      <c r="A468" s="48" t="s">
        <v>428</v>
      </c>
      <c r="B468" s="42"/>
      <c r="C468" s="42" t="s">
        <v>539</v>
      </c>
      <c r="D468" s="40" t="s">
        <v>25</v>
      </c>
      <c r="E468" s="43">
        <v>6</v>
      </c>
      <c r="F468" s="45"/>
      <c r="G468" s="45">
        <f>ROUND(М[[#This Row],[Количество]]*М[[#This Row],[Цена за ед., руб]],2)</f>
        <v>0</v>
      </c>
      <c r="H468" s="42"/>
      <c r="I468" s="49" t="s">
        <v>424</v>
      </c>
    </row>
    <row r="469" spans="1:9" ht="23.1" customHeight="1" x14ac:dyDescent="0.2">
      <c r="A469" s="48" t="s">
        <v>428</v>
      </c>
      <c r="B469" s="42"/>
      <c r="C469" s="42" t="s">
        <v>540</v>
      </c>
      <c r="D469" s="40" t="s">
        <v>25</v>
      </c>
      <c r="E469" s="43">
        <v>4</v>
      </c>
      <c r="F469" s="45"/>
      <c r="G469" s="45">
        <f>ROUND(М[[#This Row],[Количество]]*М[[#This Row],[Цена за ед., руб]],2)</f>
        <v>0</v>
      </c>
      <c r="H469" s="42"/>
      <c r="I469" s="49" t="s">
        <v>424</v>
      </c>
    </row>
    <row r="470" spans="1:9" ht="23.1" customHeight="1" x14ac:dyDescent="0.2">
      <c r="A470" s="48" t="s">
        <v>428</v>
      </c>
      <c r="B470" s="42"/>
      <c r="C470" s="42" t="s">
        <v>541</v>
      </c>
      <c r="D470" s="40" t="s">
        <v>25</v>
      </c>
      <c r="E470" s="43">
        <v>3</v>
      </c>
      <c r="F470" s="45"/>
      <c r="G470" s="45">
        <f>ROUND(М[[#This Row],[Количество]]*М[[#This Row],[Цена за ед., руб]],2)</f>
        <v>0</v>
      </c>
      <c r="H470" s="42"/>
      <c r="I470" s="49" t="s">
        <v>424</v>
      </c>
    </row>
    <row r="471" spans="1:9" ht="23.1" customHeight="1" x14ac:dyDescent="0.2">
      <c r="A471" s="48" t="s">
        <v>428</v>
      </c>
      <c r="B471" s="42"/>
      <c r="C471" s="42" t="s">
        <v>542</v>
      </c>
      <c r="D471" s="40" t="s">
        <v>25</v>
      </c>
      <c r="E471" s="43">
        <v>2</v>
      </c>
      <c r="F471" s="45"/>
      <c r="G471" s="45">
        <f>ROUND(М[[#This Row],[Количество]]*М[[#This Row],[Цена за ед., руб]],2)</f>
        <v>0</v>
      </c>
      <c r="H471" s="42"/>
      <c r="I471" s="49" t="s">
        <v>424</v>
      </c>
    </row>
    <row r="472" spans="1:9" ht="23.1" customHeight="1" x14ac:dyDescent="0.2">
      <c r="A472" s="48" t="s">
        <v>428</v>
      </c>
      <c r="B472" s="42"/>
      <c r="C472" s="42" t="s">
        <v>543</v>
      </c>
      <c r="D472" s="40" t="s">
        <v>25</v>
      </c>
      <c r="E472" s="43">
        <v>22</v>
      </c>
      <c r="F472" s="45"/>
      <c r="G472" s="45">
        <f>ROUND(М[[#This Row],[Количество]]*М[[#This Row],[Цена за ед., руб]],2)</f>
        <v>0</v>
      </c>
      <c r="H472" s="42"/>
      <c r="I472" s="49" t="s">
        <v>424</v>
      </c>
    </row>
    <row r="473" spans="1:9" ht="23.1" customHeight="1" x14ac:dyDescent="0.2">
      <c r="A473" s="48" t="s">
        <v>428</v>
      </c>
      <c r="B473" s="42"/>
      <c r="C473" s="42" t="s">
        <v>544</v>
      </c>
      <c r="D473" s="40" t="s">
        <v>25</v>
      </c>
      <c r="E473" s="43">
        <v>3</v>
      </c>
      <c r="F473" s="45"/>
      <c r="G473" s="45">
        <f>ROUND(М[[#This Row],[Количество]]*М[[#This Row],[Цена за ед., руб]],2)</f>
        <v>0</v>
      </c>
      <c r="H473" s="42"/>
      <c r="I473" s="49" t="s">
        <v>424</v>
      </c>
    </row>
    <row r="474" spans="1:9" ht="23.1" customHeight="1" x14ac:dyDescent="0.2">
      <c r="A474" s="48" t="s">
        <v>428</v>
      </c>
      <c r="B474" s="42"/>
      <c r="C474" s="42" t="s">
        <v>545</v>
      </c>
      <c r="D474" s="40" t="s">
        <v>25</v>
      </c>
      <c r="E474" s="43">
        <v>32</v>
      </c>
      <c r="F474" s="45"/>
      <c r="G474" s="45">
        <f>ROUND(М[[#This Row],[Количество]]*М[[#This Row],[Цена за ед., руб]],2)</f>
        <v>0</v>
      </c>
      <c r="H474" s="42"/>
      <c r="I474" s="49" t="s">
        <v>424</v>
      </c>
    </row>
    <row r="475" spans="1:9" ht="23.1" customHeight="1" x14ac:dyDescent="0.2">
      <c r="A475" s="48" t="s">
        <v>428</v>
      </c>
      <c r="B475" s="42"/>
      <c r="C475" s="42" t="s">
        <v>546</v>
      </c>
      <c r="D475" s="40" t="s">
        <v>25</v>
      </c>
      <c r="E475" s="43">
        <v>70</v>
      </c>
      <c r="F475" s="45"/>
      <c r="G475" s="45">
        <f>ROUND(М[[#This Row],[Количество]]*М[[#This Row],[Цена за ед., руб]],2)</f>
        <v>0</v>
      </c>
      <c r="H475" s="42"/>
      <c r="I475" s="49" t="s">
        <v>424</v>
      </c>
    </row>
    <row r="476" spans="1:9" ht="23.1" customHeight="1" x14ac:dyDescent="0.2">
      <c r="A476" s="48" t="s">
        <v>428</v>
      </c>
      <c r="B476" s="42"/>
      <c r="C476" s="42" t="s">
        <v>547</v>
      </c>
      <c r="D476" s="40" t="s">
        <v>25</v>
      </c>
      <c r="E476" s="43">
        <v>9</v>
      </c>
      <c r="F476" s="45"/>
      <c r="G476" s="45">
        <f>ROUND(М[[#This Row],[Количество]]*М[[#This Row],[Цена за ед., руб]],2)</f>
        <v>0</v>
      </c>
      <c r="H476" s="42"/>
      <c r="I476" s="49" t="s">
        <v>424</v>
      </c>
    </row>
    <row r="477" spans="1:9" ht="23.1" customHeight="1" x14ac:dyDescent="0.2">
      <c r="A477" s="48" t="s">
        <v>428</v>
      </c>
      <c r="B477" s="42"/>
      <c r="C477" s="42" t="s">
        <v>548</v>
      </c>
      <c r="D477" s="40" t="s">
        <v>25</v>
      </c>
      <c r="E477" s="43">
        <v>15</v>
      </c>
      <c r="F477" s="45"/>
      <c r="G477" s="45">
        <f>ROUND(М[[#This Row],[Количество]]*М[[#This Row],[Цена за ед., руб]],2)</f>
        <v>0</v>
      </c>
      <c r="H477" s="42"/>
      <c r="I477" s="49" t="s">
        <v>424</v>
      </c>
    </row>
    <row r="478" spans="1:9" ht="23.1" customHeight="1" x14ac:dyDescent="0.2">
      <c r="A478" s="48" t="s">
        <v>428</v>
      </c>
      <c r="B478" s="42"/>
      <c r="C478" s="42" t="s">
        <v>549</v>
      </c>
      <c r="D478" s="40" t="s">
        <v>25</v>
      </c>
      <c r="E478" s="43">
        <v>3</v>
      </c>
      <c r="F478" s="45"/>
      <c r="G478" s="45">
        <f>ROUND(М[[#This Row],[Количество]]*М[[#This Row],[Цена за ед., руб]],2)</f>
        <v>0</v>
      </c>
      <c r="H478" s="42"/>
      <c r="I478" s="49" t="s">
        <v>424</v>
      </c>
    </row>
    <row r="479" spans="1:9" ht="23.1" customHeight="1" x14ac:dyDescent="0.2">
      <c r="A479" s="48" t="s">
        <v>428</v>
      </c>
      <c r="B479" s="42"/>
      <c r="C479" s="42" t="s">
        <v>550</v>
      </c>
      <c r="D479" s="40" t="s">
        <v>25</v>
      </c>
      <c r="E479" s="43">
        <v>23</v>
      </c>
      <c r="F479" s="45"/>
      <c r="G479" s="45">
        <f>ROUND(М[[#This Row],[Количество]]*М[[#This Row],[Цена за ед., руб]],2)</f>
        <v>0</v>
      </c>
      <c r="H479" s="42"/>
      <c r="I479" s="49" t="s">
        <v>424</v>
      </c>
    </row>
    <row r="480" spans="1:9" ht="23.1" customHeight="1" x14ac:dyDescent="0.2">
      <c r="A480" s="48" t="s">
        <v>428</v>
      </c>
      <c r="B480" s="42"/>
      <c r="C480" s="42" t="s">
        <v>551</v>
      </c>
      <c r="D480" s="40" t="s">
        <v>25</v>
      </c>
      <c r="E480" s="43">
        <v>1</v>
      </c>
      <c r="F480" s="45"/>
      <c r="G480" s="45">
        <f>ROUND(М[[#This Row],[Количество]]*М[[#This Row],[Цена за ед., руб]],2)</f>
        <v>0</v>
      </c>
      <c r="H480" s="42"/>
      <c r="I480" s="49" t="s">
        <v>424</v>
      </c>
    </row>
    <row r="481" spans="1:9" ht="23.1" customHeight="1" x14ac:dyDescent="0.2">
      <c r="A481" s="48" t="s">
        <v>428</v>
      </c>
      <c r="B481" s="42"/>
      <c r="C481" s="42" t="s">
        <v>552</v>
      </c>
      <c r="D481" s="40" t="s">
        <v>25</v>
      </c>
      <c r="E481" s="43">
        <v>29</v>
      </c>
      <c r="F481" s="45"/>
      <c r="G481" s="45">
        <f>ROUND(М[[#This Row],[Количество]]*М[[#This Row],[Цена за ед., руб]],2)</f>
        <v>0</v>
      </c>
      <c r="H481" s="42"/>
      <c r="I481" s="49" t="s">
        <v>424</v>
      </c>
    </row>
    <row r="482" spans="1:9" ht="23.1" customHeight="1" x14ac:dyDescent="0.2">
      <c r="A482" s="48" t="s">
        <v>428</v>
      </c>
      <c r="B482" s="42"/>
      <c r="C482" s="42" t="s">
        <v>553</v>
      </c>
      <c r="D482" s="40" t="s">
        <v>25</v>
      </c>
      <c r="E482" s="43">
        <v>1</v>
      </c>
      <c r="F482" s="45"/>
      <c r="G482" s="45">
        <f>ROUND(М[[#This Row],[Количество]]*М[[#This Row],[Цена за ед., руб]],2)</f>
        <v>0</v>
      </c>
      <c r="H482" s="42"/>
      <c r="I482" s="49" t="s">
        <v>424</v>
      </c>
    </row>
    <row r="483" spans="1:9" ht="23.1" customHeight="1" x14ac:dyDescent="0.2">
      <c r="A483" s="48" t="s">
        <v>428</v>
      </c>
      <c r="B483" s="42"/>
      <c r="C483" s="42" t="s">
        <v>555</v>
      </c>
      <c r="D483" s="40" t="s">
        <v>25</v>
      </c>
      <c r="E483" s="43">
        <v>15</v>
      </c>
      <c r="F483" s="45"/>
      <c r="G483" s="45">
        <f>ROUND(М[[#This Row],[Количество]]*М[[#This Row],[Цена за ед., руб]],2)</f>
        <v>0</v>
      </c>
      <c r="H483" s="42"/>
      <c r="I483" s="49" t="s">
        <v>424</v>
      </c>
    </row>
    <row r="484" spans="1:9" ht="23.1" customHeight="1" x14ac:dyDescent="0.2">
      <c r="A484" s="48" t="s">
        <v>428</v>
      </c>
      <c r="B484" s="42"/>
      <c r="C484" s="42" t="s">
        <v>557</v>
      </c>
      <c r="D484" s="40" t="s">
        <v>25</v>
      </c>
      <c r="E484" s="43">
        <v>1</v>
      </c>
      <c r="F484" s="45"/>
      <c r="G484" s="45">
        <f>ROUND(М[[#This Row],[Количество]]*М[[#This Row],[Цена за ед., руб]],2)</f>
        <v>0</v>
      </c>
      <c r="H484" s="42"/>
      <c r="I484" s="49" t="s">
        <v>424</v>
      </c>
    </row>
    <row r="485" spans="1:9" ht="23.1" customHeight="1" x14ac:dyDescent="0.2">
      <c r="A485" s="48" t="s">
        <v>428</v>
      </c>
      <c r="B485" s="42"/>
      <c r="C485" s="42" t="s">
        <v>559</v>
      </c>
      <c r="D485" s="40" t="s">
        <v>25</v>
      </c>
      <c r="E485" s="43">
        <v>7</v>
      </c>
      <c r="F485" s="45"/>
      <c r="G485" s="45">
        <f>ROUND(М[[#This Row],[Количество]]*М[[#This Row],[Цена за ед., руб]],2)</f>
        <v>0</v>
      </c>
      <c r="H485" s="42"/>
      <c r="I485" s="49" t="s">
        <v>424</v>
      </c>
    </row>
    <row r="486" spans="1:9" ht="23.1" customHeight="1" x14ac:dyDescent="0.2">
      <c r="A486" s="48" t="s">
        <v>428</v>
      </c>
      <c r="B486" s="42"/>
      <c r="C486" s="42" t="s">
        <v>561</v>
      </c>
      <c r="D486" s="40" t="s">
        <v>25</v>
      </c>
      <c r="E486" s="43">
        <v>4</v>
      </c>
      <c r="F486" s="45"/>
      <c r="G486" s="45">
        <f>ROUND(М[[#This Row],[Количество]]*М[[#This Row],[Цена за ед., руб]],2)</f>
        <v>0</v>
      </c>
      <c r="H486" s="42"/>
      <c r="I486" s="49" t="s">
        <v>424</v>
      </c>
    </row>
    <row r="487" spans="1:9" ht="23.1" customHeight="1" x14ac:dyDescent="0.2">
      <c r="A487" s="48" t="s">
        <v>428</v>
      </c>
      <c r="B487" s="42"/>
      <c r="C487" s="42" t="s">
        <v>563</v>
      </c>
      <c r="D487" s="40" t="s">
        <v>25</v>
      </c>
      <c r="E487" s="43">
        <v>1</v>
      </c>
      <c r="F487" s="45"/>
      <c r="G487" s="45">
        <f>ROUND(М[[#This Row],[Количество]]*М[[#This Row],[Цена за ед., руб]],2)</f>
        <v>0</v>
      </c>
      <c r="H487" s="42"/>
      <c r="I487" s="49" t="s">
        <v>424</v>
      </c>
    </row>
    <row r="488" spans="1:9" ht="23.1" customHeight="1" x14ac:dyDescent="0.2">
      <c r="A488" s="48" t="s">
        <v>428</v>
      </c>
      <c r="B488" s="42"/>
      <c r="C488" s="42" t="s">
        <v>565</v>
      </c>
      <c r="D488" s="40" t="s">
        <v>25</v>
      </c>
      <c r="E488" s="43">
        <v>30</v>
      </c>
      <c r="F488" s="45"/>
      <c r="G488" s="45">
        <f>ROUND(М[[#This Row],[Количество]]*М[[#This Row],[Цена за ед., руб]],2)</f>
        <v>0</v>
      </c>
      <c r="H488" s="42"/>
      <c r="I488" s="49" t="s">
        <v>424</v>
      </c>
    </row>
    <row r="489" spans="1:9" ht="23.1" customHeight="1" x14ac:dyDescent="0.2">
      <c r="A489" s="48" t="s">
        <v>428</v>
      </c>
      <c r="B489" s="42"/>
      <c r="C489" s="42" t="s">
        <v>567</v>
      </c>
      <c r="D489" s="40" t="s">
        <v>25</v>
      </c>
      <c r="E489" s="43">
        <v>29</v>
      </c>
      <c r="F489" s="45"/>
      <c r="G489" s="45">
        <f>ROUND(М[[#This Row],[Количество]]*М[[#This Row],[Цена за ед., руб]],2)</f>
        <v>0</v>
      </c>
      <c r="H489" s="42"/>
      <c r="I489" s="49" t="s">
        <v>424</v>
      </c>
    </row>
    <row r="490" spans="1:9" ht="23.1" customHeight="1" x14ac:dyDescent="0.2">
      <c r="A490" s="48" t="s">
        <v>428</v>
      </c>
      <c r="B490" s="42"/>
      <c r="C490" s="42" t="s">
        <v>569</v>
      </c>
      <c r="D490" s="40" t="s">
        <v>25</v>
      </c>
      <c r="E490" s="43">
        <v>1</v>
      </c>
      <c r="F490" s="45"/>
      <c r="G490" s="45">
        <f>ROUND(М[[#This Row],[Количество]]*М[[#This Row],[Цена за ед., руб]],2)</f>
        <v>0</v>
      </c>
      <c r="H490" s="42"/>
      <c r="I490" s="49" t="s">
        <v>424</v>
      </c>
    </row>
    <row r="491" spans="1:9" ht="23.1" customHeight="1" x14ac:dyDescent="0.2">
      <c r="A491" s="48" t="s">
        <v>428</v>
      </c>
      <c r="B491" s="42"/>
      <c r="C491" s="42" t="s">
        <v>571</v>
      </c>
      <c r="D491" s="40" t="s">
        <v>25</v>
      </c>
      <c r="E491" s="43">
        <v>1</v>
      </c>
      <c r="F491" s="45"/>
      <c r="G491" s="45">
        <f>ROUND(М[[#This Row],[Количество]]*М[[#This Row],[Цена за ед., руб]],2)</f>
        <v>0</v>
      </c>
      <c r="H491" s="42"/>
      <c r="I491" s="49" t="s">
        <v>424</v>
      </c>
    </row>
    <row r="492" spans="1:9" ht="23.1" customHeight="1" x14ac:dyDescent="0.2">
      <c r="A492" s="48" t="s">
        <v>428</v>
      </c>
      <c r="B492" s="42"/>
      <c r="C492" s="42" t="s">
        <v>573</v>
      </c>
      <c r="D492" s="40" t="s">
        <v>25</v>
      </c>
      <c r="E492" s="43">
        <v>29</v>
      </c>
      <c r="F492" s="45"/>
      <c r="G492" s="45">
        <f>ROUND(М[[#This Row],[Количество]]*М[[#This Row],[Цена за ед., руб]],2)</f>
        <v>0</v>
      </c>
      <c r="H492" s="42"/>
      <c r="I492" s="49" t="s">
        <v>424</v>
      </c>
    </row>
    <row r="493" spans="1:9" ht="23.1" customHeight="1" x14ac:dyDescent="0.2">
      <c r="A493" s="48" t="s">
        <v>428</v>
      </c>
      <c r="B493" s="42"/>
      <c r="C493" s="42" t="s">
        <v>575</v>
      </c>
      <c r="D493" s="40" t="s">
        <v>25</v>
      </c>
      <c r="E493" s="43">
        <v>1</v>
      </c>
      <c r="F493" s="45"/>
      <c r="G493" s="45">
        <f>ROUND(М[[#This Row],[Количество]]*М[[#This Row],[Цена за ед., руб]],2)</f>
        <v>0</v>
      </c>
      <c r="H493" s="42"/>
      <c r="I493" s="49" t="s">
        <v>424</v>
      </c>
    </row>
    <row r="494" spans="1:9" ht="23.1" customHeight="1" x14ac:dyDescent="0.2">
      <c r="A494" s="48" t="s">
        <v>428</v>
      </c>
      <c r="B494" s="42"/>
      <c r="C494" s="42" t="s">
        <v>577</v>
      </c>
      <c r="D494" s="40" t="s">
        <v>25</v>
      </c>
      <c r="E494" s="43">
        <v>3</v>
      </c>
      <c r="F494" s="45"/>
      <c r="G494" s="45">
        <f>ROUND(М[[#This Row],[Количество]]*М[[#This Row],[Цена за ед., руб]],2)</f>
        <v>0</v>
      </c>
      <c r="H494" s="42"/>
      <c r="I494" s="49" t="s">
        <v>424</v>
      </c>
    </row>
    <row r="495" spans="1:9" ht="23.1" customHeight="1" x14ac:dyDescent="0.2">
      <c r="A495" s="48" t="s">
        <v>428</v>
      </c>
      <c r="B495" s="42"/>
      <c r="C495" s="42" t="s">
        <v>579</v>
      </c>
      <c r="D495" s="40" t="s">
        <v>25</v>
      </c>
      <c r="E495" s="43">
        <v>1</v>
      </c>
      <c r="F495" s="45"/>
      <c r="G495" s="45">
        <f>ROUND(М[[#This Row],[Количество]]*М[[#This Row],[Цена за ед., руб]],2)</f>
        <v>0</v>
      </c>
      <c r="H495" s="42"/>
      <c r="I495" s="49" t="s">
        <v>424</v>
      </c>
    </row>
    <row r="496" spans="1:9" ht="23.1" customHeight="1" x14ac:dyDescent="0.2">
      <c r="A496" s="48" t="s">
        <v>428</v>
      </c>
      <c r="B496" s="42"/>
      <c r="C496" s="42" t="s">
        <v>581</v>
      </c>
      <c r="D496" s="40" t="s">
        <v>25</v>
      </c>
      <c r="E496" s="43">
        <v>1</v>
      </c>
      <c r="F496" s="45"/>
      <c r="G496" s="45">
        <f>ROUND(М[[#This Row],[Количество]]*М[[#This Row],[Цена за ед., руб]],2)</f>
        <v>0</v>
      </c>
      <c r="H496" s="42"/>
      <c r="I496" s="49" t="s">
        <v>424</v>
      </c>
    </row>
    <row r="497" spans="1:9" ht="23.1" customHeight="1" x14ac:dyDescent="0.2">
      <c r="A497" s="48" t="s">
        <v>428</v>
      </c>
      <c r="B497" s="42"/>
      <c r="C497" s="42" t="s">
        <v>583</v>
      </c>
      <c r="D497" s="40" t="s">
        <v>25</v>
      </c>
      <c r="E497" s="43">
        <v>15</v>
      </c>
      <c r="F497" s="45"/>
      <c r="G497" s="45">
        <f>ROUND(М[[#This Row],[Количество]]*М[[#This Row],[Цена за ед., руб]],2)</f>
        <v>0</v>
      </c>
      <c r="H497" s="42"/>
      <c r="I497" s="49" t="s">
        <v>424</v>
      </c>
    </row>
    <row r="498" spans="1:9" ht="23.1" customHeight="1" x14ac:dyDescent="0.2">
      <c r="A498" s="48" t="s">
        <v>428</v>
      </c>
      <c r="B498" s="42"/>
      <c r="C498" s="42" t="s">
        <v>585</v>
      </c>
      <c r="D498" s="40" t="s">
        <v>25</v>
      </c>
      <c r="E498" s="43">
        <v>2</v>
      </c>
      <c r="F498" s="45"/>
      <c r="G498" s="45">
        <f>ROUND(М[[#This Row],[Количество]]*М[[#This Row],[Цена за ед., руб]],2)</f>
        <v>0</v>
      </c>
      <c r="H498" s="42"/>
      <c r="I498" s="49" t="s">
        <v>424</v>
      </c>
    </row>
    <row r="499" spans="1:9" ht="23.1" customHeight="1" x14ac:dyDescent="0.2">
      <c r="A499" s="48" t="s">
        <v>428</v>
      </c>
      <c r="B499" s="42"/>
      <c r="C499" s="42" t="s">
        <v>587</v>
      </c>
      <c r="D499" s="40" t="s">
        <v>25</v>
      </c>
      <c r="E499" s="43">
        <v>1</v>
      </c>
      <c r="F499" s="45"/>
      <c r="G499" s="45">
        <f>ROUND(М[[#This Row],[Количество]]*М[[#This Row],[Цена за ед., руб]],2)</f>
        <v>0</v>
      </c>
      <c r="H499" s="42"/>
      <c r="I499" s="49" t="s">
        <v>424</v>
      </c>
    </row>
    <row r="500" spans="1:9" ht="23.1" customHeight="1" x14ac:dyDescent="0.2">
      <c r="A500" s="48" t="s">
        <v>428</v>
      </c>
      <c r="B500" s="42"/>
      <c r="C500" s="42" t="s">
        <v>589</v>
      </c>
      <c r="D500" s="40" t="s">
        <v>25</v>
      </c>
      <c r="E500" s="43">
        <v>1</v>
      </c>
      <c r="F500" s="45"/>
      <c r="G500" s="45">
        <f>ROUND(М[[#This Row],[Количество]]*М[[#This Row],[Цена за ед., руб]],2)</f>
        <v>0</v>
      </c>
      <c r="H500" s="42"/>
      <c r="I500" s="49" t="s">
        <v>424</v>
      </c>
    </row>
    <row r="501" spans="1:9" ht="23.1" customHeight="1" x14ac:dyDescent="0.2">
      <c r="A501" s="48" t="s">
        <v>428</v>
      </c>
      <c r="B501" s="42"/>
      <c r="C501" s="42" t="s">
        <v>591</v>
      </c>
      <c r="D501" s="40" t="s">
        <v>25</v>
      </c>
      <c r="E501" s="43">
        <v>1</v>
      </c>
      <c r="F501" s="45"/>
      <c r="G501" s="45">
        <f>ROUND(М[[#This Row],[Количество]]*М[[#This Row],[Цена за ед., руб]],2)</f>
        <v>0</v>
      </c>
      <c r="H501" s="42"/>
      <c r="I501" s="49" t="s">
        <v>424</v>
      </c>
    </row>
    <row r="502" spans="1:9" ht="23.1" customHeight="1" x14ac:dyDescent="0.2">
      <c r="A502" s="48" t="s">
        <v>428</v>
      </c>
      <c r="B502" s="42"/>
      <c r="C502" s="42" t="s">
        <v>593</v>
      </c>
      <c r="D502" s="40" t="s">
        <v>25</v>
      </c>
      <c r="E502" s="43">
        <v>3</v>
      </c>
      <c r="F502" s="45"/>
      <c r="G502" s="45">
        <f>ROUND(М[[#This Row],[Количество]]*М[[#This Row],[Цена за ед., руб]],2)</f>
        <v>0</v>
      </c>
      <c r="H502" s="42"/>
      <c r="I502" s="49" t="s">
        <v>424</v>
      </c>
    </row>
    <row r="503" spans="1:9" ht="23.1" customHeight="1" x14ac:dyDescent="0.2">
      <c r="A503" s="48" t="s">
        <v>428</v>
      </c>
      <c r="B503" s="42"/>
      <c r="C503" s="42" t="s">
        <v>595</v>
      </c>
      <c r="D503" s="40" t="s">
        <v>25</v>
      </c>
      <c r="E503" s="43">
        <v>2</v>
      </c>
      <c r="F503" s="45"/>
      <c r="G503" s="45">
        <f>ROUND(М[[#This Row],[Количество]]*М[[#This Row],[Цена за ед., руб]],2)</f>
        <v>0</v>
      </c>
      <c r="H503" s="42"/>
      <c r="I503" s="49" t="s">
        <v>424</v>
      </c>
    </row>
    <row r="504" spans="1:9" ht="23.1" customHeight="1" x14ac:dyDescent="0.2">
      <c r="A504" s="48" t="s">
        <v>428</v>
      </c>
      <c r="B504" s="42"/>
      <c r="C504" s="42" t="s">
        <v>597</v>
      </c>
      <c r="D504" s="40" t="s">
        <v>25</v>
      </c>
      <c r="E504" s="43">
        <v>2</v>
      </c>
      <c r="F504" s="45"/>
      <c r="G504" s="45">
        <f>ROUND(М[[#This Row],[Количество]]*М[[#This Row],[Цена за ед., руб]],2)</f>
        <v>0</v>
      </c>
      <c r="H504" s="42"/>
      <c r="I504" s="49" t="s">
        <v>424</v>
      </c>
    </row>
    <row r="505" spans="1:9" ht="23.1" customHeight="1" x14ac:dyDescent="0.2">
      <c r="A505" s="48" t="s">
        <v>428</v>
      </c>
      <c r="B505" s="42"/>
      <c r="C505" s="42" t="s">
        <v>599</v>
      </c>
      <c r="D505" s="40" t="s">
        <v>25</v>
      </c>
      <c r="E505" s="43">
        <v>1</v>
      </c>
      <c r="F505" s="45"/>
      <c r="G505" s="45">
        <f>ROUND(М[[#This Row],[Количество]]*М[[#This Row],[Цена за ед., руб]],2)</f>
        <v>0</v>
      </c>
      <c r="H505" s="42"/>
      <c r="I505" s="49" t="s">
        <v>424</v>
      </c>
    </row>
    <row r="506" spans="1:9" ht="23.1" customHeight="1" x14ac:dyDescent="0.2">
      <c r="A506" s="48" t="s">
        <v>428</v>
      </c>
      <c r="B506" s="42"/>
      <c r="C506" s="42" t="s">
        <v>601</v>
      </c>
      <c r="D506" s="40" t="s">
        <v>25</v>
      </c>
      <c r="E506" s="43">
        <v>2</v>
      </c>
      <c r="F506" s="45"/>
      <c r="G506" s="45">
        <f>ROUND(М[[#This Row],[Количество]]*М[[#This Row],[Цена за ед., руб]],2)</f>
        <v>0</v>
      </c>
      <c r="H506" s="42"/>
      <c r="I506" s="49" t="s">
        <v>424</v>
      </c>
    </row>
    <row r="507" spans="1:9" ht="23.1" customHeight="1" x14ac:dyDescent="0.2">
      <c r="A507" s="48" t="s">
        <v>428</v>
      </c>
      <c r="B507" s="42"/>
      <c r="C507" s="42" t="s">
        <v>603</v>
      </c>
      <c r="D507" s="40" t="s">
        <v>25</v>
      </c>
      <c r="E507" s="43">
        <v>2</v>
      </c>
      <c r="F507" s="45"/>
      <c r="G507" s="45">
        <f>ROUND(М[[#This Row],[Количество]]*М[[#This Row],[Цена за ед., руб]],2)</f>
        <v>0</v>
      </c>
      <c r="H507" s="42"/>
      <c r="I507" s="49" t="s">
        <v>424</v>
      </c>
    </row>
    <row r="508" spans="1:9" ht="23.1" customHeight="1" x14ac:dyDescent="0.2">
      <c r="A508" s="48" t="s">
        <v>428</v>
      </c>
      <c r="B508" s="42"/>
      <c r="C508" s="42" t="s">
        <v>605</v>
      </c>
      <c r="D508" s="40" t="s">
        <v>25</v>
      </c>
      <c r="E508" s="43">
        <v>1</v>
      </c>
      <c r="F508" s="45"/>
      <c r="G508" s="45">
        <f>ROUND(М[[#This Row],[Количество]]*М[[#This Row],[Цена за ед., руб]],2)</f>
        <v>0</v>
      </c>
      <c r="H508" s="42"/>
      <c r="I508" s="49" t="s">
        <v>424</v>
      </c>
    </row>
    <row r="509" spans="1:9" ht="23.1" customHeight="1" x14ac:dyDescent="0.2">
      <c r="A509" s="48" t="s">
        <v>428</v>
      </c>
      <c r="B509" s="42"/>
      <c r="C509" s="42" t="s">
        <v>607</v>
      </c>
      <c r="D509" s="40" t="s">
        <v>25</v>
      </c>
      <c r="E509" s="43">
        <v>2</v>
      </c>
      <c r="F509" s="45"/>
      <c r="G509" s="45">
        <f>ROUND(М[[#This Row],[Количество]]*М[[#This Row],[Цена за ед., руб]],2)</f>
        <v>0</v>
      </c>
      <c r="H509" s="42"/>
      <c r="I509" s="49" t="s">
        <v>424</v>
      </c>
    </row>
    <row r="510" spans="1:9" ht="23.1" customHeight="1" x14ac:dyDescent="0.2">
      <c r="A510" s="48" t="s">
        <v>428</v>
      </c>
      <c r="B510" s="42"/>
      <c r="C510" s="42" t="s">
        <v>609</v>
      </c>
      <c r="D510" s="40" t="s">
        <v>25</v>
      </c>
      <c r="E510" s="43">
        <v>2</v>
      </c>
      <c r="F510" s="45"/>
      <c r="G510" s="45">
        <f>ROUND(М[[#This Row],[Количество]]*М[[#This Row],[Цена за ед., руб]],2)</f>
        <v>0</v>
      </c>
      <c r="H510" s="42"/>
      <c r="I510" s="49" t="s">
        <v>424</v>
      </c>
    </row>
    <row r="511" spans="1:9" ht="23.1" customHeight="1" x14ac:dyDescent="0.2">
      <c r="A511" s="48" t="s">
        <v>428</v>
      </c>
      <c r="B511" s="42"/>
      <c r="C511" s="42" t="s">
        <v>611</v>
      </c>
      <c r="D511" s="40" t="s">
        <v>25</v>
      </c>
      <c r="E511" s="43">
        <v>1</v>
      </c>
      <c r="F511" s="45"/>
      <c r="G511" s="45">
        <f>ROUND(М[[#This Row],[Количество]]*М[[#This Row],[Цена за ед., руб]],2)</f>
        <v>0</v>
      </c>
      <c r="H511" s="42"/>
      <c r="I511" s="49" t="s">
        <v>424</v>
      </c>
    </row>
    <row r="512" spans="1:9" ht="23.1" customHeight="1" x14ac:dyDescent="0.2">
      <c r="A512" s="48" t="s">
        <v>428</v>
      </c>
      <c r="B512" s="42"/>
      <c r="C512" s="42" t="s">
        <v>613</v>
      </c>
      <c r="D512" s="40" t="s">
        <v>25</v>
      </c>
      <c r="E512" s="43">
        <v>7</v>
      </c>
      <c r="F512" s="45"/>
      <c r="G512" s="45">
        <f>ROUND(М[[#This Row],[Количество]]*М[[#This Row],[Цена за ед., руб]],2)</f>
        <v>0</v>
      </c>
      <c r="H512" s="42"/>
      <c r="I512" s="49" t="s">
        <v>424</v>
      </c>
    </row>
    <row r="513" spans="1:9" ht="23.1" customHeight="1" x14ac:dyDescent="0.2">
      <c r="A513" s="48" t="s">
        <v>428</v>
      </c>
      <c r="B513" s="42"/>
      <c r="C513" s="42" t="s">
        <v>615</v>
      </c>
      <c r="D513" s="40" t="s">
        <v>25</v>
      </c>
      <c r="E513" s="43">
        <v>4</v>
      </c>
      <c r="F513" s="45"/>
      <c r="G513" s="45">
        <f>ROUND(М[[#This Row],[Количество]]*М[[#This Row],[Цена за ед., руб]],2)</f>
        <v>0</v>
      </c>
      <c r="H513" s="42"/>
      <c r="I513" s="49" t="s">
        <v>424</v>
      </c>
    </row>
    <row r="514" spans="1:9" ht="23.1" customHeight="1" x14ac:dyDescent="0.2">
      <c r="A514" s="48" t="s">
        <v>428</v>
      </c>
      <c r="B514" s="42"/>
      <c r="C514" s="42" t="s">
        <v>617</v>
      </c>
      <c r="D514" s="40" t="s">
        <v>25</v>
      </c>
      <c r="E514" s="43">
        <v>6</v>
      </c>
      <c r="F514" s="45"/>
      <c r="G514" s="45">
        <f>ROUND(М[[#This Row],[Количество]]*М[[#This Row],[Цена за ед., руб]],2)</f>
        <v>0</v>
      </c>
      <c r="H514" s="42"/>
      <c r="I514" s="49" t="s">
        <v>424</v>
      </c>
    </row>
    <row r="515" spans="1:9" ht="23.1" customHeight="1" x14ac:dyDescent="0.2">
      <c r="A515" s="48" t="s">
        <v>428</v>
      </c>
      <c r="B515" s="42"/>
      <c r="C515" s="42" t="s">
        <v>619</v>
      </c>
      <c r="D515" s="40" t="s">
        <v>25</v>
      </c>
      <c r="E515" s="43">
        <v>1</v>
      </c>
      <c r="F515" s="45"/>
      <c r="G515" s="45">
        <f>ROUND(М[[#This Row],[Количество]]*М[[#This Row],[Цена за ед., руб]],2)</f>
        <v>0</v>
      </c>
      <c r="H515" s="42"/>
      <c r="I515" s="49" t="s">
        <v>424</v>
      </c>
    </row>
    <row r="516" spans="1:9" ht="23.1" customHeight="1" x14ac:dyDescent="0.2">
      <c r="A516" s="48" t="s">
        <v>428</v>
      </c>
      <c r="B516" s="42"/>
      <c r="C516" s="42" t="s">
        <v>621</v>
      </c>
      <c r="D516" s="40" t="s">
        <v>25</v>
      </c>
      <c r="E516" s="43">
        <v>1</v>
      </c>
      <c r="F516" s="45"/>
      <c r="G516" s="45">
        <f>ROUND(М[[#This Row],[Количество]]*М[[#This Row],[Цена за ед., руб]],2)</f>
        <v>0</v>
      </c>
      <c r="H516" s="42"/>
      <c r="I516" s="49" t="s">
        <v>424</v>
      </c>
    </row>
    <row r="517" spans="1:9" ht="23.1" customHeight="1" x14ac:dyDescent="0.2">
      <c r="A517" s="48" t="s">
        <v>428</v>
      </c>
      <c r="B517" s="42"/>
      <c r="C517" s="42" t="s">
        <v>623</v>
      </c>
      <c r="D517" s="40" t="s">
        <v>25</v>
      </c>
      <c r="E517" s="43">
        <v>1</v>
      </c>
      <c r="F517" s="45"/>
      <c r="G517" s="45">
        <f>ROUND(М[[#This Row],[Количество]]*М[[#This Row],[Цена за ед., руб]],2)</f>
        <v>0</v>
      </c>
      <c r="H517" s="42"/>
      <c r="I517" s="49" t="s">
        <v>424</v>
      </c>
    </row>
    <row r="518" spans="1:9" ht="23.1" customHeight="1" x14ac:dyDescent="0.2">
      <c r="A518" s="48" t="s">
        <v>428</v>
      </c>
      <c r="B518" s="42"/>
      <c r="C518" s="42" t="s">
        <v>625</v>
      </c>
      <c r="D518" s="40" t="s">
        <v>25</v>
      </c>
      <c r="E518" s="43">
        <v>1</v>
      </c>
      <c r="F518" s="45"/>
      <c r="G518" s="45">
        <f>ROUND(М[[#This Row],[Количество]]*М[[#This Row],[Цена за ед., руб]],2)</f>
        <v>0</v>
      </c>
      <c r="H518" s="42"/>
      <c r="I518" s="49" t="s">
        <v>424</v>
      </c>
    </row>
    <row r="519" spans="1:9" ht="23.1" customHeight="1" x14ac:dyDescent="0.2">
      <c r="A519" s="48" t="s">
        <v>428</v>
      </c>
      <c r="B519" s="42"/>
      <c r="C519" s="42" t="s">
        <v>627</v>
      </c>
      <c r="D519" s="40" t="s">
        <v>25</v>
      </c>
      <c r="E519" s="43">
        <v>1</v>
      </c>
      <c r="F519" s="45"/>
      <c r="G519" s="45">
        <f>ROUND(М[[#This Row],[Количество]]*М[[#This Row],[Цена за ед., руб]],2)</f>
        <v>0</v>
      </c>
      <c r="H519" s="42"/>
      <c r="I519" s="49" t="s">
        <v>424</v>
      </c>
    </row>
    <row r="520" spans="1:9" ht="23.1" customHeight="1" x14ac:dyDescent="0.2">
      <c r="A520" s="48" t="s">
        <v>428</v>
      </c>
      <c r="B520" s="42"/>
      <c r="C520" s="42" t="s">
        <v>629</v>
      </c>
      <c r="D520" s="40" t="s">
        <v>25</v>
      </c>
      <c r="E520" s="43">
        <v>1</v>
      </c>
      <c r="F520" s="45"/>
      <c r="G520" s="45">
        <f>ROUND(М[[#This Row],[Количество]]*М[[#This Row],[Цена за ед., руб]],2)</f>
        <v>0</v>
      </c>
      <c r="H520" s="42"/>
      <c r="I520" s="49" t="s">
        <v>424</v>
      </c>
    </row>
    <row r="521" spans="1:9" ht="23.1" customHeight="1" x14ac:dyDescent="0.2">
      <c r="A521" s="48" t="s">
        <v>428</v>
      </c>
      <c r="B521" s="42"/>
      <c r="C521" s="42" t="s">
        <v>631</v>
      </c>
      <c r="D521" s="40" t="s">
        <v>25</v>
      </c>
      <c r="E521" s="43">
        <v>1</v>
      </c>
      <c r="F521" s="45"/>
      <c r="G521" s="45">
        <f>ROUND(М[[#This Row],[Количество]]*М[[#This Row],[Цена за ед., руб]],2)</f>
        <v>0</v>
      </c>
      <c r="H521" s="42"/>
      <c r="I521" s="49" t="s">
        <v>424</v>
      </c>
    </row>
    <row r="522" spans="1:9" ht="23.1" customHeight="1" x14ac:dyDescent="0.2">
      <c r="A522" s="48" t="s">
        <v>428</v>
      </c>
      <c r="B522" s="42"/>
      <c r="C522" s="42" t="s">
        <v>633</v>
      </c>
      <c r="D522" s="40" t="s">
        <v>25</v>
      </c>
      <c r="E522" s="43">
        <v>1</v>
      </c>
      <c r="F522" s="45"/>
      <c r="G522" s="45">
        <f>ROUND(М[[#This Row],[Количество]]*М[[#This Row],[Цена за ед., руб]],2)</f>
        <v>0</v>
      </c>
      <c r="H522" s="42"/>
      <c r="I522" s="49" t="s">
        <v>424</v>
      </c>
    </row>
    <row r="523" spans="1:9" ht="23.1" customHeight="1" x14ac:dyDescent="0.2">
      <c r="A523" s="48" t="s">
        <v>428</v>
      </c>
      <c r="B523" s="42"/>
      <c r="C523" s="42" t="s">
        <v>635</v>
      </c>
      <c r="D523" s="40" t="s">
        <v>25</v>
      </c>
      <c r="E523" s="43">
        <v>2</v>
      </c>
      <c r="F523" s="45"/>
      <c r="G523" s="45">
        <f>ROUND(М[[#This Row],[Количество]]*М[[#This Row],[Цена за ед., руб]],2)</f>
        <v>0</v>
      </c>
      <c r="H523" s="42"/>
      <c r="I523" s="49" t="s">
        <v>424</v>
      </c>
    </row>
    <row r="524" spans="1:9" ht="23.1" customHeight="1" x14ac:dyDescent="0.2">
      <c r="A524" s="48" t="s">
        <v>428</v>
      </c>
      <c r="B524" s="42"/>
      <c r="C524" s="42" t="s">
        <v>637</v>
      </c>
      <c r="D524" s="40" t="s">
        <v>25</v>
      </c>
      <c r="E524" s="43">
        <v>2</v>
      </c>
      <c r="F524" s="45"/>
      <c r="G524" s="45">
        <f>ROUND(М[[#This Row],[Количество]]*М[[#This Row],[Цена за ед., руб]],2)</f>
        <v>0</v>
      </c>
      <c r="H524" s="42"/>
      <c r="I524" s="49" t="s">
        <v>424</v>
      </c>
    </row>
    <row r="525" spans="1:9" ht="23.1" customHeight="1" x14ac:dyDescent="0.2">
      <c r="A525" s="48" t="s">
        <v>428</v>
      </c>
      <c r="B525" s="42"/>
      <c r="C525" s="42" t="s">
        <v>639</v>
      </c>
      <c r="D525" s="40" t="s">
        <v>25</v>
      </c>
      <c r="E525" s="43">
        <v>2</v>
      </c>
      <c r="F525" s="45"/>
      <c r="G525" s="45">
        <f>ROUND(М[[#This Row],[Количество]]*М[[#This Row],[Цена за ед., руб]],2)</f>
        <v>0</v>
      </c>
      <c r="H525" s="42"/>
      <c r="I525" s="49" t="s">
        <v>424</v>
      </c>
    </row>
    <row r="526" spans="1:9" ht="23.1" customHeight="1" x14ac:dyDescent="0.2">
      <c r="A526" s="48" t="s">
        <v>428</v>
      </c>
      <c r="B526" s="42"/>
      <c r="C526" s="42" t="s">
        <v>641</v>
      </c>
      <c r="D526" s="40" t="s">
        <v>25</v>
      </c>
      <c r="E526" s="43">
        <v>1</v>
      </c>
      <c r="F526" s="45"/>
      <c r="G526" s="45">
        <f>ROUND(М[[#This Row],[Количество]]*М[[#This Row],[Цена за ед., руб]],2)</f>
        <v>0</v>
      </c>
      <c r="H526" s="42"/>
      <c r="I526" s="49" t="s">
        <v>424</v>
      </c>
    </row>
    <row r="527" spans="1:9" ht="23.1" customHeight="1" x14ac:dyDescent="0.2">
      <c r="A527" s="48" t="s">
        <v>428</v>
      </c>
      <c r="B527" s="42"/>
      <c r="C527" s="42" t="s">
        <v>643</v>
      </c>
      <c r="D527" s="40" t="s">
        <v>25</v>
      </c>
      <c r="E527" s="43">
        <v>1</v>
      </c>
      <c r="F527" s="45"/>
      <c r="G527" s="45">
        <f>ROUND(М[[#This Row],[Количество]]*М[[#This Row],[Цена за ед., руб]],2)</f>
        <v>0</v>
      </c>
      <c r="H527" s="42"/>
      <c r="I527" s="49" t="s">
        <v>424</v>
      </c>
    </row>
    <row r="528" spans="1:9" ht="23.1" customHeight="1" x14ac:dyDescent="0.2">
      <c r="A528" s="48" t="s">
        <v>428</v>
      </c>
      <c r="B528" s="42"/>
      <c r="C528" s="42" t="s">
        <v>645</v>
      </c>
      <c r="D528" s="40" t="s">
        <v>25</v>
      </c>
      <c r="E528" s="43">
        <v>1</v>
      </c>
      <c r="F528" s="45"/>
      <c r="G528" s="45">
        <f>ROUND(М[[#This Row],[Количество]]*М[[#This Row],[Цена за ед., руб]],2)</f>
        <v>0</v>
      </c>
      <c r="H528" s="42"/>
      <c r="I528" s="49" t="s">
        <v>424</v>
      </c>
    </row>
    <row r="529" spans="1:9" ht="23.1" customHeight="1" x14ac:dyDescent="0.2">
      <c r="A529" s="48" t="s">
        <v>428</v>
      </c>
      <c r="B529" s="42"/>
      <c r="C529" s="42" t="s">
        <v>647</v>
      </c>
      <c r="D529" s="40" t="s">
        <v>25</v>
      </c>
      <c r="E529" s="43">
        <v>1</v>
      </c>
      <c r="F529" s="45"/>
      <c r="G529" s="45">
        <f>ROUND(М[[#This Row],[Количество]]*М[[#This Row],[Цена за ед., руб]],2)</f>
        <v>0</v>
      </c>
      <c r="H529" s="42"/>
      <c r="I529" s="49" t="s">
        <v>424</v>
      </c>
    </row>
    <row r="530" spans="1:9" ht="23.1" customHeight="1" x14ac:dyDescent="0.2">
      <c r="A530" s="48" t="s">
        <v>428</v>
      </c>
      <c r="B530" s="42"/>
      <c r="C530" s="42" t="s">
        <v>649</v>
      </c>
      <c r="D530" s="40" t="s">
        <v>25</v>
      </c>
      <c r="E530" s="43">
        <v>4</v>
      </c>
      <c r="F530" s="45"/>
      <c r="G530" s="45">
        <f>ROUND(М[[#This Row],[Количество]]*М[[#This Row],[Цена за ед., руб]],2)</f>
        <v>0</v>
      </c>
      <c r="H530" s="42"/>
      <c r="I530" s="49" t="s">
        <v>424</v>
      </c>
    </row>
    <row r="531" spans="1:9" ht="23.1" customHeight="1" x14ac:dyDescent="0.2">
      <c r="A531" s="48" t="s">
        <v>428</v>
      </c>
      <c r="B531" s="42"/>
      <c r="C531" s="42" t="s">
        <v>651</v>
      </c>
      <c r="D531" s="40" t="s">
        <v>25</v>
      </c>
      <c r="E531" s="43">
        <v>5</v>
      </c>
      <c r="F531" s="45"/>
      <c r="G531" s="45">
        <f>ROUND(М[[#This Row],[Количество]]*М[[#This Row],[Цена за ед., руб]],2)</f>
        <v>0</v>
      </c>
      <c r="H531" s="42"/>
      <c r="I531" s="49" t="s">
        <v>424</v>
      </c>
    </row>
    <row r="532" spans="1:9" ht="23.1" customHeight="1" x14ac:dyDescent="0.2">
      <c r="A532" s="48" t="s">
        <v>428</v>
      </c>
      <c r="B532" s="42"/>
      <c r="C532" s="42" t="s">
        <v>653</v>
      </c>
      <c r="D532" s="40" t="s">
        <v>25</v>
      </c>
      <c r="E532" s="43">
        <v>1</v>
      </c>
      <c r="F532" s="45"/>
      <c r="G532" s="45">
        <f>ROUND(М[[#This Row],[Количество]]*М[[#This Row],[Цена за ед., руб]],2)</f>
        <v>0</v>
      </c>
      <c r="H532" s="42"/>
      <c r="I532" s="49" t="s">
        <v>424</v>
      </c>
    </row>
    <row r="533" spans="1:9" ht="23.1" customHeight="1" x14ac:dyDescent="0.2">
      <c r="A533" s="48" t="s">
        <v>428</v>
      </c>
      <c r="B533" s="42"/>
      <c r="C533" s="42" t="s">
        <v>655</v>
      </c>
      <c r="D533" s="40" t="s">
        <v>25</v>
      </c>
      <c r="E533" s="43">
        <v>2</v>
      </c>
      <c r="F533" s="45"/>
      <c r="G533" s="45">
        <f>ROUND(М[[#This Row],[Количество]]*М[[#This Row],[Цена за ед., руб]],2)</f>
        <v>0</v>
      </c>
      <c r="H533" s="42"/>
      <c r="I533" s="49" t="s">
        <v>424</v>
      </c>
    </row>
    <row r="534" spans="1:9" ht="23.1" customHeight="1" x14ac:dyDescent="0.2">
      <c r="A534" s="48" t="s">
        <v>428</v>
      </c>
      <c r="B534" s="42"/>
      <c r="C534" s="42" t="s">
        <v>657</v>
      </c>
      <c r="D534" s="40" t="s">
        <v>25</v>
      </c>
      <c r="E534" s="43">
        <v>3</v>
      </c>
      <c r="F534" s="45"/>
      <c r="G534" s="45">
        <f>ROUND(М[[#This Row],[Количество]]*М[[#This Row],[Цена за ед., руб]],2)</f>
        <v>0</v>
      </c>
      <c r="H534" s="42"/>
      <c r="I534" s="49" t="s">
        <v>424</v>
      </c>
    </row>
    <row r="535" spans="1:9" ht="23.1" customHeight="1" x14ac:dyDescent="0.2">
      <c r="A535" s="48" t="s">
        <v>428</v>
      </c>
      <c r="B535" s="42"/>
      <c r="C535" s="42" t="s">
        <v>659</v>
      </c>
      <c r="D535" s="40" t="s">
        <v>25</v>
      </c>
      <c r="E535" s="43">
        <v>9</v>
      </c>
      <c r="F535" s="45"/>
      <c r="G535" s="45">
        <f>ROUND(М[[#This Row],[Количество]]*М[[#This Row],[Цена за ед., руб]],2)</f>
        <v>0</v>
      </c>
      <c r="H535" s="42"/>
      <c r="I535" s="49" t="s">
        <v>424</v>
      </c>
    </row>
    <row r="536" spans="1:9" ht="23.1" customHeight="1" x14ac:dyDescent="0.2">
      <c r="A536" s="48" t="s">
        <v>428</v>
      </c>
      <c r="B536" s="42"/>
      <c r="C536" s="42" t="s">
        <v>661</v>
      </c>
      <c r="D536" s="40" t="s">
        <v>25</v>
      </c>
      <c r="E536" s="43">
        <v>4</v>
      </c>
      <c r="F536" s="45"/>
      <c r="G536" s="45">
        <f>ROUND(М[[#This Row],[Количество]]*М[[#This Row],[Цена за ед., руб]],2)</f>
        <v>0</v>
      </c>
      <c r="H536" s="42"/>
      <c r="I536" s="49" t="s">
        <v>424</v>
      </c>
    </row>
    <row r="537" spans="1:9" ht="11.1" customHeight="1" x14ac:dyDescent="0.2">
      <c r="A537" s="48" t="s">
        <v>428</v>
      </c>
      <c r="B537" s="42"/>
      <c r="C537" s="42" t="s">
        <v>663</v>
      </c>
      <c r="D537" s="40" t="s">
        <v>25</v>
      </c>
      <c r="E537" s="43">
        <v>1</v>
      </c>
      <c r="F537" s="45"/>
      <c r="G537" s="45">
        <f>ROUND(М[[#This Row],[Количество]]*М[[#This Row],[Цена за ед., руб]],2)</f>
        <v>0</v>
      </c>
      <c r="H537" s="42"/>
      <c r="I537" s="49" t="s">
        <v>424</v>
      </c>
    </row>
    <row r="538" spans="1:9" ht="23.1" customHeight="1" x14ac:dyDescent="0.2">
      <c r="A538" s="48" t="s">
        <v>428</v>
      </c>
      <c r="B538" s="42"/>
      <c r="C538" s="42" t="s">
        <v>665</v>
      </c>
      <c r="D538" s="40" t="s">
        <v>25</v>
      </c>
      <c r="E538" s="43">
        <v>21</v>
      </c>
      <c r="F538" s="45"/>
      <c r="G538" s="45">
        <f>ROUND(М[[#This Row],[Количество]]*М[[#This Row],[Цена за ед., руб]],2)</f>
        <v>0</v>
      </c>
      <c r="H538" s="42"/>
      <c r="I538" s="49" t="s">
        <v>424</v>
      </c>
    </row>
    <row r="539" spans="1:9" ht="23.1" customHeight="1" x14ac:dyDescent="0.2">
      <c r="A539" s="48" t="s">
        <v>428</v>
      </c>
      <c r="B539" s="42"/>
      <c r="C539" s="42" t="s">
        <v>667</v>
      </c>
      <c r="D539" s="40" t="s">
        <v>25</v>
      </c>
      <c r="E539" s="43">
        <v>9</v>
      </c>
      <c r="F539" s="45"/>
      <c r="G539" s="45">
        <f>ROUND(М[[#This Row],[Количество]]*М[[#This Row],[Цена за ед., руб]],2)</f>
        <v>0</v>
      </c>
      <c r="H539" s="42"/>
      <c r="I539" s="49" t="s">
        <v>424</v>
      </c>
    </row>
    <row r="540" spans="1:9" ht="23.1" customHeight="1" x14ac:dyDescent="0.2">
      <c r="A540" s="48" t="s">
        <v>428</v>
      </c>
      <c r="B540" s="42"/>
      <c r="C540" s="42" t="s">
        <v>669</v>
      </c>
      <c r="D540" s="40" t="s">
        <v>25</v>
      </c>
      <c r="E540" s="43">
        <v>88</v>
      </c>
      <c r="F540" s="45"/>
      <c r="G540" s="45">
        <f>ROUND(М[[#This Row],[Количество]]*М[[#This Row],[Цена за ед., руб]],2)</f>
        <v>0</v>
      </c>
      <c r="H540" s="42"/>
      <c r="I540" s="49" t="s">
        <v>424</v>
      </c>
    </row>
    <row r="541" spans="1:9" ht="23.1" customHeight="1" x14ac:dyDescent="0.2">
      <c r="A541" s="48" t="s">
        <v>428</v>
      </c>
      <c r="B541" s="42"/>
      <c r="C541" s="42" t="s">
        <v>671</v>
      </c>
      <c r="D541" s="40" t="s">
        <v>25</v>
      </c>
      <c r="E541" s="43">
        <v>46</v>
      </c>
      <c r="F541" s="45"/>
      <c r="G541" s="45">
        <f>ROUND(М[[#This Row],[Количество]]*М[[#This Row],[Цена за ед., руб]],2)</f>
        <v>0</v>
      </c>
      <c r="H541" s="42"/>
      <c r="I541" s="49" t="s">
        <v>424</v>
      </c>
    </row>
    <row r="542" spans="1:9" ht="23.1" customHeight="1" x14ac:dyDescent="0.2">
      <c r="A542" s="48" t="s">
        <v>428</v>
      </c>
      <c r="B542" s="42"/>
      <c r="C542" s="42" t="s">
        <v>673</v>
      </c>
      <c r="D542" s="40" t="s">
        <v>25</v>
      </c>
      <c r="E542" s="43">
        <v>44</v>
      </c>
      <c r="F542" s="45"/>
      <c r="G542" s="45">
        <f>ROUND(М[[#This Row],[Количество]]*М[[#This Row],[Цена за ед., руб]],2)</f>
        <v>0</v>
      </c>
      <c r="H542" s="42"/>
      <c r="I542" s="49" t="s">
        <v>424</v>
      </c>
    </row>
    <row r="543" spans="1:9" ht="23.1" customHeight="1" x14ac:dyDescent="0.2">
      <c r="A543" s="52" t="s">
        <v>428</v>
      </c>
      <c r="B543" s="61"/>
      <c r="C543" s="61" t="s">
        <v>675</v>
      </c>
      <c r="D543" s="53" t="s">
        <v>25</v>
      </c>
      <c r="E543" s="54">
        <v>2</v>
      </c>
      <c r="F543" s="45"/>
      <c r="G543" s="59">
        <f>ROUND(М[[#This Row],[Количество]]*М[[#This Row],[Цена за ед., руб]],2)</f>
        <v>0</v>
      </c>
      <c r="H543" s="61"/>
      <c r="I543" s="56" t="s">
        <v>424</v>
      </c>
    </row>
    <row r="544" spans="1:9" ht="11.45" customHeight="1" x14ac:dyDescent="0.2">
      <c r="A544" s="52" t="s">
        <v>836</v>
      </c>
      <c r="B544" s="61"/>
      <c r="C544" s="61"/>
      <c r="D544" s="53"/>
      <c r="E544" s="55"/>
      <c r="F544" s="59"/>
      <c r="G544" s="59">
        <f>SUBTOTAL(109,М[Сумма, руб])</f>
        <v>0</v>
      </c>
      <c r="H544" s="61"/>
      <c r="I544" s="56"/>
    </row>
  </sheetData>
  <mergeCells count="1">
    <mergeCell ref="A1:H1"/>
  </mergeCells>
  <dataValidations count="1">
    <dataValidation type="list" errorStyle="information" allowBlank="1" showInputMessage="1" showErrorMessage="1" sqref="I3:I543" xr:uid="{C197B5A3-CD0F-42C2-A16E-D87960D3F587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6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824</v>
      </c>
      <c r="B1" s="1" t="s">
        <v>825</v>
      </c>
    </row>
    <row r="2" spans="1:2" ht="11.1" customHeight="1" x14ac:dyDescent="0.2">
      <c r="A2" s="1" t="s">
        <v>826</v>
      </c>
      <c r="B2" s="1" t="s">
        <v>827</v>
      </c>
    </row>
    <row r="3" spans="1:2" ht="11.1" customHeight="1" x14ac:dyDescent="0.2">
      <c r="A3" s="1" t="s">
        <v>828</v>
      </c>
      <c r="B3" s="1" t="s">
        <v>829</v>
      </c>
    </row>
    <row r="4" spans="1:2" ht="11.1" customHeight="1" x14ac:dyDescent="0.2">
      <c r="A4" s="1" t="s">
        <v>830</v>
      </c>
      <c r="B4" s="1" t="s">
        <v>831</v>
      </c>
    </row>
    <row r="5" spans="1:2" ht="11.1" customHeight="1" x14ac:dyDescent="0.2">
      <c r="A5" s="1" t="s">
        <v>832</v>
      </c>
      <c r="B5" s="1" t="s">
        <v>833</v>
      </c>
    </row>
    <row r="6" spans="1:2" ht="11.1" customHeight="1" x14ac:dyDescent="0.2">
      <c r="A6" s="1" t="s">
        <v>834</v>
      </c>
      <c r="B6" s="1" t="s">
        <v>835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Зубкова Анна Михайловна</cp:lastModifiedBy>
  <dcterms:modified xsi:type="dcterms:W3CDTF">2026-07-14T06:40:38Z</dcterms:modified>
</cp:coreProperties>
</file>