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мундсена (ЕКБ)\Вентиляция\ЛСР\"/>
    </mc:Choice>
  </mc:AlternateContent>
  <xr:revisionPtr revIDLastSave="0" documentId="13_ncr:1_{6FB74EEC-0530-4025-B1B0-7BDF8C81D26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J73" i="1" l="1"/>
  <c r="J72" i="1" s="1"/>
  <c r="H13" i="1"/>
  <c r="I13" i="1" a="1"/>
  <c r="I13" i="1" s="1"/>
  <c r="J13" i="1" s="1"/>
  <c r="J12" i="1" s="1"/>
  <c r="H15" i="1"/>
  <c r="L15" i="1" a="1"/>
  <c r="L15" i="1" s="1"/>
  <c r="I15" i="1" a="1"/>
  <c r="I15" i="1" s="1"/>
  <c r="J15" i="1" s="1"/>
  <c r="H16" i="1"/>
  <c r="L16" i="1" a="1"/>
  <c r="L16" i="1" s="1"/>
  <c r="I16" i="1" a="1"/>
  <c r="I16" i="1" s="1"/>
  <c r="J16" i="1" s="1"/>
  <c r="H17" i="1"/>
  <c r="L17" i="1" a="1"/>
  <c r="L17" i="1" s="1"/>
  <c r="I17" i="1" a="1"/>
  <c r="I17" i="1" s="1"/>
  <c r="J17" i="1" s="1"/>
  <c r="H18" i="1"/>
  <c r="L18" i="1" a="1"/>
  <c r="L18" i="1" s="1"/>
  <c r="I18" i="1" a="1"/>
  <c r="I18" i="1" s="1"/>
  <c r="J18" i="1" s="1"/>
  <c r="H19" i="1"/>
  <c r="L19" i="1" a="1"/>
  <c r="L19" i="1" s="1"/>
  <c r="I19" i="1" a="1"/>
  <c r="I19" i="1" s="1"/>
  <c r="J19" i="1" s="1"/>
  <c r="H20" i="1"/>
  <c r="L20" i="1" a="1"/>
  <c r="L20" i="1" s="1"/>
  <c r="I20" i="1" a="1"/>
  <c r="I20" i="1" s="1"/>
  <c r="J20" i="1" s="1"/>
  <c r="H21" i="1"/>
  <c r="L21" i="1" a="1"/>
  <c r="L21" i="1" s="1"/>
  <c r="I21" i="1" a="1"/>
  <c r="I21" i="1" s="1"/>
  <c r="J21" i="1" s="1"/>
  <c r="H22" i="1"/>
  <c r="L22" i="1" a="1"/>
  <c r="L22" i="1" s="1"/>
  <c r="I22" i="1" a="1"/>
  <c r="I22" i="1" s="1"/>
  <c r="J22" i="1" s="1"/>
  <c r="H23" i="1"/>
  <c r="L23" i="1" a="1"/>
  <c r="L23" i="1" s="1"/>
  <c r="I23" i="1" a="1"/>
  <c r="I23" i="1" s="1"/>
  <c r="J23" i="1" s="1"/>
  <c r="H24" i="1"/>
  <c r="L24" i="1" a="1"/>
  <c r="L24" i="1" s="1"/>
  <c r="I24" i="1" a="1"/>
  <c r="I24" i="1" s="1"/>
  <c r="J24" i="1" s="1"/>
  <c r="H25" i="1"/>
  <c r="L25" i="1" a="1"/>
  <c r="L25" i="1" s="1"/>
  <c r="I25" i="1" a="1"/>
  <c r="I25" i="1" s="1"/>
  <c r="J25" i="1" s="1"/>
  <c r="H26" i="1"/>
  <c r="L26" i="1" a="1"/>
  <c r="L26" i="1" s="1"/>
  <c r="I26" i="1" a="1"/>
  <c r="I26" i="1" s="1"/>
  <c r="J26" i="1" s="1"/>
  <c r="H27" i="1"/>
  <c r="L27" i="1" a="1"/>
  <c r="L27" i="1" s="1"/>
  <c r="I27" i="1" a="1"/>
  <c r="I27" i="1" s="1"/>
  <c r="J27" i="1" s="1"/>
  <c r="H28" i="1"/>
  <c r="L28" i="1" a="1"/>
  <c r="L28" i="1" s="1"/>
  <c r="I28" i="1" a="1"/>
  <c r="I28" i="1" s="1"/>
  <c r="J28" i="1" s="1"/>
  <c r="H29" i="1"/>
  <c r="L29" i="1" a="1"/>
  <c r="L29" i="1" s="1"/>
  <c r="I29" i="1" a="1"/>
  <c r="I29" i="1" s="1"/>
  <c r="J29" i="1" s="1"/>
  <c r="H30" i="1"/>
  <c r="L30" i="1" a="1"/>
  <c r="L30" i="1" s="1"/>
  <c r="I30" i="1" a="1"/>
  <c r="I30" i="1" s="1"/>
  <c r="J30" i="1" s="1"/>
  <c r="H31" i="1"/>
  <c r="L31" i="1" a="1"/>
  <c r="L31" i="1" s="1"/>
  <c r="I31" i="1" a="1"/>
  <c r="I31" i="1" s="1"/>
  <c r="J31" i="1" s="1"/>
  <c r="H32" i="1"/>
  <c r="L32" i="1" a="1"/>
  <c r="L32" i="1" s="1"/>
  <c r="I32" i="1" a="1"/>
  <c r="I32" i="1" s="1"/>
  <c r="H33" i="1"/>
  <c r="L33" i="1" a="1"/>
  <c r="L33" i="1" s="1"/>
  <c r="I33" i="1" a="1"/>
  <c r="I33" i="1" s="1"/>
  <c r="H35" i="1"/>
  <c r="I35" i="1" a="1"/>
  <c r="I35" i="1" s="1"/>
  <c r="J35" i="1" s="1"/>
  <c r="J34" i="1" s="1"/>
  <c r="H37" i="1"/>
  <c r="L37" i="1" a="1"/>
  <c r="L37" i="1" s="1"/>
  <c r="I37" i="1" a="1"/>
  <c r="I37" i="1" s="1"/>
  <c r="J37" i="1" s="1"/>
  <c r="H38" i="1"/>
  <c r="L38" i="1" a="1"/>
  <c r="L38" i="1" s="1"/>
  <c r="I38" i="1" a="1"/>
  <c r="I38" i="1" s="1"/>
  <c r="J38" i="1" s="1"/>
  <c r="H39" i="1"/>
  <c r="L39" i="1" a="1"/>
  <c r="L39" i="1" s="1"/>
  <c r="I39" i="1" a="1"/>
  <c r="I39" i="1" s="1"/>
  <c r="J39" i="1" s="1"/>
  <c r="H40" i="1"/>
  <c r="L40" i="1" a="1"/>
  <c r="L40" i="1" s="1"/>
  <c r="I40" i="1" a="1"/>
  <c r="I40" i="1" s="1"/>
  <c r="J40" i="1" s="1"/>
  <c r="H41" i="1"/>
  <c r="L41" i="1" a="1"/>
  <c r="L41" i="1" s="1"/>
  <c r="I41" i="1" a="1"/>
  <c r="I41" i="1" s="1"/>
  <c r="H42" i="1"/>
  <c r="L42" i="1" a="1"/>
  <c r="L42" i="1" s="1"/>
  <c r="I42" i="1" a="1"/>
  <c r="I42" i="1" s="1"/>
  <c r="H43" i="1"/>
  <c r="L43" i="1" a="1"/>
  <c r="L43" i="1" s="1"/>
  <c r="I43" i="1" a="1"/>
  <c r="I43" i="1" s="1"/>
  <c r="H44" i="1"/>
  <c r="L44" i="1" a="1"/>
  <c r="L44" i="1" s="1"/>
  <c r="I44" i="1" a="1"/>
  <c r="I44" i="1" s="1"/>
  <c r="H45" i="1"/>
  <c r="L45" i="1" a="1"/>
  <c r="L45" i="1" s="1"/>
  <c r="I45" i="1" a="1"/>
  <c r="I45" i="1" s="1"/>
  <c r="H46" i="1"/>
  <c r="L46" i="1" a="1"/>
  <c r="L46" i="1" s="1"/>
  <c r="I46" i="1" a="1"/>
  <c r="I46" i="1" s="1"/>
  <c r="H47" i="1"/>
  <c r="L47" i="1" a="1"/>
  <c r="L47" i="1" s="1"/>
  <c r="I47" i="1" a="1"/>
  <c r="I47" i="1" s="1"/>
  <c r="H48" i="1"/>
  <c r="L48" i="1" a="1"/>
  <c r="L48" i="1" s="1"/>
  <c r="I48" i="1" a="1"/>
  <c r="I48" i="1" s="1"/>
  <c r="J48" i="1" s="1"/>
  <c r="H49" i="1"/>
  <c r="L49" i="1" a="1"/>
  <c r="L49" i="1" s="1"/>
  <c r="I49" i="1" a="1"/>
  <c r="I49" i="1" s="1"/>
  <c r="H50" i="1"/>
  <c r="L50" i="1" a="1"/>
  <c r="L50" i="1" s="1"/>
  <c r="I50" i="1" a="1"/>
  <c r="I50" i="1" s="1"/>
  <c r="H51" i="1"/>
  <c r="L51" i="1" a="1"/>
  <c r="L51" i="1" s="1"/>
  <c r="I51" i="1" a="1"/>
  <c r="I51" i="1" s="1"/>
  <c r="H52" i="1"/>
  <c r="L52" i="1" a="1"/>
  <c r="L52" i="1" s="1"/>
  <c r="I52" i="1" a="1"/>
  <c r="I52" i="1" s="1"/>
  <c r="H53" i="1"/>
  <c r="L53" i="1" a="1"/>
  <c r="L53" i="1" s="1"/>
  <c r="I53" i="1" a="1"/>
  <c r="I53" i="1" s="1"/>
  <c r="H54" i="1"/>
  <c r="L54" i="1" a="1"/>
  <c r="L54" i="1" s="1"/>
  <c r="I54" i="1" a="1"/>
  <c r="I54" i="1" s="1"/>
  <c r="H55" i="1"/>
  <c r="L55" i="1" a="1"/>
  <c r="L55" i="1" s="1"/>
  <c r="I55" i="1" a="1"/>
  <c r="I55" i="1" s="1"/>
  <c r="H56" i="1"/>
  <c r="L56" i="1" a="1"/>
  <c r="L56" i="1" s="1"/>
  <c r="I56" i="1" a="1"/>
  <c r="I56" i="1" s="1"/>
  <c r="H57" i="1"/>
  <c r="L57" i="1" a="1"/>
  <c r="L57" i="1" s="1"/>
  <c r="I57" i="1" a="1"/>
  <c r="I57" i="1" s="1"/>
  <c r="H58" i="1"/>
  <c r="L58" i="1" a="1"/>
  <c r="L58" i="1" s="1"/>
  <c r="I58" i="1" a="1"/>
  <c r="I58" i="1" s="1"/>
  <c r="H59" i="1"/>
  <c r="L59" i="1" a="1"/>
  <c r="L59" i="1" s="1"/>
  <c r="I59" i="1" a="1"/>
  <c r="I59" i="1" s="1"/>
  <c r="H60" i="1"/>
  <c r="L60" i="1" a="1"/>
  <c r="L60" i="1" s="1"/>
  <c r="I60" i="1" a="1"/>
  <c r="I60" i="1" s="1"/>
  <c r="H61" i="1"/>
  <c r="L61" i="1" a="1"/>
  <c r="L61" i="1" s="1"/>
  <c r="I61" i="1" a="1"/>
  <c r="I61" i="1" s="1"/>
  <c r="J61" i="1" s="1"/>
  <c r="H62" i="1"/>
  <c r="L62" i="1" a="1"/>
  <c r="L62" i="1" s="1"/>
  <c r="I62" i="1" a="1"/>
  <c r="I62" i="1" s="1"/>
  <c r="H63" i="1"/>
  <c r="L63" i="1" a="1"/>
  <c r="L63" i="1" s="1"/>
  <c r="I63" i="1" a="1"/>
  <c r="I63" i="1" s="1"/>
  <c r="H64" i="1"/>
  <c r="L64" i="1" a="1"/>
  <c r="L64" i="1" s="1"/>
  <c r="I64" i="1" a="1"/>
  <c r="I64" i="1" s="1"/>
  <c r="H65" i="1"/>
  <c r="L65" i="1" a="1"/>
  <c r="L65" i="1" s="1"/>
  <c r="I65" i="1" a="1"/>
  <c r="I65" i="1" s="1"/>
  <c r="J65" i="1" s="1"/>
  <c r="H66" i="1"/>
  <c r="L66" i="1" a="1"/>
  <c r="L66" i="1" s="1"/>
  <c r="I66" i="1" a="1"/>
  <c r="I66" i="1" s="1"/>
  <c r="J66" i="1" s="1"/>
  <c r="H67" i="1"/>
  <c r="L67" i="1" a="1"/>
  <c r="L67" i="1" s="1"/>
  <c r="I67" i="1" a="1"/>
  <c r="I67" i="1" s="1"/>
  <c r="H68" i="1"/>
  <c r="L68" i="1" a="1"/>
  <c r="L68" i="1" s="1"/>
  <c r="I68" i="1" a="1"/>
  <c r="I68" i="1" s="1"/>
  <c r="H69" i="1"/>
  <c r="L69" i="1" a="1"/>
  <c r="L69" i="1" s="1"/>
  <c r="I69" i="1" a="1"/>
  <c r="I69" i="1" s="1"/>
  <c r="H70" i="1"/>
  <c r="L70" i="1" a="1"/>
  <c r="L70" i="1" s="1"/>
  <c r="I70" i="1" a="1"/>
  <c r="I70" i="1" s="1"/>
  <c r="H71" i="1"/>
  <c r="L71" i="1" a="1"/>
  <c r="L71" i="1" s="1"/>
  <c r="I71" i="1" a="1"/>
  <c r="I71" i="1" s="1"/>
  <c r="H75" i="1"/>
  <c r="I75" i="1" a="1"/>
  <c r="I75" i="1" s="1"/>
  <c r="J75" i="1" s="1"/>
  <c r="J74" i="1" s="1"/>
  <c r="H77" i="1"/>
  <c r="L77" i="1" a="1"/>
  <c r="L77" i="1" s="1"/>
  <c r="I77" i="1" a="1"/>
  <c r="I77" i="1" s="1"/>
  <c r="J77" i="1" s="1"/>
  <c r="H78" i="1"/>
  <c r="L78" i="1" a="1"/>
  <c r="L78" i="1" s="1"/>
  <c r="I78" i="1" a="1"/>
  <c r="I78" i="1" s="1"/>
  <c r="J78" i="1" s="1"/>
  <c r="H79" i="1"/>
  <c r="L79" i="1" a="1"/>
  <c r="L79" i="1" s="1"/>
  <c r="I79" i="1" a="1"/>
  <c r="I79" i="1" s="1"/>
  <c r="H80" i="1"/>
  <c r="L80" i="1" a="1"/>
  <c r="L80" i="1" s="1"/>
  <c r="I80" i="1" a="1"/>
  <c r="I80" i="1" s="1"/>
  <c r="H81" i="1"/>
  <c r="L81" i="1" a="1"/>
  <c r="L81" i="1" s="1"/>
  <c r="I81" i="1" a="1"/>
  <c r="I81" i="1" s="1"/>
  <c r="J81" i="1" s="1"/>
  <c r="H83" i="1"/>
  <c r="I83" i="1" a="1"/>
  <c r="I83" i="1" s="1"/>
  <c r="J83" i="1" s="1"/>
  <c r="J82" i="1" s="1"/>
  <c r="H85" i="1"/>
  <c r="L85" i="1" a="1"/>
  <c r="L85" i="1" s="1"/>
  <c r="I85" i="1" a="1"/>
  <c r="I85" i="1" s="1"/>
  <c r="H86" i="1"/>
  <c r="L86" i="1" a="1"/>
  <c r="L86" i="1"/>
  <c r="I86" i="1" a="1"/>
  <c r="I86" i="1"/>
  <c r="H88" i="1"/>
  <c r="I88" i="1" a="1"/>
  <c r="I88" i="1" s="1"/>
  <c r="J88" i="1" s="1"/>
  <c r="J87" i="1" s="1"/>
  <c r="H90" i="1"/>
  <c r="L90" i="1" a="1"/>
  <c r="L90" i="1"/>
  <c r="I90" i="1" a="1"/>
  <c r="I90" i="1"/>
  <c r="H91" i="1"/>
  <c r="L91" i="1" a="1"/>
  <c r="L91" i="1"/>
  <c r="I91" i="1" a="1"/>
  <c r="I91" i="1"/>
  <c r="H92" i="1"/>
  <c r="L92" i="1" a="1"/>
  <c r="L92" i="1" s="1"/>
  <c r="I92" i="1" a="1"/>
  <c r="I92" i="1" s="1"/>
  <c r="J92" i="1" s="1"/>
  <c r="J90" i="1"/>
  <c r="J91" i="1"/>
  <c r="H94" i="1"/>
  <c r="I94" i="1" a="1"/>
  <c r="I94" i="1" s="1"/>
  <c r="J94" i="1" s="1"/>
  <c r="J93" i="1" s="1"/>
  <c r="H96" i="1"/>
  <c r="L96" i="1" a="1"/>
  <c r="L96" i="1" s="1"/>
  <c r="I96" i="1" a="1"/>
  <c r="I96" i="1" s="1"/>
  <c r="H97" i="1"/>
  <c r="L97" i="1" a="1"/>
  <c r="L97" i="1" s="1"/>
  <c r="I97" i="1" a="1"/>
  <c r="I97" i="1" s="1"/>
  <c r="H98" i="1"/>
  <c r="L98" i="1" a="1"/>
  <c r="L98" i="1"/>
  <c r="I98" i="1" a="1"/>
  <c r="I98" i="1" s="1"/>
  <c r="J98" i="1" s="1"/>
  <c r="H102" i="1"/>
  <c r="I102" i="1" a="1"/>
  <c r="I102" i="1" s="1"/>
  <c r="J102" i="1" s="1"/>
  <c r="J101" i="1" s="1"/>
  <c r="H104" i="1"/>
  <c r="L104" i="1" a="1"/>
  <c r="L104" i="1" s="1"/>
  <c r="I104" i="1" a="1"/>
  <c r="I104" i="1" s="1"/>
  <c r="J104" i="1" s="1"/>
  <c r="H105" i="1"/>
  <c r="L105" i="1" a="1"/>
  <c r="L105" i="1" s="1"/>
  <c r="I105" i="1" a="1"/>
  <c r="I105" i="1" s="1"/>
  <c r="H106" i="1"/>
  <c r="L106" i="1" a="1"/>
  <c r="L106" i="1" s="1"/>
  <c r="I106" i="1" a="1"/>
  <c r="I106" i="1" s="1"/>
  <c r="H107" i="1"/>
  <c r="L107" i="1" a="1"/>
  <c r="L107" i="1" s="1"/>
  <c r="I107" i="1" a="1"/>
  <c r="I107" i="1" s="1"/>
  <c r="H108" i="1"/>
  <c r="L108" i="1" a="1"/>
  <c r="L108" i="1" s="1"/>
  <c r="I108" i="1" a="1"/>
  <c r="I108" i="1" s="1"/>
  <c r="H109" i="1"/>
  <c r="L109" i="1" a="1"/>
  <c r="L109" i="1" s="1"/>
  <c r="I109" i="1" a="1"/>
  <c r="I109" i="1" s="1"/>
  <c r="H110" i="1"/>
  <c r="L110" i="1" a="1"/>
  <c r="L110" i="1" s="1"/>
  <c r="I110" i="1" a="1"/>
  <c r="I110" i="1" s="1"/>
  <c r="H111" i="1"/>
  <c r="L111" i="1" a="1"/>
  <c r="L111" i="1" s="1"/>
  <c r="I111" i="1" a="1"/>
  <c r="I111" i="1" s="1"/>
  <c r="H112" i="1"/>
  <c r="L112" i="1" a="1"/>
  <c r="L112" i="1" s="1"/>
  <c r="I112" i="1" a="1"/>
  <c r="I112" i="1" s="1"/>
  <c r="H113" i="1"/>
  <c r="L113" i="1" a="1"/>
  <c r="L113" i="1" s="1"/>
  <c r="I113" i="1" a="1"/>
  <c r="I113" i="1" s="1"/>
  <c r="H114" i="1"/>
  <c r="L114" i="1" a="1"/>
  <c r="L114" i="1" s="1"/>
  <c r="I114" i="1" a="1"/>
  <c r="I114" i="1" s="1"/>
  <c r="J114" i="1" s="1"/>
  <c r="H115" i="1"/>
  <c r="L115" i="1" a="1"/>
  <c r="L115" i="1" s="1"/>
  <c r="I115" i="1" a="1"/>
  <c r="I115" i="1" s="1"/>
  <c r="J115" i="1" s="1"/>
  <c r="H116" i="1"/>
  <c r="L116" i="1" a="1"/>
  <c r="L116" i="1" s="1"/>
  <c r="I116" i="1" a="1"/>
  <c r="I116" i="1" s="1"/>
  <c r="H117" i="1"/>
  <c r="L117" i="1" a="1"/>
  <c r="L117" i="1" s="1"/>
  <c r="I117" i="1" a="1"/>
  <c r="I117" i="1" s="1"/>
  <c r="H118" i="1"/>
  <c r="L118" i="1" a="1"/>
  <c r="L118" i="1" s="1"/>
  <c r="I118" i="1" a="1"/>
  <c r="I118" i="1" s="1"/>
  <c r="H119" i="1"/>
  <c r="L119" i="1" a="1"/>
  <c r="L119" i="1" s="1"/>
  <c r="I119" i="1" a="1"/>
  <c r="I119" i="1" s="1"/>
  <c r="J119" i="1" s="1"/>
  <c r="H120" i="1"/>
  <c r="L120" i="1" a="1"/>
  <c r="L120" i="1" s="1"/>
  <c r="I120" i="1" a="1"/>
  <c r="I120" i="1" s="1"/>
  <c r="H121" i="1"/>
  <c r="L121" i="1" a="1"/>
  <c r="L121" i="1" s="1"/>
  <c r="I121" i="1" a="1"/>
  <c r="I121" i="1" s="1"/>
  <c r="H122" i="1"/>
  <c r="L122" i="1" a="1"/>
  <c r="L122" i="1" s="1"/>
  <c r="I122" i="1" a="1"/>
  <c r="I122" i="1" s="1"/>
  <c r="H123" i="1"/>
  <c r="L123" i="1" a="1"/>
  <c r="L123" i="1" s="1"/>
  <c r="I123" i="1" a="1"/>
  <c r="I123" i="1" s="1"/>
  <c r="H124" i="1"/>
  <c r="L124" i="1" a="1"/>
  <c r="L124" i="1" s="1"/>
  <c r="I124" i="1" a="1"/>
  <c r="I124" i="1" s="1"/>
  <c r="H125" i="1"/>
  <c r="L125" i="1" a="1"/>
  <c r="L125" i="1" s="1"/>
  <c r="I125" i="1" a="1"/>
  <c r="I125" i="1" s="1"/>
  <c r="H126" i="1"/>
  <c r="L126" i="1" a="1"/>
  <c r="L126" i="1" s="1"/>
  <c r="I126" i="1" a="1"/>
  <c r="I126" i="1" s="1"/>
  <c r="J126" i="1" s="1"/>
  <c r="H127" i="1"/>
  <c r="L127" i="1" a="1"/>
  <c r="L127" i="1" s="1"/>
  <c r="I127" i="1" a="1"/>
  <c r="I127" i="1" s="1"/>
  <c r="J127" i="1" s="1"/>
  <c r="H131" i="1"/>
  <c r="I131" i="1" a="1"/>
  <c r="I131" i="1" s="1"/>
  <c r="J131" i="1" s="1"/>
  <c r="J130" i="1" s="1"/>
  <c r="H133" i="1"/>
  <c r="L133" i="1" a="1"/>
  <c r="L133" i="1" s="1"/>
  <c r="I133" i="1" a="1"/>
  <c r="I133" i="1" s="1"/>
  <c r="J133" i="1" s="1"/>
  <c r="H134" i="1"/>
  <c r="L134" i="1" a="1"/>
  <c r="L134" i="1" s="1"/>
  <c r="I134" i="1" a="1"/>
  <c r="I134" i="1" s="1"/>
  <c r="H135" i="1"/>
  <c r="L135" i="1" a="1"/>
  <c r="L135" i="1" s="1"/>
  <c r="I135" i="1" a="1"/>
  <c r="I135" i="1" s="1"/>
  <c r="J135" i="1" s="1"/>
  <c r="H136" i="1"/>
  <c r="L136" i="1" a="1"/>
  <c r="L136" i="1" s="1"/>
  <c r="I136" i="1" a="1"/>
  <c r="I136" i="1" s="1"/>
  <c r="J136" i="1" s="1"/>
  <c r="H137" i="1"/>
  <c r="L137" i="1" a="1"/>
  <c r="L137" i="1" s="1"/>
  <c r="I137" i="1" a="1"/>
  <c r="I137" i="1" s="1"/>
  <c r="J137" i="1" s="1"/>
  <c r="H141" i="1"/>
  <c r="I141" i="1" a="1"/>
  <c r="I141" i="1" s="1"/>
  <c r="J141" i="1" s="1"/>
  <c r="J140" i="1" s="1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2" i="2"/>
  <c r="E11" i="2"/>
  <c r="E10" i="2"/>
  <c r="E9" i="2"/>
  <c r="E8" i="2"/>
  <c r="E7" i="2"/>
  <c r="E6" i="2"/>
  <c r="E5" i="2"/>
  <c r="E4" i="2"/>
  <c r="E13" i="2"/>
  <c r="J86" i="1" l="1"/>
  <c r="J85" i="1"/>
  <c r="J47" i="1"/>
  <c r="J62" i="1"/>
  <c r="J84" i="1"/>
  <c r="J89" i="1"/>
  <c r="J105" i="1"/>
  <c r="J116" i="1"/>
  <c r="J60" i="1"/>
  <c r="J79" i="1"/>
  <c r="J134" i="1"/>
  <c r="J120" i="1"/>
  <c r="J63" i="1"/>
  <c r="J64" i="1"/>
  <c r="J44" i="1"/>
  <c r="J106" i="1"/>
  <c r="J117" i="1"/>
  <c r="J80" i="1"/>
  <c r="J118" i="1"/>
  <c r="J113" i="1"/>
  <c r="J139" i="1"/>
  <c r="J138" i="1" s="1"/>
  <c r="J143" i="1"/>
  <c r="J32" i="1"/>
  <c r="J33" i="1"/>
  <c r="J41" i="1"/>
  <c r="J42" i="1"/>
  <c r="J43" i="1"/>
  <c r="J45" i="1"/>
  <c r="J46" i="1"/>
  <c r="J67" i="1"/>
  <c r="J121" i="1"/>
  <c r="J49" i="1"/>
  <c r="J50" i="1"/>
  <c r="J51" i="1"/>
  <c r="J52" i="1"/>
  <c r="J53" i="1"/>
  <c r="J54" i="1"/>
  <c r="J55" i="1"/>
  <c r="J56" i="1"/>
  <c r="J57" i="1"/>
  <c r="J58" i="1"/>
  <c r="J59" i="1"/>
  <c r="J68" i="1"/>
  <c r="J69" i="1"/>
  <c r="J70" i="1"/>
  <c r="J71" i="1"/>
  <c r="J96" i="1"/>
  <c r="J97" i="1"/>
  <c r="J107" i="1"/>
  <c r="J108" i="1"/>
  <c r="J109" i="1"/>
  <c r="J110" i="1"/>
  <c r="J111" i="1"/>
  <c r="J112" i="1"/>
  <c r="J122" i="1"/>
  <c r="J123" i="1"/>
  <c r="J124" i="1"/>
  <c r="J125" i="1"/>
  <c r="J132" i="1"/>
  <c r="J103" i="1" l="1"/>
  <c r="J100" i="1" s="1"/>
  <c r="J99" i="1" s="1"/>
  <c r="J95" i="1"/>
  <c r="J76" i="1"/>
  <c r="J129" i="1"/>
  <c r="J128" i="1" s="1"/>
  <c r="J14" i="1"/>
  <c r="J36" i="1"/>
  <c r="J11" i="1" l="1"/>
  <c r="J10" i="1" s="1"/>
  <c r="J9" i="1" s="1"/>
  <c r="J142" i="1" s="1"/>
  <c r="H73" i="1"/>
  <c r="J144" i="1"/>
  <c r="E66" i="3" l="1"/>
  <c r="G101" i="3"/>
</calcChain>
</file>

<file path=xl/sharedStrings.xml><?xml version="1.0" encoding="utf-8"?>
<sst xmlns="http://schemas.openxmlformats.org/spreadsheetml/2006/main" count="917" uniqueCount="213">
  <si>
    <t>Локальный сметный расчет (ЛСР) №1</t>
  </si>
  <si>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6</t>
  </si>
  <si>
    <t>Ведомость объемов работ и расхода материалов по работе: Устройство вентиляционных систем и сопутствующим работам (согласно проекту шифр ОВ,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</si>
  <si>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</si>
  <si>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</si>
  <si>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</si>
  <si>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</si>
  <si>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</si>
  <si>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</si>
  <si>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</si>
  <si>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</si>
  <si>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</si>
  <si>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</si>
  <si>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</si>
  <si>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</si>
  <si>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</si>
  <si>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11.09</t>
  </si>
  <si>
    <t>Устройство вентиляционных систем</t>
  </si>
  <si>
    <t>11.09.01</t>
  </si>
  <si>
    <t>Монтаж основного оборудования вентиляции</t>
  </si>
  <si>
    <t>11.09.01.00</t>
  </si>
  <si>
    <t>Работы:</t>
  </si>
  <si>
    <t>Монтаж воздуховода из оц.стали толщ. 0,5-0,7</t>
  </si>
  <si>
    <t>м</t>
  </si>
  <si>
    <t>Материалы:</t>
  </si>
  <si>
    <t>1</t>
  </si>
  <si>
    <t>Воздуховод</t>
  </si>
  <si>
    <t>оцинк.сталь 0,7мм 400х200</t>
  </si>
  <si>
    <t>2</t>
  </si>
  <si>
    <t>оцинк.сталь 0,7мм 600х200</t>
  </si>
  <si>
    <t>3</t>
  </si>
  <si>
    <t>оцинк.сталь 0,7мм 600х300</t>
  </si>
  <si>
    <t>4</t>
  </si>
  <si>
    <t>оцинк.сталь 0,7мм 300х150</t>
  </si>
  <si>
    <t>5</t>
  </si>
  <si>
    <t>оцинк.сталь 0,7мм 400х150</t>
  </si>
  <si>
    <t>6</t>
  </si>
  <si>
    <t>оцинк.сталь 0,7мм 1000х300</t>
  </si>
  <si>
    <t>7</t>
  </si>
  <si>
    <t>оцинк.сталь 0,7мм 700х200</t>
  </si>
  <si>
    <t>8</t>
  </si>
  <si>
    <t>оцинк.сталь 0,7мм 700х300</t>
  </si>
  <si>
    <t>9</t>
  </si>
  <si>
    <t>оцинк.сталь 0,7мм 700х250</t>
  </si>
  <si>
    <t>10</t>
  </si>
  <si>
    <t>оцинк.сталь 0,7мм 750х300</t>
  </si>
  <si>
    <t>оцинк.сталь 0,7мм 600х250</t>
  </si>
  <si>
    <t>12</t>
  </si>
  <si>
    <t>оцинк.сталь 0,7мм 750х750</t>
  </si>
  <si>
    <t>13</t>
  </si>
  <si>
    <t>оцинк.сталь 0,7мм 800х300</t>
  </si>
  <si>
    <t>14</t>
  </si>
  <si>
    <t>оцинк.сталь 0,7мм 550х450</t>
  </si>
  <si>
    <t>15</t>
  </si>
  <si>
    <t>оцинк.сталь 0,7мм 600х150</t>
  </si>
  <si>
    <t>16</t>
  </si>
  <si>
    <t>оцинк.сталь 0,7мм 900х1300</t>
  </si>
  <si>
    <t>17</t>
  </si>
  <si>
    <t>оцинк.сталь 0,7мм 950x300</t>
  </si>
  <si>
    <t>18</t>
  </si>
  <si>
    <t>оцинк.сталь 0,7мм 950х900</t>
  </si>
  <si>
    <t>19</t>
  </si>
  <si>
    <t>оцинк.сталь 0,5мм 200х200</t>
  </si>
  <si>
    <t>Монтаж воздуховода из оц.стали толщ. 0,8-1,0</t>
  </si>
  <si>
    <t>оцинк.сталь 0,9мм 1200х300</t>
  </si>
  <si>
    <t>оцинк.сталь 0,9мм 650х250</t>
  </si>
  <si>
    <t>оцинк.сталь 0,9мм 700х200</t>
  </si>
  <si>
    <t>оцинк.сталь 0,9мм 750х250</t>
  </si>
  <si>
    <t>оцинк.сталь 0,9мм 750х750</t>
  </si>
  <si>
    <t>оцинк.сталь 0,9мм 800х400</t>
  </si>
  <si>
    <t>оцинк.сталь 0,9мм 850х850</t>
  </si>
  <si>
    <t>оцинк.сталь 0,9мм 900х300</t>
  </si>
  <si>
    <t>оцинк.сталь 0,9мм 900х350</t>
  </si>
  <si>
    <t>оцинк.сталь 0,9мм 950х900</t>
  </si>
  <si>
    <t>оцинк.сталь 0,9мм 950х950</t>
  </si>
  <si>
    <t>оцинк.сталь 0,9мм 1000х400</t>
  </si>
  <si>
    <t>оцинк.сталь 0,9мм 1000х550</t>
  </si>
  <si>
    <t>оцинк.сталь 0,9мм 1050x700</t>
  </si>
  <si>
    <t>оцинк.сталь 0,9мм 1100x300</t>
  </si>
  <si>
    <t>оцинк.сталь 0,9мм 1100x350</t>
  </si>
  <si>
    <t>оцинк.сталь 0,9мм 1100х550</t>
  </si>
  <si>
    <t>оцинк.сталь 0,9мм 1200х350</t>
  </si>
  <si>
    <t>оцинк.сталь 0,9мм 1200х400</t>
  </si>
  <si>
    <t>20</t>
  </si>
  <si>
    <t>оцинк.сталь 0,9мм 1300х350</t>
  </si>
  <si>
    <t>21</t>
  </si>
  <si>
    <t>оцинк.сталь 0,9мм 1300х500</t>
  </si>
  <si>
    <t>22</t>
  </si>
  <si>
    <t>оцинк.сталь 0,9мм 1300х650</t>
  </si>
  <si>
    <t>23</t>
  </si>
  <si>
    <t>оцинк.сталь 0,9мм 1300х700</t>
  </si>
  <si>
    <t>24</t>
  </si>
  <si>
    <t>оцинк.сталь 0,9мм 1300х900</t>
  </si>
  <si>
    <t>25</t>
  </si>
  <si>
    <t>оцинк.сталь 0,9мм 1350х400</t>
  </si>
  <si>
    <t>26</t>
  </si>
  <si>
    <t>оцинк.сталь 0,9мм 1400х300</t>
  </si>
  <si>
    <t>27</t>
  </si>
  <si>
    <t>оцинк.сталь 0,9мм 1400х400</t>
  </si>
  <si>
    <t>28</t>
  </si>
  <si>
    <t>оцинк.сталь 0,9мм 1400х450</t>
  </si>
  <si>
    <t>29</t>
  </si>
  <si>
    <t>оцинк.сталь 0,9мм 1500х450</t>
  </si>
  <si>
    <t>30</t>
  </si>
  <si>
    <t>оцинк.сталь 0,9мм 1500x500</t>
  </si>
  <si>
    <t>31</t>
  </si>
  <si>
    <t>оцинк.сталь 0,9мм 1600x500</t>
  </si>
  <si>
    <t>32</t>
  </si>
  <si>
    <t>оцинк.сталь 0,9мм 1650x450</t>
  </si>
  <si>
    <t>33</t>
  </si>
  <si>
    <t>оцинк.сталь 0,9мм 1700х500</t>
  </si>
  <si>
    <t>34</t>
  </si>
  <si>
    <t>оцинк.сталь 0,9мм 1700х550</t>
  </si>
  <si>
    <t>35</t>
  </si>
  <si>
    <t>оцинк.сталь 0,9мм 1500х600</t>
  </si>
  <si>
    <t>Монтаж крышного вентилятора</t>
  </si>
  <si>
    <t>шт</t>
  </si>
  <si>
    <t>Вентилятор крышный радиальный дымоудаления</t>
  </si>
  <si>
    <t>КРОС91 90 N-4кВт У1 Т80</t>
  </si>
  <si>
    <t>Либо аналог</t>
  </si>
  <si>
    <t>КРОС91 90 N-11кВт У1 Т80</t>
  </si>
  <si>
    <t>УКРОС91 71 D-600 N-11кВт У1</t>
  </si>
  <si>
    <t>УКРОС91 80 D-400 N-18,5кВт У1</t>
  </si>
  <si>
    <t>УКРОС61 80 D-400 N-15кВт У1</t>
  </si>
  <si>
    <t>Оцинкованная сталь для фасонных элементов толщина 0,5-0,70; Оцинкованная сталь для фасонных элементов толщина 0,8-1,00</t>
  </si>
  <si>
    <t>м2</t>
  </si>
  <si>
    <t>Оцинкованная сталь для фасонных элементов</t>
  </si>
  <si>
    <t>толщина 0,5-0,7</t>
  </si>
  <si>
    <t>толщина 0,8-1,0</t>
  </si>
  <si>
    <t>Устройство огнезащиты</t>
  </si>
  <si>
    <t>Огнезащита воздуховода (кг)</t>
  </si>
  <si>
    <t>Огнезащитный состав "Плазас"</t>
  </si>
  <si>
    <t>кг</t>
  </si>
  <si>
    <t>Огнезащита воздуховода</t>
  </si>
  <si>
    <t>МБОР-5Ф EI60</t>
  </si>
  <si>
    <t>МБОР-16Ф EI150</t>
  </si>
  <si>
    <t>Устройство стакана монтажного</t>
  </si>
  <si>
    <t>Стакан монтажный вентиляционный</t>
  </si>
  <si>
    <t>СТАМ 211-90-H-F220S</t>
  </si>
  <si>
    <t>СТАМ 401-71-Н MV220</t>
  </si>
  <si>
    <t>СТАМ 401-88-Н MV220</t>
  </si>
  <si>
    <t>Прочие материалы (Анкер забивной латунный М10; Анкер клиновой 10х100; Болт (кг) с шестигранной головкой М10x20; Бур для перфоратора по бетону SDS-plus 12х260; Гайка (кг) шестигранная М10; Диск отрезной по металлу 125х1,2х22; Закладные детали; Кисть малярная плоская 100мм; Крепеж (шт); Лента перфорированная (пог.м.) 12х0,5мм 25м; Пена монтажная противопожарная; Перфолента; Профиль (пог.м.) Г-обр. стальной 40х40 1,2мм; Саморезы (кг) клопы х; Скотч; Траверса монтажная 38х40; Уголок стальной (пог.м.) 50х50х5; Уплотнитель (пог.м.); Фланец для воздуховода ФОВ/ФОН; Шайба оцинк.сталь DIN9021 М10; Шинорейка; Шнур асбестовый ШАОН 10мм; Шпилька резьбовая М10х1000)</t>
  </si>
  <si>
    <t>%</t>
  </si>
  <si>
    <t>Закупка подрядчик</t>
  </si>
  <si>
    <t>11.09.02</t>
  </si>
  <si>
    <t>Монтаж клапанов</t>
  </si>
  <si>
    <t>11.09.02.00</t>
  </si>
  <si>
    <t>Клапан вентиляционный</t>
  </si>
  <si>
    <t>дроссель-клапан прямоугольный ДКп 400х200</t>
  </si>
  <si>
    <t>дроссель-клапан прямоугольный ДКп 200х200</t>
  </si>
  <si>
    <t>дроссель-клапан прямоугольный ДКп 600х200</t>
  </si>
  <si>
    <t>дроссель-клапан прямоугольный ДКп 750х300</t>
  </si>
  <si>
    <t>дроссель-клапан прямоугольный ДКп 800х300</t>
  </si>
  <si>
    <t>дроссель-клапан прямоугольный ДКп 600x250</t>
  </si>
  <si>
    <t>КПУ-1Н канальный НО 700х300 МВ-220В</t>
  </si>
  <si>
    <t>КПУ-1Н канальный НО 400х200 220В</t>
  </si>
  <si>
    <t>дроссель-клапан прямоугольный ДКп 400х150</t>
  </si>
  <si>
    <t>дроссель-клапан прямоугольный ДКп 600х150</t>
  </si>
  <si>
    <t>дроссель-клапан прямоугольный ДКп 700х200</t>
  </si>
  <si>
    <t>дроссель-клапан прямоугольный ДКп 700х250</t>
  </si>
  <si>
    <t>дроссель-клапан прямоугольный ДКп 700х300</t>
  </si>
  <si>
    <t>дроссель-клапан прямоугольный ДКп 900х300</t>
  </si>
  <si>
    <t>дроссель-клапан прямоугольный ДКп 1100х300</t>
  </si>
  <si>
    <t>КПУ-1Н стеновой НЗ 750х250 220В</t>
  </si>
  <si>
    <t>КПУ-1Н канальный НЗ 1600х500 220В</t>
  </si>
  <si>
    <t>КПУ-1Н канальный НЗ 1400х450 МВ-220В</t>
  </si>
  <si>
    <t>КПУ-1Н канальный НЗ 700х200 МВ-220В</t>
  </si>
  <si>
    <t>КПУ-1Н канальный НЗ 650х250 МВ-220В</t>
  </si>
  <si>
    <t>КПУ-1Н канальный НО 1300х900 МВ-220В</t>
  </si>
  <si>
    <t>КПУ-1Н канальный НО 700х250 МВ-220В</t>
  </si>
  <si>
    <t>КПУ-1Н канальный НО 600х250 МВ-220В</t>
  </si>
  <si>
    <t>КПУ-1Н канальный НО 600х200 МВ-220В</t>
  </si>
  <si>
    <t>11.09.03</t>
  </si>
  <si>
    <t>Монтаж вентиляционных решеток</t>
  </si>
  <si>
    <t>11.09.03.00</t>
  </si>
  <si>
    <t>Монтаж решеток</t>
  </si>
  <si>
    <t>Решетка вентиляционная</t>
  </si>
  <si>
    <t>АМР 300х150</t>
  </si>
  <si>
    <t>АМР 500х200</t>
  </si>
  <si>
    <t>400х600</t>
  </si>
  <si>
    <t>Сетка</t>
  </si>
  <si>
    <t>700х600</t>
  </si>
  <si>
    <t>1150х600</t>
  </si>
  <si>
    <t>11.09.04</t>
  </si>
  <si>
    <t>ПНР</t>
  </si>
  <si>
    <t>11.09.04.00</t>
  </si>
  <si>
    <t>Пусконаладочные работы системы вентиляции: продувка, испытание системы ДУ, ПНР общеобменной вентиляции</t>
  </si>
  <si>
    <t>компл.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</si>
  <si>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</si>
  <si>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</si>
  <si>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</si>
  <si>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</si>
  <si>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</si>
  <si>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</si>
  <si>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</si>
  <si>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</si>
  <si>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</si>
  <si>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</si>
  <si>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</si>
  <si>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</si>
  <si>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</si>
  <si>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Екатеринбург.06.11.09 Секция 4_Устройство вентиляционных систем №1</t>
  </si>
  <si>
    <t>d319e015-7b7a-11f1-9618-db392af1e994</t>
  </si>
  <si>
    <t>Итог</t>
  </si>
  <si>
    <t>Указать сумму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</si>
  <si>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</si>
  <si>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</si>
  <si>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</si>
  <si>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</si>
  <si>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</si>
  <si>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</si>
  <si>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Паркинг</t>
  </si>
  <si>
    <t>расчет от стоимоти воздуховодов,   в прочие материалы, включена заделка воздуховодов через перекрытия негорючими материалами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</si>
</sst>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"/>
    <numFmt numFmtId="165" formatCode="0.0"/>
  </numFmts>
  <fonts count="12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8"/>
      <name val="Arial Narrow"/>
      <family val="2"/>
      <charset val="204"/>
    </font>
    <font>
      <b/>
      <i/>
      <u/>
      <sz val="8"/>
      <name val="Arial Narrow"/>
      <family val="2"/>
      <charset val="204"/>
    </font>
    <font>
      <b/>
      <sz val="8"/>
      <name val="Arial Narrow"/>
      <family val="2"/>
      <charset val="204"/>
    </font>
    <font>
      <sz val="8"/>
      <color rgb="FFFF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43" fontId="0" fillId="0" borderId="2" xfId="1" applyFont="1" applyBorder="1" applyAlignment="1">
      <alignment horizontal="right" vertical="center"/>
    </xf>
    <xf numFmtId="43" fontId="0" fillId="0" borderId="0" xfId="1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vertical="center" wrapText="1"/>
    </xf>
    <xf numFmtId="0" fontId="10" fillId="0" borderId="0" xfId="0" applyFont="1"/>
    <xf numFmtId="43" fontId="8" fillId="0" borderId="0" xfId="1" applyFont="1"/>
    <xf numFmtId="0" fontId="8" fillId="0" borderId="0" xfId="0" applyFont="1" applyAlignment="1">
      <alignment wrapText="1"/>
    </xf>
    <xf numFmtId="4" fontId="8" fillId="0" borderId="0" xfId="0" applyNumberFormat="1" applyFont="1"/>
    <xf numFmtId="49" fontId="8" fillId="8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/>
    <xf numFmtId="0" fontId="8" fillId="0" borderId="0" xfId="2" applyFont="1" applyAlignment="1">
      <alignment horizontal="left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top" wrapText="1"/>
    </xf>
    <xf numFmtId="4" fontId="7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5" borderId="5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3 2 2 2" xfId="2" xr:uid="{C560CF73-487F-4B19-A66D-FB6AB8A68008}"/>
    <cellStyle name="Финансовый" xfId="1" builtinId="3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8BA077-A066-402B-963F-1BB0E0EBB6C7}" name="Р" displayName="Р" ref="A3:F13" totalsRowCount="1" headerRowDxfId="37" headerRowBorderDxfId="36" tableBorderDxfId="35" totalsRowBorderDxfId="34">
  <autoFilter ref="A3:F12" xr:uid="{498BA077-A066-402B-963F-1BB0E0EBB6C7}"/>
  <tableColumns count="6">
    <tableColumn id="1" xr3:uid="{2BFCBC52-3A03-4A95-8FBC-4863F848A729}" name="Наименование" totalsRowLabel="Итог" dataDxfId="33" totalsRowDxfId="32"/>
    <tableColumn id="2" xr3:uid="{CE443ABC-B5CD-4061-A978-1E36FAF9AA3C}" name="Ед. изм." dataDxfId="31" totalsRowDxfId="30"/>
    <tableColumn id="3" xr3:uid="{D177A9A1-E2D0-420B-B5E9-9D861C76475B}" name="Количество" dataDxfId="29" totalsRowDxfId="28"/>
    <tableColumn id="4" xr3:uid="{BFAE5D5F-6F5C-4BD2-9200-ED5466DB2AF1}" name="Цена за ед., руб" dataDxfId="27" totalsRowDxfId="26"/>
    <tableColumn id="5" xr3:uid="{605E10B9-903A-4165-BD56-1B7D1D96D60F}" name="Сумма, руб" totalsRowFunction="sum" dataDxfId="25" totalsRowDxfId="24" totalsRowCellStyle="Финансовый">
      <calculatedColumnFormula>ROUND(Р[[#This Row],[Количество]]*Р[[#This Row],[Цена за ед., руб]],2)</calculatedColumnFormula>
    </tableColumn>
    <tableColumn id="6" xr3:uid="{E939990A-D14A-4121-8A21-FDBC863EC4BD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B31219-B36B-4028-A3F1-5FDF65A037ED}" name="М" displayName="М" ref="A3:I101" totalsRowCount="1" headerRowDxfId="21" headerRowBorderDxfId="20" tableBorderDxfId="19" totalsRowBorderDxfId="18">
  <autoFilter ref="A3:I100" xr:uid="{E0B31219-B36B-4028-A3F1-5FDF65A037ED}"/>
  <tableColumns count="9">
    <tableColumn id="1" xr3:uid="{5CBD8AA0-AE3B-49BE-B1C5-CB38D70A2ECB}" name="Наим." totalsRowLabel="Итог" dataDxfId="17" totalsRowDxfId="16"/>
    <tableColumn id="2" xr3:uid="{54F5AEEB-8FE9-4048-9C27-9A20938CE0C5}" name="Артикул, марка, произв." dataDxfId="15" totalsRowDxfId="14"/>
    <tableColumn id="3" xr3:uid="{A729D2EF-4392-49BE-A862-11371D9CF64D}" name="Хар-ка" dataDxfId="13" totalsRowDxfId="12"/>
    <tableColumn id="4" xr3:uid="{E5346326-1061-48A6-9092-0DA211D3B19D}" name="Ед. изм." dataDxfId="11" totalsRowDxfId="10"/>
    <tableColumn id="5" xr3:uid="{7BDF5BFE-BB60-4EAC-B58A-E53589FD98C7}" name="Количество" dataDxfId="9" totalsRowDxfId="8"/>
    <tableColumn id="6" xr3:uid="{C95F05EC-8F53-4DBE-BF7A-DC0EBCD2AE74}" name="Цена за ед., руб" dataDxfId="7" totalsRowDxfId="6"/>
    <tableColumn id="7" xr3:uid="{8338E154-FEFD-4089-B2E2-0F6FE7A45C99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123F3A6B-D173-4583-92FB-B7F8AEAFACA6}" name="Прим." dataDxfId="3" totalsRowDxfId="2"/>
    <tableColumn id="9" xr3:uid="{25060C10-C0DA-4D22-8ADC-F30E1746ED66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A153"/>
  <sheetViews>
    <sheetView tabSelected="1" zoomScaleNormal="100" workbookViewId="0">
      <pane ySplit="7" topLeftCell="A68" activePane="bottomLeft" state="frozen"/>
      <selection pane="bottomLeft" activeCell="O73" sqref="O73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1:12" ht="23.1" customHeight="1" x14ac:dyDescent="0.2">
      <c r="B3" s="96" t="s">
        <v>1</v>
      </c>
      <c r="C3" s="96"/>
      <c r="D3" s="96"/>
      <c r="E3" s="96"/>
      <c r="F3" s="96"/>
      <c r="G3" s="96"/>
      <c r="H3" s="96"/>
      <c r="I3" s="96"/>
      <c r="J3" s="96"/>
    </row>
    <row r="4" spans="1:12" ht="11.1" customHeight="1" x14ac:dyDescent="0.2">
      <c r="B4" s="96" t="s">
        <v>2</v>
      </c>
      <c r="C4" s="96"/>
      <c r="D4" s="96"/>
      <c r="E4" s="96"/>
      <c r="F4" s="96"/>
      <c r="G4" s="96"/>
      <c r="H4" s="96"/>
      <c r="I4" s="96"/>
      <c r="J4" s="96"/>
    </row>
    <row r="5" spans="1:12" ht="11.1" customHeight="1" x14ac:dyDescent="0.2"/>
    <row r="6" spans="1:12" ht="11.1" customHeight="1" x14ac:dyDescent="0.2">
      <c r="A6" s="87" t="s">
        <v>3</v>
      </c>
      <c r="B6" s="87" t="s">
        <v>4</v>
      </c>
      <c r="C6" s="97" t="s">
        <v>5</v>
      </c>
      <c r="D6" s="99" t="s">
        <v>6</v>
      </c>
      <c r="E6" s="87" t="s">
        <v>7</v>
      </c>
      <c r="F6" s="89" t="s">
        <v>8</v>
      </c>
      <c r="G6" s="101" t="s">
        <v>211</v>
      </c>
      <c r="H6" s="87" t="s">
        <v>9</v>
      </c>
      <c r="I6" s="89" t="s">
        <v>10</v>
      </c>
      <c r="J6" s="89" t="s">
        <v>11</v>
      </c>
      <c r="K6" s="87" t="s">
        <v>12</v>
      </c>
      <c r="L6" s="89" t="s">
        <v>13</v>
      </c>
    </row>
    <row r="7" spans="1:12" ht="11.1" customHeight="1" x14ac:dyDescent="0.2">
      <c r="A7" s="88"/>
      <c r="B7" s="88"/>
      <c r="C7" s="98"/>
      <c r="D7" s="100"/>
      <c r="E7" s="88"/>
      <c r="F7" s="90"/>
      <c r="G7" s="102"/>
      <c r="H7" s="88"/>
      <c r="I7" s="90"/>
      <c r="J7" s="90"/>
      <c r="K7" s="88"/>
      <c r="L7" s="90"/>
    </row>
    <row r="8" spans="1:12" ht="11.1" customHeight="1" x14ac:dyDescent="0.2">
      <c r="A8" s="3" t="s">
        <v>14</v>
      </c>
      <c r="B8" s="4" t="s">
        <v>15</v>
      </c>
      <c r="C8" s="5"/>
      <c r="D8" s="5"/>
      <c r="E8" s="6"/>
      <c r="F8" s="7"/>
      <c r="G8" s="7"/>
      <c r="H8" s="7"/>
      <c r="I8" s="57"/>
      <c r="J8" s="57"/>
      <c r="K8" s="5"/>
      <c r="L8" s="5"/>
    </row>
    <row r="9" spans="1:12" ht="11.1" customHeight="1" outlineLevel="1" x14ac:dyDescent="0.2">
      <c r="A9" s="8" t="s">
        <v>16</v>
      </c>
      <c r="B9" s="9" t="s">
        <v>17</v>
      </c>
      <c r="C9" s="10"/>
      <c r="D9" s="10"/>
      <c r="E9" s="11"/>
      <c r="F9" s="12"/>
      <c r="G9" s="12"/>
      <c r="H9" s="12"/>
      <c r="I9" s="58"/>
      <c r="J9" s="58">
        <f>SUM($J$138,$J$128,$J$99,$J$10)</f>
        <v>0</v>
      </c>
      <c r="K9" s="10"/>
      <c r="L9" s="10"/>
    </row>
    <row r="10" spans="1:12" ht="23.1" customHeight="1" outlineLevel="2" x14ac:dyDescent="0.2">
      <c r="A10" s="13" t="s">
        <v>18</v>
      </c>
      <c r="B10" s="14" t="s">
        <v>19</v>
      </c>
      <c r="C10" s="15"/>
      <c r="D10" s="15"/>
      <c r="E10" s="16"/>
      <c r="F10" s="17"/>
      <c r="G10" s="18"/>
      <c r="H10" s="18"/>
      <c r="I10" s="59"/>
      <c r="J10" s="59">
        <f>SUM($J$11)</f>
        <v>0</v>
      </c>
      <c r="K10" s="19"/>
      <c r="L10" s="19"/>
    </row>
    <row r="11" spans="1:12" ht="23.1" customHeight="1" outlineLevel="3" x14ac:dyDescent="0.2">
      <c r="A11" s="13" t="s">
        <v>20</v>
      </c>
      <c r="B11" s="14" t="s">
        <v>19</v>
      </c>
      <c r="C11" s="15"/>
      <c r="D11" s="15"/>
      <c r="E11" s="16"/>
      <c r="F11" s="17"/>
      <c r="G11" s="18"/>
      <c r="H11" s="18"/>
      <c r="I11" s="59"/>
      <c r="J11" s="59">
        <f>SUM($J$72,$J$95,$J$93,$J$89,$J$87,$J$84,$J$82,$J$76,$J$74,$J$36,$J$34,$J$14,$J$12)</f>
        <v>0</v>
      </c>
      <c r="K11" s="19"/>
      <c r="L11" s="19"/>
    </row>
    <row r="12" spans="1:12" ht="11.1" customHeight="1" outlineLevel="4" x14ac:dyDescent="0.2">
      <c r="A12" s="20"/>
      <c r="B12" s="14" t="s">
        <v>21</v>
      </c>
      <c r="C12" s="21"/>
      <c r="D12" s="21"/>
      <c r="E12" s="21"/>
      <c r="F12" s="21"/>
      <c r="G12" s="21"/>
      <c r="H12" s="21"/>
      <c r="I12" s="60"/>
      <c r="J12" s="61">
        <f>SUM($J$13)</f>
        <v>0</v>
      </c>
      <c r="K12" s="18"/>
      <c r="L12" s="22"/>
    </row>
    <row r="13" spans="1:12" ht="23.1" customHeight="1" outlineLevel="4" x14ac:dyDescent="0.2">
      <c r="A13" s="23"/>
      <c r="B13" s="24" t="s">
        <v>22</v>
      </c>
      <c r="C13" s="25"/>
      <c r="D13" s="25"/>
      <c r="E13" s="26" t="s">
        <v>23</v>
      </c>
      <c r="F13" s="27"/>
      <c r="G13" s="28">
        <v>2111.5</v>
      </c>
      <c r="H13" s="28">
        <f>SUM($G$13:$G$13)</f>
        <v>2111.5</v>
      </c>
      <c r="I13" s="31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31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24</v>
      </c>
      <c r="C14" s="21"/>
      <c r="D14" s="21"/>
      <c r="E14" s="21"/>
      <c r="F14" s="21"/>
      <c r="G14" s="21"/>
      <c r="H14" s="21"/>
      <c r="I14" s="60"/>
      <c r="J14" s="61">
        <f>SUM($J$15:$J$33)</f>
        <v>0</v>
      </c>
      <c r="K14" s="18"/>
      <c r="L14" s="22"/>
    </row>
    <row r="15" spans="1:12" ht="23.1" customHeight="1" outlineLevel="4" x14ac:dyDescent="0.2">
      <c r="A15" s="23" t="s">
        <v>25</v>
      </c>
      <c r="B15" s="24" t="s">
        <v>26</v>
      </c>
      <c r="C15" s="25"/>
      <c r="D15" s="25" t="s">
        <v>27</v>
      </c>
      <c r="E15" s="26" t="s">
        <v>23</v>
      </c>
      <c r="F15" s="27"/>
      <c r="G15" s="29">
        <v>290</v>
      </c>
      <c r="H15" s="29">
        <f>SUM($G$15:$G$15)</f>
        <v>290</v>
      </c>
      <c r="I15" s="31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31">
        <f>ROUND($H$15*$I$15,2)</f>
        <v>0</v>
      </c>
      <c r="K15" s="25"/>
      <c r="L15" s="25" t="str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Закупка подрядчик</v>
      </c>
    </row>
    <row r="16" spans="1:12" ht="23.1" customHeight="1" outlineLevel="4" x14ac:dyDescent="0.2">
      <c r="A16" s="23" t="s">
        <v>28</v>
      </c>
      <c r="B16" s="24" t="s">
        <v>26</v>
      </c>
      <c r="C16" s="25"/>
      <c r="D16" s="25" t="s">
        <v>29</v>
      </c>
      <c r="E16" s="26" t="s">
        <v>23</v>
      </c>
      <c r="F16" s="27"/>
      <c r="G16" s="29">
        <v>240</v>
      </c>
      <c r="H16" s="29">
        <f>SUM($G$16:$G$16)</f>
        <v>240</v>
      </c>
      <c r="I16" s="31">
        <f t="array" ref="I16">INDEX(М[Цена за ед., руб],MATCH(1,IF(($B16=М[Наим.])*($C16=М[Артикул,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  <c r="J16" s="31">
        <f>ROUND($H$16*$I$16,2)</f>
        <v>0</v>
      </c>
      <c r="K16" s="25"/>
      <c r="L16" s="25" t="str">
        <f t="array" ref="L16">INDEX(М[Форма закупа],MATCH(1,IF(($B16=М[Наим.])*($C16=М[Артикул, марка, произв.])*($D16=М[Хар-ка])*($K16=М[Прим.]),{1},($B16=М[Наим.])*($C16=М[Артикул, марка, произв.])*($D16=М[Хар-ка])*($K16=М[Прим.])),0))</f>
        <v>Закупка подрядчик</v>
      </c>
    </row>
    <row r="17" spans="1:12" ht="23.1" customHeight="1" outlineLevel="4" x14ac:dyDescent="0.2">
      <c r="A17" s="23" t="s">
        <v>30</v>
      </c>
      <c r="B17" s="24" t="s">
        <v>26</v>
      </c>
      <c r="C17" s="25"/>
      <c r="D17" s="25" t="s">
        <v>31</v>
      </c>
      <c r="E17" s="26" t="s">
        <v>23</v>
      </c>
      <c r="F17" s="27"/>
      <c r="G17" s="29">
        <v>8</v>
      </c>
      <c r="H17" s="29">
        <f>SUM($G$17:$G$17)</f>
        <v>8</v>
      </c>
      <c r="I17" s="31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31">
        <f>ROUND($H$17*$I$17,2)</f>
        <v>0</v>
      </c>
      <c r="K17" s="25"/>
      <c r="L17" s="25" t="str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Закупка подрядчик</v>
      </c>
    </row>
    <row r="18" spans="1:12" ht="23.1" customHeight="1" outlineLevel="4" x14ac:dyDescent="0.2">
      <c r="A18" s="23" t="s">
        <v>32</v>
      </c>
      <c r="B18" s="24" t="s">
        <v>26</v>
      </c>
      <c r="C18" s="25"/>
      <c r="D18" s="25" t="s">
        <v>33</v>
      </c>
      <c r="E18" s="26" t="s">
        <v>23</v>
      </c>
      <c r="F18" s="27"/>
      <c r="G18" s="30">
        <v>115.5</v>
      </c>
      <c r="H18" s="30">
        <f>SUM($G$18:$G$18)</f>
        <v>115.5</v>
      </c>
      <c r="I18" s="31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31">
        <f>ROUND($H$18*$I$18,2)</f>
        <v>0</v>
      </c>
      <c r="K18" s="25"/>
      <c r="L18" s="25" t="str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Закупка подрядчик</v>
      </c>
    </row>
    <row r="19" spans="1:12" ht="23.1" customHeight="1" outlineLevel="4" x14ac:dyDescent="0.2">
      <c r="A19" s="23" t="s">
        <v>34</v>
      </c>
      <c r="B19" s="24" t="s">
        <v>26</v>
      </c>
      <c r="C19" s="25"/>
      <c r="D19" s="25" t="s">
        <v>35</v>
      </c>
      <c r="E19" s="26" t="s">
        <v>23</v>
      </c>
      <c r="F19" s="27"/>
      <c r="G19" s="29">
        <v>128</v>
      </c>
      <c r="H19" s="29">
        <f>SUM($G$19:$G$19)</f>
        <v>128</v>
      </c>
      <c r="I19" s="31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31">
        <f>ROUND($H$19*$I$19,2)</f>
        <v>0</v>
      </c>
      <c r="K19" s="25"/>
      <c r="L19" s="25" t="str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Закупка подрядчик</v>
      </c>
    </row>
    <row r="20" spans="1:12" ht="23.1" customHeight="1" outlineLevel="4" x14ac:dyDescent="0.2">
      <c r="A20" s="23" t="s">
        <v>36</v>
      </c>
      <c r="B20" s="24" t="s">
        <v>26</v>
      </c>
      <c r="C20" s="25"/>
      <c r="D20" s="25" t="s">
        <v>37</v>
      </c>
      <c r="E20" s="26" t="s">
        <v>23</v>
      </c>
      <c r="F20" s="27"/>
      <c r="G20" s="29">
        <v>42</v>
      </c>
      <c r="H20" s="29">
        <f>SUM($G$20:$G$20)</f>
        <v>42</v>
      </c>
      <c r="I20" s="31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31">
        <f>ROUND($H$20*$I$20,2)</f>
        <v>0</v>
      </c>
      <c r="K20" s="25"/>
      <c r="L20" s="25" t="str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Закупка подрядчик</v>
      </c>
    </row>
    <row r="21" spans="1:12" ht="23.1" customHeight="1" outlineLevel="4" x14ac:dyDescent="0.2">
      <c r="A21" s="23" t="s">
        <v>38</v>
      </c>
      <c r="B21" s="24" t="s">
        <v>26</v>
      </c>
      <c r="C21" s="25"/>
      <c r="D21" s="25" t="s">
        <v>39</v>
      </c>
      <c r="E21" s="26" t="s">
        <v>23</v>
      </c>
      <c r="F21" s="27"/>
      <c r="G21" s="30">
        <v>106.5</v>
      </c>
      <c r="H21" s="30">
        <f>SUM($G$21:$G$21)</f>
        <v>106.5</v>
      </c>
      <c r="I21" s="31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31">
        <f>ROUND($H$21*$I$21,2)</f>
        <v>0</v>
      </c>
      <c r="K21" s="25"/>
      <c r="L21" s="25" t="str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Закупка подрядчик</v>
      </c>
    </row>
    <row r="22" spans="1:12" ht="23.1" customHeight="1" outlineLevel="4" x14ac:dyDescent="0.2">
      <c r="A22" s="23" t="s">
        <v>40</v>
      </c>
      <c r="B22" s="24" t="s">
        <v>26</v>
      </c>
      <c r="C22" s="25"/>
      <c r="D22" s="25" t="s">
        <v>41</v>
      </c>
      <c r="E22" s="26" t="s">
        <v>23</v>
      </c>
      <c r="F22" s="27"/>
      <c r="G22" s="29">
        <v>26</v>
      </c>
      <c r="H22" s="29">
        <f>SUM($G$22:$G$22)</f>
        <v>26</v>
      </c>
      <c r="I22" s="31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31">
        <f>ROUND($H$22*$I$22,2)</f>
        <v>0</v>
      </c>
      <c r="K22" s="25"/>
      <c r="L22" s="25" t="str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Закупка подрядчик</v>
      </c>
    </row>
    <row r="23" spans="1:12" ht="23.1" customHeight="1" outlineLevel="4" x14ac:dyDescent="0.2">
      <c r="A23" s="23" t="s">
        <v>42</v>
      </c>
      <c r="B23" s="24" t="s">
        <v>26</v>
      </c>
      <c r="C23" s="25"/>
      <c r="D23" s="25" t="s">
        <v>43</v>
      </c>
      <c r="E23" s="26" t="s">
        <v>23</v>
      </c>
      <c r="F23" s="27"/>
      <c r="G23" s="30">
        <v>182.5</v>
      </c>
      <c r="H23" s="30">
        <f>SUM($G$23:$G$23)</f>
        <v>182.5</v>
      </c>
      <c r="I23" s="31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31">
        <f>ROUND($H$23*$I$23,2)</f>
        <v>0</v>
      </c>
      <c r="K23" s="25"/>
      <c r="L23" s="25" t="str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Закупка подрядчик</v>
      </c>
    </row>
    <row r="24" spans="1:12" ht="23.1" customHeight="1" outlineLevel="4" x14ac:dyDescent="0.2">
      <c r="A24" s="23" t="s">
        <v>44</v>
      </c>
      <c r="B24" s="24" t="s">
        <v>26</v>
      </c>
      <c r="C24" s="25"/>
      <c r="D24" s="25" t="s">
        <v>45</v>
      </c>
      <c r="E24" s="26" t="s">
        <v>23</v>
      </c>
      <c r="F24" s="27"/>
      <c r="G24" s="30">
        <v>36.5</v>
      </c>
      <c r="H24" s="30">
        <f>SUM($G$24:$G$24)</f>
        <v>36.5</v>
      </c>
      <c r="I24" s="31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31">
        <f>ROUND($H$24*$I$24,2)</f>
        <v>0</v>
      </c>
      <c r="K24" s="25"/>
      <c r="L24" s="25" t="str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Закупка подрядчик</v>
      </c>
    </row>
    <row r="25" spans="1:12" ht="23.1" customHeight="1" outlineLevel="4" x14ac:dyDescent="0.2">
      <c r="A25" s="23" t="s">
        <v>14</v>
      </c>
      <c r="B25" s="24" t="s">
        <v>26</v>
      </c>
      <c r="C25" s="25"/>
      <c r="D25" s="25" t="s">
        <v>46</v>
      </c>
      <c r="E25" s="26" t="s">
        <v>23</v>
      </c>
      <c r="F25" s="27"/>
      <c r="G25" s="29">
        <v>93</v>
      </c>
      <c r="H25" s="29">
        <f>SUM($G$25:$G$25)</f>
        <v>93</v>
      </c>
      <c r="I25" s="31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31">
        <f>ROUND($H$25*$I$25,2)</f>
        <v>0</v>
      </c>
      <c r="K25" s="25"/>
      <c r="L25" s="25" t="str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Закупка подрядчик</v>
      </c>
    </row>
    <row r="26" spans="1:12" ht="23.1" customHeight="1" outlineLevel="4" x14ac:dyDescent="0.2">
      <c r="A26" s="23" t="s">
        <v>47</v>
      </c>
      <c r="B26" s="24" t="s">
        <v>26</v>
      </c>
      <c r="C26" s="25"/>
      <c r="D26" s="25" t="s">
        <v>48</v>
      </c>
      <c r="E26" s="26" t="s">
        <v>23</v>
      </c>
      <c r="F26" s="27"/>
      <c r="G26" s="29">
        <v>8</v>
      </c>
      <c r="H26" s="29">
        <f>SUM($G$26:$G$26)</f>
        <v>8</v>
      </c>
      <c r="I26" s="31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31">
        <f>ROUND($H$26*$I$26,2)</f>
        <v>0</v>
      </c>
      <c r="K26" s="25"/>
      <c r="L26" s="25" t="str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Закупка подрядчик</v>
      </c>
    </row>
    <row r="27" spans="1:12" ht="23.1" customHeight="1" outlineLevel="4" x14ac:dyDescent="0.2">
      <c r="A27" s="23" t="s">
        <v>49</v>
      </c>
      <c r="B27" s="24" t="s">
        <v>26</v>
      </c>
      <c r="C27" s="25"/>
      <c r="D27" s="25" t="s">
        <v>50</v>
      </c>
      <c r="E27" s="26" t="s">
        <v>23</v>
      </c>
      <c r="F27" s="27"/>
      <c r="G27" s="29">
        <v>11</v>
      </c>
      <c r="H27" s="29">
        <f>SUM($G$27:$G$27)</f>
        <v>11</v>
      </c>
      <c r="I27" s="31">
        <f t="array" ref="I27">INDEX(М[Цена за ед., руб],MATCH(1,IF(($B27=М[Наим.])*($C27=М[Артикул,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  <c r="J27" s="31">
        <f>ROUND($H$27*$I$27,2)</f>
        <v>0</v>
      </c>
      <c r="K27" s="25"/>
      <c r="L27" s="25" t="str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Закупка подрядчик</v>
      </c>
    </row>
    <row r="28" spans="1:12" ht="23.1" customHeight="1" outlineLevel="4" x14ac:dyDescent="0.2">
      <c r="A28" s="23" t="s">
        <v>51</v>
      </c>
      <c r="B28" s="24" t="s">
        <v>26</v>
      </c>
      <c r="C28" s="25"/>
      <c r="D28" s="25" t="s">
        <v>52</v>
      </c>
      <c r="E28" s="26" t="s">
        <v>23</v>
      </c>
      <c r="F28" s="27"/>
      <c r="G28" s="29">
        <v>26</v>
      </c>
      <c r="H28" s="29">
        <f>SUM($G$28:$G$28)</f>
        <v>26</v>
      </c>
      <c r="I28" s="31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31">
        <f>ROUND($H$28*$I$28,2)</f>
        <v>0</v>
      </c>
      <c r="K28" s="25"/>
      <c r="L28" s="25" t="str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Закупка подрядчик</v>
      </c>
    </row>
    <row r="29" spans="1:12" ht="23.1" customHeight="1" outlineLevel="4" x14ac:dyDescent="0.2">
      <c r="A29" s="23" t="s">
        <v>53</v>
      </c>
      <c r="B29" s="24" t="s">
        <v>26</v>
      </c>
      <c r="C29" s="25"/>
      <c r="D29" s="25" t="s">
        <v>54</v>
      </c>
      <c r="E29" s="26" t="s">
        <v>23</v>
      </c>
      <c r="F29" s="27"/>
      <c r="G29" s="30">
        <v>104.5</v>
      </c>
      <c r="H29" s="30">
        <f>SUM($G$29:$G$29)</f>
        <v>104.5</v>
      </c>
      <c r="I29" s="31">
        <f t="array" ref="I29">INDEX(М[Цена за ед., руб],MATCH(1,IF(($B29=М[Наим.])*($C29=М[Артикул,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  <c r="J29" s="31">
        <f>ROUND($H$29*$I$29,2)</f>
        <v>0</v>
      </c>
      <c r="K29" s="25"/>
      <c r="L29" s="25" t="str">
        <f t="array" ref="L29">INDEX(М[Форма закупа],MATCH(1,IF(($B29=М[Наим.])*($C29=М[Артикул, марка, произв.])*($D29=М[Хар-ка])*($K29=М[Прим.]),{1},($B29=М[Наим.])*($C29=М[Артикул, марка, произв.])*($D29=М[Хар-ка])*($K29=М[Прим.])),0))</f>
        <v>Закупка подрядчик</v>
      </c>
    </row>
    <row r="30" spans="1:12" ht="23.1" customHeight="1" outlineLevel="4" x14ac:dyDescent="0.2">
      <c r="A30" s="23" t="s">
        <v>55</v>
      </c>
      <c r="B30" s="24" t="s">
        <v>26</v>
      </c>
      <c r="C30" s="25"/>
      <c r="D30" s="25" t="s">
        <v>56</v>
      </c>
      <c r="E30" s="26" t="s">
        <v>23</v>
      </c>
      <c r="F30" s="27"/>
      <c r="G30" s="29">
        <v>16</v>
      </c>
      <c r="H30" s="29">
        <f>SUM($G$30:$G$30)</f>
        <v>16</v>
      </c>
      <c r="I30" s="31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31">
        <f>ROUND($H$30*$I$30,2)</f>
        <v>0</v>
      </c>
      <c r="K30" s="25"/>
      <c r="L30" s="25" t="str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Закупка подрядчик</v>
      </c>
    </row>
    <row r="31" spans="1:12" ht="23.1" customHeight="1" outlineLevel="4" x14ac:dyDescent="0.2">
      <c r="A31" s="23" t="s">
        <v>57</v>
      </c>
      <c r="B31" s="24" t="s">
        <v>26</v>
      </c>
      <c r="C31" s="25"/>
      <c r="D31" s="25" t="s">
        <v>58</v>
      </c>
      <c r="E31" s="26" t="s">
        <v>23</v>
      </c>
      <c r="F31" s="27"/>
      <c r="G31" s="29">
        <v>21</v>
      </c>
      <c r="H31" s="29">
        <f>SUM($G$31:$G$31)</f>
        <v>21</v>
      </c>
      <c r="I31" s="31">
        <f t="array" ref="I31">INDEX(М[Цена за ед., руб],MATCH(1,IF(($B31=М[Наим.])*($C31=М[Артикул,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  <c r="J31" s="31">
        <f>ROUND($H$31*$I$31,2)</f>
        <v>0</v>
      </c>
      <c r="K31" s="25"/>
      <c r="L31" s="25" t="str">
        <f t="array" ref="L31">INDEX(М[Форма закупа],MATCH(1,IF(($B31=М[Наим.])*($C31=М[Артикул, марка, произв.])*($D31=М[Хар-ка])*($K31=М[Прим.]),{1},($B31=М[Наим.])*($C31=М[Артикул, марка, произв.])*($D31=М[Хар-ка])*($K31=М[Прим.])),0))</f>
        <v>Закупка подрядчик</v>
      </c>
    </row>
    <row r="32" spans="1:12" ht="23.1" customHeight="1" outlineLevel="4" x14ac:dyDescent="0.2">
      <c r="A32" s="23" t="s">
        <v>59</v>
      </c>
      <c r="B32" s="24" t="s">
        <v>26</v>
      </c>
      <c r="C32" s="25"/>
      <c r="D32" s="25" t="s">
        <v>60</v>
      </c>
      <c r="E32" s="26" t="s">
        <v>23</v>
      </c>
      <c r="F32" s="27"/>
      <c r="G32" s="29">
        <v>7</v>
      </c>
      <c r="H32" s="29">
        <f>SUM($G$32:$G$32)</f>
        <v>7</v>
      </c>
      <c r="I32" s="31">
        <f t="array" ref="I32">INDEX(М[Цена за ед., руб],MATCH(1,IF(($B32=М[Наим.])*($C32=М[Артикул,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  <c r="J32" s="31">
        <f>ROUND($H$32*$I$32,2)</f>
        <v>0</v>
      </c>
      <c r="K32" s="25"/>
      <c r="L32" s="25" t="str">
        <f t="array" ref="L32">INDEX(М[Форма закупа],MATCH(1,IF(($B32=М[Наим.])*($C32=М[Артикул, марка, произв.])*($D32=М[Хар-ка])*($K32=М[Прим.]),{1},($B32=М[Наим.])*($C32=М[Артикул, марка, произв.])*($D32=М[Хар-ка])*($K32=М[Прим.])),0))</f>
        <v>Закупка подрядчик</v>
      </c>
    </row>
    <row r="33" spans="1:12" ht="23.1" customHeight="1" outlineLevel="4" x14ac:dyDescent="0.2">
      <c r="A33" s="23" t="s">
        <v>61</v>
      </c>
      <c r="B33" s="24" t="s">
        <v>26</v>
      </c>
      <c r="C33" s="25"/>
      <c r="D33" s="25" t="s">
        <v>62</v>
      </c>
      <c r="E33" s="26" t="s">
        <v>23</v>
      </c>
      <c r="F33" s="27"/>
      <c r="G33" s="29">
        <v>650</v>
      </c>
      <c r="H33" s="29">
        <f>SUM($G$33:$G$33)</f>
        <v>650</v>
      </c>
      <c r="I33" s="31">
        <f t="array" ref="I33">INDEX(М[Цена за ед., руб],MATCH(1,IF(($B33=М[Наим.])*($C33=М[Артикул,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  <c r="J33" s="31">
        <f>ROUND($H$33*$I$33,2)</f>
        <v>0</v>
      </c>
      <c r="K33" s="25"/>
      <c r="L33" s="25" t="str">
        <f t="array" ref="L33">INDEX(М[Форма закупа],MATCH(1,IF(($B33=М[Наим.])*($C33=М[Артикул, марка, произв.])*($D33=М[Хар-ка])*($K33=М[Прим.]),{1},($B33=М[Наим.])*($C33=М[Артикул, марка, произв.])*($D33=М[Хар-ка])*($K33=М[Прим.])),0))</f>
        <v>Закупка подрядчик</v>
      </c>
    </row>
    <row r="34" spans="1:12" ht="11.1" customHeight="1" outlineLevel="4" x14ac:dyDescent="0.2">
      <c r="A34" s="20"/>
      <c r="B34" s="14" t="s">
        <v>21</v>
      </c>
      <c r="C34" s="21"/>
      <c r="D34" s="21"/>
      <c r="E34" s="21"/>
      <c r="F34" s="21"/>
      <c r="G34" s="21"/>
      <c r="H34" s="21"/>
      <c r="I34" s="60"/>
      <c r="J34" s="61">
        <f>SUM($J$35)</f>
        <v>0</v>
      </c>
      <c r="K34" s="18"/>
      <c r="L34" s="22"/>
    </row>
    <row r="35" spans="1:12" ht="23.1" customHeight="1" outlineLevel="4" x14ac:dyDescent="0.2">
      <c r="A35" s="23"/>
      <c r="B35" s="24" t="s">
        <v>63</v>
      </c>
      <c r="C35" s="25"/>
      <c r="D35" s="25"/>
      <c r="E35" s="26" t="s">
        <v>23</v>
      </c>
      <c r="F35" s="27"/>
      <c r="G35" s="28">
        <v>1389.5</v>
      </c>
      <c r="H35" s="28">
        <f>SUM($G$35:$G$35)</f>
        <v>1389.5</v>
      </c>
      <c r="I35" s="31">
        <f t="array" ref="I35">INDEX(Р[Цена за ед., руб],MATCH(1,IF(($B35=Р[Наименование])*($K35=Р[Примечание]),{1},($B35=Р[Наименование])*($K35=Р[Примечание])),0))</f>
        <v>0</v>
      </c>
      <c r="J35" s="31">
        <f>ROUND($H$35*$I$35,2)</f>
        <v>0</v>
      </c>
      <c r="K35" s="25"/>
      <c r="L35" s="25"/>
    </row>
    <row r="36" spans="1:12" ht="11.1" customHeight="1" outlineLevel="4" x14ac:dyDescent="0.2">
      <c r="A36" s="20"/>
      <c r="B36" s="14" t="s">
        <v>24</v>
      </c>
      <c r="C36" s="21"/>
      <c r="D36" s="21"/>
      <c r="E36" s="21"/>
      <c r="F36" s="21"/>
      <c r="G36" s="21"/>
      <c r="H36" s="21"/>
      <c r="I36" s="60"/>
      <c r="J36" s="61">
        <f>SUM($J$37:$J$71)</f>
        <v>0</v>
      </c>
      <c r="K36" s="18"/>
      <c r="L36" s="22"/>
    </row>
    <row r="37" spans="1:12" ht="23.1" customHeight="1" outlineLevel="4" x14ac:dyDescent="0.2">
      <c r="A37" s="23" t="s">
        <v>25</v>
      </c>
      <c r="B37" s="24" t="s">
        <v>26</v>
      </c>
      <c r="C37" s="25"/>
      <c r="D37" s="25" t="s">
        <v>64</v>
      </c>
      <c r="E37" s="26" t="s">
        <v>23</v>
      </c>
      <c r="F37" s="27"/>
      <c r="G37" s="29">
        <v>10</v>
      </c>
      <c r="H37" s="29">
        <f>SUM($G$37:$G$37)</f>
        <v>10</v>
      </c>
      <c r="I37" s="31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31">
        <f>ROUND($H$37*$I$37,2)</f>
        <v>0</v>
      </c>
      <c r="K37" s="25"/>
      <c r="L37" s="25" t="str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Закупка подрядчик</v>
      </c>
    </row>
    <row r="38" spans="1:12" ht="23.1" customHeight="1" outlineLevel="4" x14ac:dyDescent="0.2">
      <c r="A38" s="23" t="s">
        <v>28</v>
      </c>
      <c r="B38" s="24" t="s">
        <v>26</v>
      </c>
      <c r="C38" s="25"/>
      <c r="D38" s="25" t="s">
        <v>65</v>
      </c>
      <c r="E38" s="26" t="s">
        <v>23</v>
      </c>
      <c r="F38" s="27"/>
      <c r="G38" s="29">
        <v>42</v>
      </c>
      <c r="H38" s="29">
        <f>SUM($G$38:$G$38)</f>
        <v>42</v>
      </c>
      <c r="I38" s="31">
        <f t="array" ref="I38">INDEX(М[Цена за ед., руб],MATCH(1,IF(($B38=М[Наим.])*($C38=М[Артикул,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  <c r="J38" s="31">
        <f>ROUND($H$38*$I$38,2)</f>
        <v>0</v>
      </c>
      <c r="K38" s="25"/>
      <c r="L38" s="25" t="str">
        <f t="array" ref="L38">INDEX(М[Форма закупа],MATCH(1,IF(($B38=М[Наим.])*($C38=М[Артикул, марка, произв.])*($D38=М[Хар-ка])*($K38=М[Прим.]),{1},($B38=М[Наим.])*($C38=М[Артикул, марка, произв.])*($D38=М[Хар-ка])*($K38=М[Прим.])),0))</f>
        <v>Закупка подрядчик</v>
      </c>
    </row>
    <row r="39" spans="1:12" ht="23.1" customHeight="1" outlineLevel="4" x14ac:dyDescent="0.2">
      <c r="A39" s="23" t="s">
        <v>30</v>
      </c>
      <c r="B39" s="24" t="s">
        <v>26</v>
      </c>
      <c r="C39" s="25"/>
      <c r="D39" s="25" t="s">
        <v>66</v>
      </c>
      <c r="E39" s="26" t="s">
        <v>23</v>
      </c>
      <c r="F39" s="27"/>
      <c r="G39" s="30">
        <v>102.5</v>
      </c>
      <c r="H39" s="30">
        <f>SUM($G$39:$G$39)</f>
        <v>102.5</v>
      </c>
      <c r="I39" s="31">
        <f t="array" ref="I39">INDEX(М[Цена за ед., руб],MATCH(1,IF(($B39=М[Наим.])*($C39=М[Артикул,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  <c r="J39" s="31">
        <f>ROUND($H$39*$I$39,2)</f>
        <v>0</v>
      </c>
      <c r="K39" s="25"/>
      <c r="L39" s="25" t="str">
        <f t="array" ref="L39">INDEX(М[Форма закупа],MATCH(1,IF(($B39=М[Наим.])*($C39=М[Артикул, марка, произв.])*($D39=М[Хар-ка])*($K39=М[Прим.]),{1},($B39=М[Наим.])*($C39=М[Артикул, марка, произв.])*($D39=М[Хар-ка])*($K39=М[Прим.])),0))</f>
        <v>Закупка подрядчик</v>
      </c>
    </row>
    <row r="40" spans="1:12" ht="23.1" customHeight="1" outlineLevel="4" x14ac:dyDescent="0.2">
      <c r="A40" s="23" t="s">
        <v>32</v>
      </c>
      <c r="B40" s="24" t="s">
        <v>26</v>
      </c>
      <c r="C40" s="25"/>
      <c r="D40" s="25" t="s">
        <v>67</v>
      </c>
      <c r="E40" s="26" t="s">
        <v>23</v>
      </c>
      <c r="F40" s="27"/>
      <c r="G40" s="29">
        <v>199</v>
      </c>
      <c r="H40" s="29">
        <f>SUM($G$40:$G$40)</f>
        <v>199</v>
      </c>
      <c r="I40" s="31">
        <f t="array" ref="I40">INDEX(М[Цена за ед., руб],MATCH(1,IF(($B40=М[Наим.])*($C40=М[Артикул,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  <c r="J40" s="31">
        <f>ROUND($H$40*$I$40,2)</f>
        <v>0</v>
      </c>
      <c r="K40" s="25"/>
      <c r="L40" s="25" t="str">
        <f t="array" ref="L40">INDEX(М[Форма закупа],MATCH(1,IF(($B40=М[Наим.])*($C40=М[Артикул, марка, произв.])*($D40=М[Хар-ка])*($K40=М[Прим.]),{1},($B40=М[Наим.])*($C40=М[Артикул, марка, произв.])*($D40=М[Хар-ка])*($K40=М[Прим.])),0))</f>
        <v>Закупка подрядчик</v>
      </c>
    </row>
    <row r="41" spans="1:12" ht="23.1" customHeight="1" outlineLevel="4" x14ac:dyDescent="0.2">
      <c r="A41" s="23" t="s">
        <v>34</v>
      </c>
      <c r="B41" s="24" t="s">
        <v>26</v>
      </c>
      <c r="C41" s="25"/>
      <c r="D41" s="25" t="s">
        <v>68</v>
      </c>
      <c r="E41" s="26" t="s">
        <v>23</v>
      </c>
      <c r="F41" s="27"/>
      <c r="G41" s="29">
        <v>8</v>
      </c>
      <c r="H41" s="29">
        <f>SUM($G$41:$G$41)</f>
        <v>8</v>
      </c>
      <c r="I41" s="31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31">
        <f>ROUND($H$41*$I$41,2)</f>
        <v>0</v>
      </c>
      <c r="K41" s="25"/>
      <c r="L41" s="25" t="str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Закупка подрядчик</v>
      </c>
    </row>
    <row r="42" spans="1:12" ht="23.1" customHeight="1" outlineLevel="4" x14ac:dyDescent="0.2">
      <c r="A42" s="23" t="s">
        <v>36</v>
      </c>
      <c r="B42" s="24" t="s">
        <v>26</v>
      </c>
      <c r="C42" s="25"/>
      <c r="D42" s="25" t="s">
        <v>69</v>
      </c>
      <c r="E42" s="26" t="s">
        <v>23</v>
      </c>
      <c r="F42" s="27"/>
      <c r="G42" s="29">
        <v>30</v>
      </c>
      <c r="H42" s="29">
        <f>SUM($G$42:$G$42)</f>
        <v>30</v>
      </c>
      <c r="I42" s="31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31">
        <f>ROUND($H$42*$I$42,2)</f>
        <v>0</v>
      </c>
      <c r="K42" s="25"/>
      <c r="L42" s="25" t="str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Закупка подрядчик</v>
      </c>
    </row>
    <row r="43" spans="1:12" ht="23.1" customHeight="1" outlineLevel="4" x14ac:dyDescent="0.2">
      <c r="A43" s="23" t="s">
        <v>38</v>
      </c>
      <c r="B43" s="24" t="s">
        <v>26</v>
      </c>
      <c r="C43" s="25"/>
      <c r="D43" s="25" t="s">
        <v>70</v>
      </c>
      <c r="E43" s="26" t="s">
        <v>23</v>
      </c>
      <c r="F43" s="27"/>
      <c r="G43" s="29">
        <v>5</v>
      </c>
      <c r="H43" s="29">
        <f>SUM($G$43:$G$43)</f>
        <v>5</v>
      </c>
      <c r="I43" s="31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31">
        <f>ROUND($H$43*$I$43,2)</f>
        <v>0</v>
      </c>
      <c r="K43" s="25"/>
      <c r="L43" s="25" t="str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Закупка подрядчик</v>
      </c>
    </row>
    <row r="44" spans="1:12" ht="23.1" customHeight="1" outlineLevel="4" x14ac:dyDescent="0.2">
      <c r="A44" s="23" t="s">
        <v>40</v>
      </c>
      <c r="B44" s="24" t="s">
        <v>26</v>
      </c>
      <c r="C44" s="25"/>
      <c r="D44" s="25" t="s">
        <v>71</v>
      </c>
      <c r="E44" s="26" t="s">
        <v>23</v>
      </c>
      <c r="F44" s="27"/>
      <c r="G44" s="30">
        <v>41.5</v>
      </c>
      <c r="H44" s="30">
        <f>SUM($G$44:$G$44)</f>
        <v>41.5</v>
      </c>
      <c r="I44" s="31">
        <f t="array" ref="I44">INDEX(М[Цена за ед., руб],MATCH(1,IF(($B44=М[Наим.])*($C44=М[Артикул,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  <c r="J44" s="31">
        <f>ROUND($H$44*$I$44,2)</f>
        <v>0</v>
      </c>
      <c r="K44" s="25"/>
      <c r="L44" s="25" t="str">
        <f t="array" ref="L44">INDEX(М[Форма закупа],MATCH(1,IF(($B44=М[Наим.])*($C44=М[Артикул, марка, произв.])*($D44=М[Хар-ка])*($K44=М[Прим.]),{1},($B44=М[Наим.])*($C44=М[Артикул, марка, произв.])*($D44=М[Хар-ка])*($K44=М[Прим.])),0))</f>
        <v>Закупка подрядчик</v>
      </c>
    </row>
    <row r="45" spans="1:12" ht="23.1" customHeight="1" outlineLevel="4" x14ac:dyDescent="0.2">
      <c r="A45" s="23" t="s">
        <v>42</v>
      </c>
      <c r="B45" s="24" t="s">
        <v>26</v>
      </c>
      <c r="C45" s="25"/>
      <c r="D45" s="25" t="s">
        <v>72</v>
      </c>
      <c r="E45" s="26" t="s">
        <v>23</v>
      </c>
      <c r="F45" s="27"/>
      <c r="G45" s="30">
        <v>15.5</v>
      </c>
      <c r="H45" s="30">
        <f>SUM($G$45:$G$45)</f>
        <v>15.5</v>
      </c>
      <c r="I45" s="31">
        <f t="array" ref="I45">INDEX(М[Цена за ед., руб],MATCH(1,IF(($B45=М[Наим.])*($C45=М[Артикул,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  <c r="J45" s="31">
        <f>ROUND($H$45*$I$45,2)</f>
        <v>0</v>
      </c>
      <c r="K45" s="25"/>
      <c r="L45" s="25" t="str">
        <f t="array" ref="L45">INDEX(М[Форма закупа],MATCH(1,IF(($B45=М[Наим.])*($C45=М[Артикул, марка, произв.])*($D45=М[Хар-ка])*($K45=М[Прим.]),{1},($B45=М[Наим.])*($C45=М[Артикул, марка, произв.])*($D45=М[Хар-ка])*($K45=М[Прим.])),0))</f>
        <v>Закупка подрядчик</v>
      </c>
    </row>
    <row r="46" spans="1:12" ht="23.1" customHeight="1" outlineLevel="4" x14ac:dyDescent="0.2">
      <c r="A46" s="23" t="s">
        <v>44</v>
      </c>
      <c r="B46" s="24" t="s">
        <v>26</v>
      </c>
      <c r="C46" s="25"/>
      <c r="D46" s="25" t="s">
        <v>73</v>
      </c>
      <c r="E46" s="26" t="s">
        <v>23</v>
      </c>
      <c r="F46" s="27"/>
      <c r="G46" s="29">
        <v>7</v>
      </c>
      <c r="H46" s="29">
        <f>SUM($G$46:$G$46)</f>
        <v>7</v>
      </c>
      <c r="I46" s="31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31">
        <f>ROUND($H$46*$I$46,2)</f>
        <v>0</v>
      </c>
      <c r="K46" s="25"/>
      <c r="L46" s="25" t="str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Закупка подрядчик</v>
      </c>
    </row>
    <row r="47" spans="1:12" ht="23.1" customHeight="1" outlineLevel="4" x14ac:dyDescent="0.2">
      <c r="A47" s="23" t="s">
        <v>14</v>
      </c>
      <c r="B47" s="24" t="s">
        <v>26</v>
      </c>
      <c r="C47" s="25"/>
      <c r="D47" s="25" t="s">
        <v>74</v>
      </c>
      <c r="E47" s="26" t="s">
        <v>23</v>
      </c>
      <c r="F47" s="27"/>
      <c r="G47" s="29">
        <v>4</v>
      </c>
      <c r="H47" s="29">
        <f>SUM($G$47:$G$47)</f>
        <v>4</v>
      </c>
      <c r="I47" s="31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31">
        <f>ROUND($H$47*$I$47,2)</f>
        <v>0</v>
      </c>
      <c r="K47" s="25"/>
      <c r="L47" s="25" t="str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Закупка подрядчик</v>
      </c>
    </row>
    <row r="48" spans="1:12" ht="23.1" customHeight="1" outlineLevel="4" x14ac:dyDescent="0.2">
      <c r="A48" s="23" t="s">
        <v>47</v>
      </c>
      <c r="B48" s="24" t="s">
        <v>26</v>
      </c>
      <c r="C48" s="25"/>
      <c r="D48" s="25" t="s">
        <v>75</v>
      </c>
      <c r="E48" s="26" t="s">
        <v>23</v>
      </c>
      <c r="F48" s="27"/>
      <c r="G48" s="29">
        <v>10</v>
      </c>
      <c r="H48" s="29">
        <f>SUM($G$48:$G$48)</f>
        <v>10</v>
      </c>
      <c r="I48" s="31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31">
        <f>ROUND($H$48*$I$48,2)</f>
        <v>0</v>
      </c>
      <c r="K48" s="25"/>
      <c r="L48" s="25" t="str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Закупка подрядчик</v>
      </c>
    </row>
    <row r="49" spans="1:12" ht="23.1" customHeight="1" outlineLevel="4" x14ac:dyDescent="0.2">
      <c r="A49" s="23" t="s">
        <v>49</v>
      </c>
      <c r="B49" s="24" t="s">
        <v>26</v>
      </c>
      <c r="C49" s="25"/>
      <c r="D49" s="25" t="s">
        <v>76</v>
      </c>
      <c r="E49" s="26" t="s">
        <v>23</v>
      </c>
      <c r="F49" s="27"/>
      <c r="G49" s="29">
        <v>3</v>
      </c>
      <c r="H49" s="29">
        <f>SUM($G$49:$G$49)</f>
        <v>3</v>
      </c>
      <c r="I49" s="31">
        <f t="array" ref="I49">INDEX(М[Цена за ед., руб],MATCH(1,IF(($B49=М[Наим.])*($C49=М[Артикул,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  <c r="J49" s="31">
        <f>ROUND($H$49*$I$49,2)</f>
        <v>0</v>
      </c>
      <c r="K49" s="25"/>
      <c r="L49" s="25" t="str">
        <f t="array" ref="L49">INDEX(М[Форма закупа],MATCH(1,IF(($B49=М[Наим.])*($C49=М[Артикул, марка, произв.])*($D49=М[Хар-ка])*($K49=М[Прим.]),{1},($B49=М[Наим.])*($C49=М[Артикул, марка, произв.])*($D49=М[Хар-ка])*($K49=М[Прим.])),0))</f>
        <v>Закупка подрядчик</v>
      </c>
    </row>
    <row r="50" spans="1:12" ht="23.1" customHeight="1" outlineLevel="4" x14ac:dyDescent="0.2">
      <c r="A50" s="23" t="s">
        <v>51</v>
      </c>
      <c r="B50" s="24" t="s">
        <v>26</v>
      </c>
      <c r="C50" s="25"/>
      <c r="D50" s="25" t="s">
        <v>77</v>
      </c>
      <c r="E50" s="26" t="s">
        <v>23</v>
      </c>
      <c r="F50" s="27"/>
      <c r="G50" s="29">
        <v>3</v>
      </c>
      <c r="H50" s="29">
        <f>SUM($G$50:$G$50)</f>
        <v>3</v>
      </c>
      <c r="I50" s="31">
        <f t="array" ref="I50">INDEX(М[Цена за ед., руб],MATCH(1,IF(($B50=М[Наим.])*($C50=М[Артикул, марка, произв.])*($D50=М[Хар-ка])*($K50=М[Прим.]),{1},($B50=М[Наим.])*($C50=М[Артикул, марка, произв.])*($D50=М[Хар-ка])*($K50=М[Прим.])),0))</f>
        <v>0</v>
      </c>
      <c r="J50" s="31">
        <f>ROUND($H$50*$I$50,2)</f>
        <v>0</v>
      </c>
      <c r="K50" s="25"/>
      <c r="L50" s="25" t="str">
        <f t="array" ref="L50">INDEX(М[Форма закупа],MATCH(1,IF(($B50=М[Наим.])*($C50=М[Артикул, марка, произв.])*($D50=М[Хар-ка])*($K50=М[Прим.]),{1},($B50=М[Наим.])*($C50=М[Артикул, марка, произв.])*($D50=М[Хар-ка])*($K50=М[Прим.])),0))</f>
        <v>Закупка подрядчик</v>
      </c>
    </row>
    <row r="51" spans="1:12" ht="23.1" customHeight="1" outlineLevel="4" x14ac:dyDescent="0.2">
      <c r="A51" s="23" t="s">
        <v>53</v>
      </c>
      <c r="B51" s="24" t="s">
        <v>26</v>
      </c>
      <c r="C51" s="25"/>
      <c r="D51" s="25" t="s">
        <v>78</v>
      </c>
      <c r="E51" s="26" t="s">
        <v>23</v>
      </c>
      <c r="F51" s="27"/>
      <c r="G51" s="29">
        <v>6</v>
      </c>
      <c r="H51" s="29">
        <f>SUM($G$51:$G$51)</f>
        <v>6</v>
      </c>
      <c r="I51" s="31">
        <f t="array" ref="I51">INDEX(М[Цена за ед., руб],MATCH(1,IF(($B51=М[Наим.])*($C51=М[Артикул,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  <c r="J51" s="31">
        <f>ROUND($H$51*$I$51,2)</f>
        <v>0</v>
      </c>
      <c r="K51" s="25"/>
      <c r="L51" s="25" t="str">
        <f t="array" ref="L51">INDEX(М[Форма закупа],MATCH(1,IF(($B51=М[Наим.])*($C51=М[Артикул, марка, произв.])*($D51=М[Хар-ка])*($K51=М[Прим.]),{1},($B51=М[Наим.])*($C51=М[Артикул, марка, произв.])*($D51=М[Хар-ка])*($K51=М[Прим.])),0))</f>
        <v>Закупка подрядчик</v>
      </c>
    </row>
    <row r="52" spans="1:12" ht="23.1" customHeight="1" outlineLevel="4" x14ac:dyDescent="0.2">
      <c r="A52" s="23" t="s">
        <v>55</v>
      </c>
      <c r="B52" s="24" t="s">
        <v>26</v>
      </c>
      <c r="C52" s="25"/>
      <c r="D52" s="25" t="s">
        <v>79</v>
      </c>
      <c r="E52" s="26" t="s">
        <v>23</v>
      </c>
      <c r="F52" s="27"/>
      <c r="G52" s="29">
        <v>51</v>
      </c>
      <c r="H52" s="29">
        <f>SUM($G$52:$G$52)</f>
        <v>51</v>
      </c>
      <c r="I52" s="31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31">
        <f>ROUND($H$52*$I$52,2)</f>
        <v>0</v>
      </c>
      <c r="K52" s="25"/>
      <c r="L52" s="25" t="str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Закупка подрядчик</v>
      </c>
    </row>
    <row r="53" spans="1:12" ht="23.1" customHeight="1" outlineLevel="4" x14ac:dyDescent="0.2">
      <c r="A53" s="23" t="s">
        <v>57</v>
      </c>
      <c r="B53" s="24" t="s">
        <v>26</v>
      </c>
      <c r="C53" s="25"/>
      <c r="D53" s="25" t="s">
        <v>80</v>
      </c>
      <c r="E53" s="26" t="s">
        <v>23</v>
      </c>
      <c r="F53" s="27"/>
      <c r="G53" s="30">
        <v>2.5</v>
      </c>
      <c r="H53" s="30">
        <f>SUM($G$53:$G$53)</f>
        <v>2.5</v>
      </c>
      <c r="I53" s="31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31">
        <f>ROUND($H$53*$I$53,2)</f>
        <v>0</v>
      </c>
      <c r="K53" s="25"/>
      <c r="L53" s="25" t="str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Закупка подрядчик</v>
      </c>
    </row>
    <row r="54" spans="1:12" ht="23.1" customHeight="1" outlineLevel="4" x14ac:dyDescent="0.2">
      <c r="A54" s="23" t="s">
        <v>59</v>
      </c>
      <c r="B54" s="24" t="s">
        <v>26</v>
      </c>
      <c r="C54" s="25"/>
      <c r="D54" s="25" t="s">
        <v>81</v>
      </c>
      <c r="E54" s="26" t="s">
        <v>23</v>
      </c>
      <c r="F54" s="27"/>
      <c r="G54" s="29">
        <v>13</v>
      </c>
      <c r="H54" s="29">
        <f>SUM($G$54:$G$54)</f>
        <v>13</v>
      </c>
      <c r="I54" s="31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31">
        <f>ROUND($H$54*$I$54,2)</f>
        <v>0</v>
      </c>
      <c r="K54" s="25"/>
      <c r="L54" s="25" t="str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Закупка подрядчик</v>
      </c>
    </row>
    <row r="55" spans="1:12" ht="23.1" customHeight="1" outlineLevel="4" x14ac:dyDescent="0.2">
      <c r="A55" s="23" t="s">
        <v>61</v>
      </c>
      <c r="B55" s="24" t="s">
        <v>26</v>
      </c>
      <c r="C55" s="25"/>
      <c r="D55" s="25" t="s">
        <v>82</v>
      </c>
      <c r="E55" s="26" t="s">
        <v>23</v>
      </c>
      <c r="F55" s="27"/>
      <c r="G55" s="29">
        <v>18</v>
      </c>
      <c r="H55" s="29">
        <f>SUM($G$55:$G$55)</f>
        <v>18</v>
      </c>
      <c r="I55" s="31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31">
        <f>ROUND($H$55*$I$55,2)</f>
        <v>0</v>
      </c>
      <c r="K55" s="25"/>
      <c r="L55" s="25" t="str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Закупка подрядчик</v>
      </c>
    </row>
    <row r="56" spans="1:12" ht="23.1" customHeight="1" outlineLevel="4" x14ac:dyDescent="0.2">
      <c r="A56" s="23" t="s">
        <v>83</v>
      </c>
      <c r="B56" s="24" t="s">
        <v>26</v>
      </c>
      <c r="C56" s="25"/>
      <c r="D56" s="25" t="s">
        <v>84</v>
      </c>
      <c r="E56" s="26" t="s">
        <v>23</v>
      </c>
      <c r="F56" s="27"/>
      <c r="G56" s="29">
        <v>24</v>
      </c>
      <c r="H56" s="29">
        <f>SUM($G$56:$G$56)</f>
        <v>24</v>
      </c>
      <c r="I56" s="31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31">
        <f>ROUND($H$56*$I$56,2)</f>
        <v>0</v>
      </c>
      <c r="K56" s="25"/>
      <c r="L56" s="25" t="str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Закупка подрядчик</v>
      </c>
    </row>
    <row r="57" spans="1:12" ht="23.1" customHeight="1" outlineLevel="4" x14ac:dyDescent="0.2">
      <c r="A57" s="23" t="s">
        <v>85</v>
      </c>
      <c r="B57" s="24" t="s">
        <v>26</v>
      </c>
      <c r="C57" s="25"/>
      <c r="D57" s="25" t="s">
        <v>86</v>
      </c>
      <c r="E57" s="26" t="s">
        <v>23</v>
      </c>
      <c r="F57" s="27"/>
      <c r="G57" s="29">
        <v>37</v>
      </c>
      <c r="H57" s="29">
        <f>SUM($G$57:$G$57)</f>
        <v>37</v>
      </c>
      <c r="I57" s="31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31">
        <f>ROUND($H$57*$I$57,2)</f>
        <v>0</v>
      </c>
      <c r="K57" s="25"/>
      <c r="L57" s="25" t="str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Закупка подрядчик</v>
      </c>
    </row>
    <row r="58" spans="1:12" ht="23.1" customHeight="1" outlineLevel="4" x14ac:dyDescent="0.2">
      <c r="A58" s="23" t="s">
        <v>87</v>
      </c>
      <c r="B58" s="24" t="s">
        <v>26</v>
      </c>
      <c r="C58" s="25"/>
      <c r="D58" s="25" t="s">
        <v>88</v>
      </c>
      <c r="E58" s="26" t="s">
        <v>23</v>
      </c>
      <c r="F58" s="27"/>
      <c r="G58" s="29">
        <v>19</v>
      </c>
      <c r="H58" s="29">
        <f>SUM($G$58:$G$58)</f>
        <v>19</v>
      </c>
      <c r="I58" s="31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31">
        <f>ROUND($H$58*$I$58,2)</f>
        <v>0</v>
      </c>
      <c r="K58" s="25"/>
      <c r="L58" s="25" t="str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Закупка подрядчик</v>
      </c>
    </row>
    <row r="59" spans="1:12" ht="23.1" customHeight="1" outlineLevel="4" x14ac:dyDescent="0.2">
      <c r="A59" s="23" t="s">
        <v>89</v>
      </c>
      <c r="B59" s="24" t="s">
        <v>26</v>
      </c>
      <c r="C59" s="25"/>
      <c r="D59" s="25" t="s">
        <v>90</v>
      </c>
      <c r="E59" s="26" t="s">
        <v>23</v>
      </c>
      <c r="F59" s="27"/>
      <c r="G59" s="30">
        <v>5.5</v>
      </c>
      <c r="H59" s="30">
        <f>SUM($G$59:$G$59)</f>
        <v>5.5</v>
      </c>
      <c r="I59" s="31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31">
        <f>ROUND($H$59*$I$59,2)</f>
        <v>0</v>
      </c>
      <c r="K59" s="25"/>
      <c r="L59" s="25" t="str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Закупка подрядчик</v>
      </c>
    </row>
    <row r="60" spans="1:12" ht="23.1" customHeight="1" outlineLevel="4" x14ac:dyDescent="0.2">
      <c r="A60" s="23" t="s">
        <v>91</v>
      </c>
      <c r="B60" s="24" t="s">
        <v>26</v>
      </c>
      <c r="C60" s="25"/>
      <c r="D60" s="25" t="s">
        <v>92</v>
      </c>
      <c r="E60" s="26" t="s">
        <v>23</v>
      </c>
      <c r="F60" s="27"/>
      <c r="G60" s="29">
        <v>8</v>
      </c>
      <c r="H60" s="29">
        <f>SUM($G$60:$G$60)</f>
        <v>8</v>
      </c>
      <c r="I60" s="31">
        <f t="array" ref="I60">INDEX(М[Цена за ед., руб],MATCH(1,IF(($B60=М[Наим.])*($C60=М[Артикул,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  <c r="J60" s="31">
        <f>ROUND($H$60*$I$60,2)</f>
        <v>0</v>
      </c>
      <c r="K60" s="25"/>
      <c r="L60" s="25" t="str">
        <f t="array" ref="L60">INDEX(М[Форма закупа],MATCH(1,IF(($B60=М[Наим.])*($C60=М[Артикул, марка, произв.])*($D60=М[Хар-ка])*($K60=М[Прим.]),{1},($B60=М[Наим.])*($C60=М[Артикул, марка, произв.])*($D60=М[Хар-ка])*($K60=М[Прим.])),0))</f>
        <v>Закупка подрядчик</v>
      </c>
    </row>
    <row r="61" spans="1:12" ht="23.1" customHeight="1" outlineLevel="4" x14ac:dyDescent="0.2">
      <c r="A61" s="23" t="s">
        <v>93</v>
      </c>
      <c r="B61" s="24" t="s">
        <v>26</v>
      </c>
      <c r="C61" s="25"/>
      <c r="D61" s="25" t="s">
        <v>94</v>
      </c>
      <c r="E61" s="26" t="s">
        <v>23</v>
      </c>
      <c r="F61" s="27"/>
      <c r="G61" s="30">
        <v>31.5</v>
      </c>
      <c r="H61" s="30">
        <f>SUM($G$61:$G$61)</f>
        <v>31.5</v>
      </c>
      <c r="I61" s="31">
        <f t="array" ref="I61">INDEX(М[Цена за ед., руб],MATCH(1,IF(($B61=М[Наим.])*($C61=М[Артикул,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  <c r="J61" s="31">
        <f>ROUND($H$61*$I$61,2)</f>
        <v>0</v>
      </c>
      <c r="K61" s="25"/>
      <c r="L61" s="25" t="str">
        <f t="array" ref="L61">INDEX(М[Форма закупа],MATCH(1,IF(($B61=М[Наим.])*($C61=М[Артикул, марка, произв.])*($D61=М[Хар-ка])*($K61=М[Прим.]),{1},($B61=М[Наим.])*($C61=М[Артикул, марка, произв.])*($D61=М[Хар-ка])*($K61=М[Прим.])),0))</f>
        <v>Закупка подрядчик</v>
      </c>
    </row>
    <row r="62" spans="1:12" ht="23.1" customHeight="1" outlineLevel="4" x14ac:dyDescent="0.2">
      <c r="A62" s="23" t="s">
        <v>95</v>
      </c>
      <c r="B62" s="24" t="s">
        <v>26</v>
      </c>
      <c r="C62" s="25"/>
      <c r="D62" s="25" t="s">
        <v>96</v>
      </c>
      <c r="E62" s="26" t="s">
        <v>23</v>
      </c>
      <c r="F62" s="27"/>
      <c r="G62" s="29">
        <v>19</v>
      </c>
      <c r="H62" s="29">
        <f>SUM($G$62:$G$62)</f>
        <v>19</v>
      </c>
      <c r="I62" s="31">
        <f t="array" ref="I62">INDEX(М[Цена за ед., руб],MATCH(1,IF(($B62=М[Наим.])*($C62=М[Артикул,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  <c r="J62" s="31">
        <f>ROUND($H$62*$I$62,2)</f>
        <v>0</v>
      </c>
      <c r="K62" s="25"/>
      <c r="L62" s="25" t="str">
        <f t="array" ref="L62">INDEX(М[Форма закупа],MATCH(1,IF(($B62=М[Наим.])*($C62=М[Артикул, марка, произв.])*($D62=М[Хар-ка])*($K62=М[Прим.]),{1},($B62=М[Наим.])*($C62=М[Артикул, марка, произв.])*($D62=М[Хар-ка])*($K62=М[Прим.])),0))</f>
        <v>Закупка подрядчик</v>
      </c>
    </row>
    <row r="63" spans="1:12" ht="23.1" customHeight="1" outlineLevel="4" x14ac:dyDescent="0.2">
      <c r="A63" s="23" t="s">
        <v>97</v>
      </c>
      <c r="B63" s="24" t="s">
        <v>26</v>
      </c>
      <c r="C63" s="25"/>
      <c r="D63" s="25" t="s">
        <v>98</v>
      </c>
      <c r="E63" s="26" t="s">
        <v>23</v>
      </c>
      <c r="F63" s="27"/>
      <c r="G63" s="30">
        <v>49.5</v>
      </c>
      <c r="H63" s="30">
        <f>SUM($G$63:$G$63)</f>
        <v>49.5</v>
      </c>
      <c r="I63" s="31">
        <f t="array" ref="I63">INDEX(М[Цена за ед., руб],MATCH(1,IF(($B63=М[Наим.])*($C63=М[Артикул,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  <c r="J63" s="31">
        <f>ROUND($H$63*$I$63,2)</f>
        <v>0</v>
      </c>
      <c r="K63" s="25"/>
      <c r="L63" s="25" t="str">
        <f t="array" ref="L63">INDEX(М[Форма закупа],MATCH(1,IF(($B63=М[Наим.])*($C63=М[Артикул, марка, произв.])*($D63=М[Хар-ка])*($K63=М[Прим.]),{1},($B63=М[Наим.])*($C63=М[Артикул, марка, произв.])*($D63=М[Хар-ка])*($K63=М[Прим.])),0))</f>
        <v>Закупка подрядчик</v>
      </c>
    </row>
    <row r="64" spans="1:12" ht="23.1" customHeight="1" outlineLevel="4" x14ac:dyDescent="0.2">
      <c r="A64" s="23" t="s">
        <v>99</v>
      </c>
      <c r="B64" s="24" t="s">
        <v>26</v>
      </c>
      <c r="C64" s="25"/>
      <c r="D64" s="25" t="s">
        <v>100</v>
      </c>
      <c r="E64" s="26" t="s">
        <v>23</v>
      </c>
      <c r="F64" s="27"/>
      <c r="G64" s="29">
        <v>95</v>
      </c>
      <c r="H64" s="29">
        <f>SUM($G$64:$G$64)</f>
        <v>95</v>
      </c>
      <c r="I64" s="31">
        <f t="array" ref="I64">INDEX(М[Цена за ед., руб],MATCH(1,IF(($B64=М[Наим.])*($C64=М[Артикул,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  <c r="J64" s="31">
        <f>ROUND($H$64*$I$64,2)</f>
        <v>0</v>
      </c>
      <c r="K64" s="25"/>
      <c r="L64" s="25" t="str">
        <f t="array" ref="L64">INDEX(М[Форма закупа],MATCH(1,IF(($B64=М[Наим.])*($C64=М[Артикул, марка, произв.])*($D64=М[Хар-ка])*($K64=М[Прим.]),{1},($B64=М[Наим.])*($C64=М[Артикул, марка, произв.])*($D64=М[Хар-ка])*($K64=М[Прим.])),0))</f>
        <v>Закупка подрядчик</v>
      </c>
    </row>
    <row r="65" spans="1:12" ht="23.1" customHeight="1" outlineLevel="4" x14ac:dyDescent="0.2">
      <c r="A65" s="23" t="s">
        <v>101</v>
      </c>
      <c r="B65" s="24" t="s">
        <v>26</v>
      </c>
      <c r="C65" s="25"/>
      <c r="D65" s="25" t="s">
        <v>102</v>
      </c>
      <c r="E65" s="26" t="s">
        <v>23</v>
      </c>
      <c r="F65" s="27"/>
      <c r="G65" s="29">
        <v>10</v>
      </c>
      <c r="H65" s="29">
        <f>SUM($G$65:$G$65)</f>
        <v>10</v>
      </c>
      <c r="I65" s="31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31">
        <f>ROUND($H$65*$I$65,2)</f>
        <v>0</v>
      </c>
      <c r="K65" s="25"/>
      <c r="L65" s="25" t="str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Закупка подрядчик</v>
      </c>
    </row>
    <row r="66" spans="1:12" ht="23.1" customHeight="1" outlineLevel="4" x14ac:dyDescent="0.2">
      <c r="A66" s="23" t="s">
        <v>103</v>
      </c>
      <c r="B66" s="24" t="s">
        <v>26</v>
      </c>
      <c r="C66" s="25"/>
      <c r="D66" s="25" t="s">
        <v>104</v>
      </c>
      <c r="E66" s="26" t="s">
        <v>23</v>
      </c>
      <c r="F66" s="27"/>
      <c r="G66" s="30">
        <v>193.5</v>
      </c>
      <c r="H66" s="30">
        <f>SUM($G$66:$G$66)</f>
        <v>193.5</v>
      </c>
      <c r="I66" s="31">
        <f t="array" ref="I66">INDEX(М[Цена за ед., руб],MATCH(1,IF(($B66=М[Наим.])*($C66=М[Артикул, марка, произв.])*($D66=М[Хар-ка])*($K66=М[Прим.]),{1},($B66=М[Наим.])*($C66=М[Артикул, марка, произв.])*($D66=М[Хар-ка])*($K66=М[Прим.])),0))</f>
        <v>0</v>
      </c>
      <c r="J66" s="31">
        <f>ROUND($H$66*$I$66,2)</f>
        <v>0</v>
      </c>
      <c r="K66" s="25"/>
      <c r="L66" s="25" t="str">
        <f t="array" ref="L66">INDEX(М[Форма закупа],MATCH(1,IF(($B66=М[Наим.])*($C66=М[Артикул, марка, произв.])*($D66=М[Хар-ка])*($K66=М[Прим.]),{1},($B66=М[Наим.])*($C66=М[Артикул, марка, произв.])*($D66=М[Хар-ка])*($K66=М[Прим.])),0))</f>
        <v>Закупка подрядчик</v>
      </c>
    </row>
    <row r="67" spans="1:12" ht="23.1" customHeight="1" outlineLevel="4" x14ac:dyDescent="0.2">
      <c r="A67" s="23" t="s">
        <v>105</v>
      </c>
      <c r="B67" s="24" t="s">
        <v>26</v>
      </c>
      <c r="C67" s="25"/>
      <c r="D67" s="25" t="s">
        <v>106</v>
      </c>
      <c r="E67" s="26" t="s">
        <v>23</v>
      </c>
      <c r="F67" s="27"/>
      <c r="G67" s="29">
        <v>146</v>
      </c>
      <c r="H67" s="29">
        <f>SUM($G$67:$G$67)</f>
        <v>146</v>
      </c>
      <c r="I67" s="31">
        <f t="array" ref="I67">INDEX(М[Цена за ед., руб],MATCH(1,IF(($B67=М[Наим.])*($C67=М[Артикул,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  <c r="J67" s="31">
        <f>ROUND($H$67*$I$67,2)</f>
        <v>0</v>
      </c>
      <c r="K67" s="25"/>
      <c r="L67" s="25" t="str">
        <f t="array" ref="L67">INDEX(М[Форма закупа],MATCH(1,IF(($B67=М[Наим.])*($C67=М[Артикул, марка, произв.])*($D67=М[Хар-ка])*($K67=М[Прим.]),{1},($B67=М[Наим.])*($C67=М[Артикул, марка, произв.])*($D67=М[Хар-ка])*($K67=М[Прим.])),0))</f>
        <v>Закупка подрядчик</v>
      </c>
    </row>
    <row r="68" spans="1:12" ht="23.1" customHeight="1" outlineLevel="4" x14ac:dyDescent="0.2">
      <c r="A68" s="23" t="s">
        <v>107</v>
      </c>
      <c r="B68" s="24" t="s">
        <v>26</v>
      </c>
      <c r="C68" s="25"/>
      <c r="D68" s="25" t="s">
        <v>108</v>
      </c>
      <c r="E68" s="26" t="s">
        <v>23</v>
      </c>
      <c r="F68" s="27"/>
      <c r="G68" s="29">
        <v>5</v>
      </c>
      <c r="H68" s="29">
        <f>SUM($G$68:$G$68)</f>
        <v>5</v>
      </c>
      <c r="I68" s="31">
        <f t="array" ref="I68">INDEX(М[Цена за ед., руб],MATCH(1,IF(($B68=М[Наим.])*($C68=М[Артикул,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  <c r="J68" s="31">
        <f>ROUND($H$68*$I$68,2)</f>
        <v>0</v>
      </c>
      <c r="K68" s="25"/>
      <c r="L68" s="25" t="str">
        <f t="array" ref="L68">INDEX(М[Форма закупа],MATCH(1,IF(($B68=М[Наим.])*($C68=М[Артикул, марка, произв.])*($D68=М[Хар-ка])*($K68=М[Прим.]),{1},($B68=М[Наим.])*($C68=М[Артикул, марка, произв.])*($D68=М[Хар-ка])*($K68=М[Прим.])),0))</f>
        <v>Закупка подрядчик</v>
      </c>
    </row>
    <row r="69" spans="1:12" ht="23.1" customHeight="1" outlineLevel="4" x14ac:dyDescent="0.2">
      <c r="A69" s="23" t="s">
        <v>109</v>
      </c>
      <c r="B69" s="24" t="s">
        <v>26</v>
      </c>
      <c r="C69" s="25"/>
      <c r="D69" s="25" t="s">
        <v>110</v>
      </c>
      <c r="E69" s="26" t="s">
        <v>23</v>
      </c>
      <c r="F69" s="27"/>
      <c r="G69" s="29">
        <v>109</v>
      </c>
      <c r="H69" s="29">
        <f>SUM($G$69:$G$69)</f>
        <v>109</v>
      </c>
      <c r="I69" s="31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31">
        <f>ROUND($H$69*$I$69,2)</f>
        <v>0</v>
      </c>
      <c r="K69" s="25"/>
      <c r="L69" s="25" t="str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Закупка подрядчик</v>
      </c>
    </row>
    <row r="70" spans="1:12" ht="23.1" customHeight="1" outlineLevel="4" x14ac:dyDescent="0.2">
      <c r="A70" s="23" t="s">
        <v>111</v>
      </c>
      <c r="B70" s="24" t="s">
        <v>26</v>
      </c>
      <c r="C70" s="25"/>
      <c r="D70" s="25" t="s">
        <v>112</v>
      </c>
      <c r="E70" s="26" t="s">
        <v>23</v>
      </c>
      <c r="F70" s="27"/>
      <c r="G70" s="30">
        <v>48.5</v>
      </c>
      <c r="H70" s="30">
        <f>SUM($G$70:$G$70)</f>
        <v>48.5</v>
      </c>
      <c r="I70" s="31">
        <f t="array" ref="I70">INDEX(М[Цена за ед., руб],MATCH(1,IF(($B70=М[Наим.])*($C70=М[Артикул, марка, произв.])*($D70=М[Хар-ка])*($K70=М[Прим.]),{1},($B70=М[Наим.])*($C70=М[Артикул, марка, произв.])*($D70=М[Хар-ка])*($K70=М[Прим.])),0))</f>
        <v>0</v>
      </c>
      <c r="J70" s="31">
        <f>ROUND($H$70*$I$70,2)</f>
        <v>0</v>
      </c>
      <c r="K70" s="25"/>
      <c r="L70" s="25" t="str">
        <f t="array" ref="L70">INDEX(М[Форма закупа],MATCH(1,IF(($B70=М[Наим.])*($C70=М[Артикул, марка, произв.])*($D70=М[Хар-ка])*($K70=М[Прим.]),{1},($B70=М[Наим.])*($C70=М[Артикул, марка, произв.])*($D70=М[Хар-ка])*($K70=М[Прим.])),0))</f>
        <v>Закупка подрядчик</v>
      </c>
    </row>
    <row r="71" spans="1:12" ht="23.1" customHeight="1" outlineLevel="4" x14ac:dyDescent="0.2">
      <c r="A71" s="23" t="s">
        <v>113</v>
      </c>
      <c r="B71" s="24" t="s">
        <v>26</v>
      </c>
      <c r="C71" s="25"/>
      <c r="D71" s="25" t="s">
        <v>114</v>
      </c>
      <c r="E71" s="26" t="s">
        <v>23</v>
      </c>
      <c r="F71" s="27"/>
      <c r="G71" s="29">
        <v>18</v>
      </c>
      <c r="H71" s="29">
        <f>SUM($G$71:$G$71)</f>
        <v>18</v>
      </c>
      <c r="I71" s="31">
        <f t="array" ref="I71">INDEX(М[Цена за ед., руб],MATCH(1,IF(($B71=М[Наим.])*($C71=М[Артикул,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  <c r="J71" s="31">
        <f>ROUND($H$71*$I$71,2)</f>
        <v>0</v>
      </c>
      <c r="K71" s="25"/>
      <c r="L71" s="25" t="str">
        <f t="array" ref="L71">INDEX(М[Форма закупа],MATCH(1,IF(($B71=М[Наим.])*($C71=М[Артикул, марка, произв.])*($D71=М[Хар-ка])*($K71=М[Прим.]),{1},($B71=М[Наим.])*($C71=М[Артикул, марка, произв.])*($D71=М[Хар-ка])*($K71=М[Прим.])),0))</f>
        <v>Закупка подрядчик</v>
      </c>
    </row>
    <row r="72" spans="1:12" ht="11.1" customHeight="1" outlineLevel="4" x14ac:dyDescent="0.2">
      <c r="A72" s="20"/>
      <c r="B72" s="14" t="s">
        <v>24</v>
      </c>
      <c r="C72" s="21"/>
      <c r="D72" s="21"/>
      <c r="E72" s="21"/>
      <c r="F72" s="21"/>
      <c r="G72" s="21"/>
      <c r="H72" s="21"/>
      <c r="I72" s="60"/>
      <c r="J72" s="61">
        <f>SUM($J$73)</f>
        <v>0</v>
      </c>
      <c r="K72" s="18"/>
      <c r="L72" s="22"/>
    </row>
    <row r="73" spans="1:12" ht="236.1" customHeight="1" outlineLevel="4" x14ac:dyDescent="0.2">
      <c r="A73" s="23" t="s">
        <v>25</v>
      </c>
      <c r="B73" s="24" t="s">
        <v>141</v>
      </c>
      <c r="C73" s="25"/>
      <c r="D73" s="25"/>
      <c r="E73" s="26" t="s">
        <v>142</v>
      </c>
      <c r="F73" s="27"/>
      <c r="G73" s="27"/>
      <c r="H73" s="29" t="e">
        <f>ROUND($J73*100/(J14+J36),3)</f>
        <v>#DIV/0!</v>
      </c>
      <c r="I73" s="31"/>
      <c r="J73" s="31">
        <f>Материалы!G66</f>
        <v>0</v>
      </c>
      <c r="K73" s="104" t="s">
        <v>212</v>
      </c>
      <c r="L73" s="25" t="s">
        <v>143</v>
      </c>
    </row>
    <row r="74" spans="1:12" ht="11.1" customHeight="1" outlineLevel="4" x14ac:dyDescent="0.2">
      <c r="A74" s="20"/>
      <c r="B74" s="14" t="s">
        <v>21</v>
      </c>
      <c r="C74" s="21"/>
      <c r="D74" s="21"/>
      <c r="E74" s="21"/>
      <c r="F74" s="21"/>
      <c r="G74" s="21"/>
      <c r="H74" s="21"/>
      <c r="I74" s="60"/>
      <c r="J74" s="61">
        <f>SUM($J$75)</f>
        <v>0</v>
      </c>
      <c r="K74" s="18"/>
      <c r="L74" s="22"/>
    </row>
    <row r="75" spans="1:12" ht="11.1" customHeight="1" outlineLevel="4" x14ac:dyDescent="0.2">
      <c r="A75" s="23"/>
      <c r="B75" s="24" t="s">
        <v>115</v>
      </c>
      <c r="C75" s="25"/>
      <c r="D75" s="25"/>
      <c r="E75" s="26" t="s">
        <v>116</v>
      </c>
      <c r="F75" s="27"/>
      <c r="G75" s="29">
        <v>10</v>
      </c>
      <c r="H75" s="29">
        <f>SUM($G$75:$G$75)</f>
        <v>10</v>
      </c>
      <c r="I75" s="31">
        <f t="array" ref="I75">INDEX(Р[Цена за ед., руб],MATCH(1,IF(($B75=Р[Наименование])*($K75=Р[Примечание]),{1},($B75=Р[Наименование])*($K75=Р[Примечание])),0))</f>
        <v>0</v>
      </c>
      <c r="J75" s="31">
        <f>ROUND($H$75*$I$75,2)</f>
        <v>0</v>
      </c>
      <c r="K75" s="25"/>
      <c r="L75" s="25"/>
    </row>
    <row r="76" spans="1:12" ht="11.1" customHeight="1" outlineLevel="4" x14ac:dyDescent="0.2">
      <c r="A76" s="20"/>
      <c r="B76" s="14" t="s">
        <v>24</v>
      </c>
      <c r="C76" s="21"/>
      <c r="D76" s="21"/>
      <c r="E76" s="21"/>
      <c r="F76" s="21"/>
      <c r="G76" s="21"/>
      <c r="H76" s="21"/>
      <c r="I76" s="60"/>
      <c r="J76" s="61">
        <f>SUM($J$77:$J$81)</f>
        <v>0</v>
      </c>
      <c r="K76" s="18"/>
      <c r="L76" s="22"/>
    </row>
    <row r="77" spans="1:12" ht="23.1" customHeight="1" outlineLevel="4" x14ac:dyDescent="0.2">
      <c r="A77" s="23" t="s">
        <v>25</v>
      </c>
      <c r="B77" s="24" t="s">
        <v>117</v>
      </c>
      <c r="C77" s="25"/>
      <c r="D77" s="25" t="s">
        <v>118</v>
      </c>
      <c r="E77" s="26" t="s">
        <v>116</v>
      </c>
      <c r="F77" s="27"/>
      <c r="G77" s="29">
        <v>2</v>
      </c>
      <c r="H77" s="29">
        <f>SUM($G$77:$G$77)</f>
        <v>2</v>
      </c>
      <c r="I77" s="31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  <c r="J77" s="31">
        <f>ROUND($H$77*$I$77,2)</f>
        <v>0</v>
      </c>
      <c r="K77" s="25" t="s">
        <v>119</v>
      </c>
      <c r="L77" s="25" t="str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Закупка подрядчик</v>
      </c>
    </row>
    <row r="78" spans="1:12" ht="23.1" customHeight="1" outlineLevel="4" x14ac:dyDescent="0.2">
      <c r="A78" s="23" t="s">
        <v>28</v>
      </c>
      <c r="B78" s="24" t="s">
        <v>117</v>
      </c>
      <c r="C78" s="25"/>
      <c r="D78" s="25" t="s">
        <v>120</v>
      </c>
      <c r="E78" s="26" t="s">
        <v>116</v>
      </c>
      <c r="F78" s="27"/>
      <c r="G78" s="29">
        <v>2</v>
      </c>
      <c r="H78" s="29">
        <f>SUM($G$78:$G$78)</f>
        <v>2</v>
      </c>
      <c r="I78" s="31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31">
        <f>ROUND($H$78*$I$78,2)</f>
        <v>0</v>
      </c>
      <c r="K78" s="25" t="s">
        <v>119</v>
      </c>
      <c r="L78" s="25" t="str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Закупка подрядчик</v>
      </c>
    </row>
    <row r="79" spans="1:12" ht="23.1" customHeight="1" outlineLevel="4" x14ac:dyDescent="0.2">
      <c r="A79" s="23" t="s">
        <v>30</v>
      </c>
      <c r="B79" s="24" t="s">
        <v>117</v>
      </c>
      <c r="C79" s="25"/>
      <c r="D79" s="25" t="s">
        <v>121</v>
      </c>
      <c r="E79" s="26" t="s">
        <v>116</v>
      </c>
      <c r="F79" s="27"/>
      <c r="G79" s="29">
        <v>3</v>
      </c>
      <c r="H79" s="29">
        <f>SUM($G$79:$G$79)</f>
        <v>3</v>
      </c>
      <c r="I79" s="31">
        <f t="array" ref="I79">INDEX(М[Цена за ед., руб],MATCH(1,IF(($B79=М[Наим.])*($C79=М[Артикул,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  <c r="J79" s="31">
        <f>ROUND($H$79*$I$79,2)</f>
        <v>0</v>
      </c>
      <c r="K79" s="25" t="s">
        <v>119</v>
      </c>
      <c r="L79" s="25" t="str">
        <f t="array" ref="L79">INDEX(М[Форма закупа],MATCH(1,IF(($B79=М[Наим.])*($C79=М[Артикул, марка, произв.])*($D79=М[Хар-ка])*($K79=М[Прим.]),{1},($B79=М[Наим.])*($C79=М[Артикул, марка, произв.])*($D79=М[Хар-ка])*($K79=М[Прим.])),0))</f>
        <v>Закупка подрядчик</v>
      </c>
    </row>
    <row r="80" spans="1:12" ht="23.1" customHeight="1" outlineLevel="4" x14ac:dyDescent="0.2">
      <c r="A80" s="23" t="s">
        <v>32</v>
      </c>
      <c r="B80" s="24" t="s">
        <v>117</v>
      </c>
      <c r="C80" s="25"/>
      <c r="D80" s="25" t="s">
        <v>122</v>
      </c>
      <c r="E80" s="26" t="s">
        <v>116</v>
      </c>
      <c r="F80" s="27"/>
      <c r="G80" s="29">
        <v>2</v>
      </c>
      <c r="H80" s="29">
        <f>SUM($G$80:$G$80)</f>
        <v>2</v>
      </c>
      <c r="I80" s="31">
        <f t="array" ref="I80">INDEX(М[Цена за ед., руб],MATCH(1,IF(($B80=М[Наим.])*($C80=М[Артикул,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  <c r="J80" s="31">
        <f>ROUND($H$80*$I$80,2)</f>
        <v>0</v>
      </c>
      <c r="K80" s="25" t="s">
        <v>119</v>
      </c>
      <c r="L80" s="25" t="str">
        <f t="array" ref="L80">INDEX(М[Форма закупа],MATCH(1,IF(($B80=М[Наим.])*($C80=М[Артикул, марка, произв.])*($D80=М[Хар-ка])*($K80=М[Прим.]),{1},($B80=М[Наим.])*($C80=М[Артикул, марка, произв.])*($D80=М[Хар-ка])*($K80=М[Прим.])),0))</f>
        <v>Закупка подрядчик</v>
      </c>
    </row>
    <row r="81" spans="1:12" ht="23.1" customHeight="1" outlineLevel="4" x14ac:dyDescent="0.2">
      <c r="A81" s="23" t="s">
        <v>34</v>
      </c>
      <c r="B81" s="24" t="s">
        <v>117</v>
      </c>
      <c r="C81" s="25"/>
      <c r="D81" s="25" t="s">
        <v>123</v>
      </c>
      <c r="E81" s="26" t="s">
        <v>116</v>
      </c>
      <c r="F81" s="27"/>
      <c r="G81" s="29">
        <v>1</v>
      </c>
      <c r="H81" s="29">
        <f>SUM($G$81:$G$81)</f>
        <v>1</v>
      </c>
      <c r="I81" s="31">
        <f t="array" ref="I81">INDEX(М[Цена за ед., руб],MATCH(1,IF(($B81=М[Наим.])*($C81=М[Артикул, марка, произв.])*($D81=М[Хар-ка])*($K81=М[Прим.]),{1},($B81=М[Наим.])*($C81=М[Артикул, марка, произв.])*($D81=М[Хар-ка])*($K81=М[Прим.])),0))</f>
        <v>0</v>
      </c>
      <c r="J81" s="31">
        <f>ROUND($H$81*$I$81,2)</f>
        <v>0</v>
      </c>
      <c r="K81" s="25" t="s">
        <v>119</v>
      </c>
      <c r="L81" s="25" t="str">
        <f t="array" ref="L81">INDEX(М[Форма закупа],MATCH(1,IF(($B81=М[Наим.])*($C81=М[Артикул, марка, произв.])*($D81=М[Хар-ка])*($K81=М[Прим.]),{1},($B81=М[Наим.])*($C81=М[Артикул, марка, произв.])*($D81=М[Хар-ка])*($K81=М[Прим.])),0))</f>
        <v>Закупка подрядчик</v>
      </c>
    </row>
    <row r="82" spans="1:12" ht="11.1" customHeight="1" outlineLevel="4" x14ac:dyDescent="0.2">
      <c r="A82" s="20"/>
      <c r="B82" s="14" t="s">
        <v>21</v>
      </c>
      <c r="C82" s="21"/>
      <c r="D82" s="21"/>
      <c r="E82" s="21"/>
      <c r="F82" s="21"/>
      <c r="G82" s="21"/>
      <c r="H82" s="21"/>
      <c r="I82" s="60"/>
      <c r="J82" s="61">
        <f>SUM($J$83)</f>
        <v>0</v>
      </c>
      <c r="K82" s="18"/>
      <c r="L82" s="22"/>
    </row>
    <row r="83" spans="1:12" ht="47.1" customHeight="1" outlineLevel="4" x14ac:dyDescent="0.2">
      <c r="A83" s="23"/>
      <c r="B83" s="24" t="s">
        <v>124</v>
      </c>
      <c r="C83" s="25"/>
      <c r="D83" s="25"/>
      <c r="E83" s="26" t="s">
        <v>125</v>
      </c>
      <c r="F83" s="27"/>
      <c r="G83" s="29">
        <v>619</v>
      </c>
      <c r="H83" s="29">
        <f>SUM($G$83:$G$83)</f>
        <v>619</v>
      </c>
      <c r="I83" s="31">
        <f t="array" ref="I83">INDEX(Р[Цена за ед., руб],MATCH(1,IF(($B83=Р[Наименование])*($K83=Р[Примечание]),{1},($B83=Р[Наименование])*($K83=Р[Примечание])),0))</f>
        <v>0</v>
      </c>
      <c r="J83" s="31">
        <f>ROUND($H$83*$I$83,2)</f>
        <v>0</v>
      </c>
      <c r="K83" s="25"/>
      <c r="L83" s="25"/>
    </row>
    <row r="84" spans="1:12" ht="11.1" customHeight="1" outlineLevel="4" x14ac:dyDescent="0.2">
      <c r="A84" s="20"/>
      <c r="B84" s="14" t="s">
        <v>24</v>
      </c>
      <c r="C84" s="21"/>
      <c r="D84" s="21"/>
      <c r="E84" s="21"/>
      <c r="F84" s="21"/>
      <c r="G84" s="21"/>
      <c r="H84" s="21"/>
      <c r="I84" s="60"/>
      <c r="J84" s="61">
        <f>SUM($J$85:$J$86)</f>
        <v>0</v>
      </c>
      <c r="K84" s="18"/>
      <c r="L84" s="22"/>
    </row>
    <row r="85" spans="1:12" ht="23.1" customHeight="1" outlineLevel="4" x14ac:dyDescent="0.2">
      <c r="A85" s="23" t="s">
        <v>25</v>
      </c>
      <c r="B85" s="24" t="s">
        <v>126</v>
      </c>
      <c r="C85" s="25"/>
      <c r="D85" s="25" t="s">
        <v>127</v>
      </c>
      <c r="E85" s="26" t="s">
        <v>125</v>
      </c>
      <c r="F85" s="27"/>
      <c r="G85" s="29">
        <v>233</v>
      </c>
      <c r="H85" s="29">
        <f>SUM($G$85:$G$85)</f>
        <v>233</v>
      </c>
      <c r="I85" s="31">
        <f t="array" ref="I85">INDEX(М[Цена за ед., руб],MATCH(1,IF(($B85=М[Наим.])*($C85=М[Артикул, марка, произв.])*($D85=М[Хар-ка])*($K85=М[Прим.]),{1},($B85=М[Наим.])*($C85=М[Артикул, марка, произв.])*($D85=М[Хар-ка])*($K85=М[Прим.])),0))</f>
        <v>0</v>
      </c>
      <c r="J85" s="31">
        <f>ROUND($H$85*$I$85,2)</f>
        <v>0</v>
      </c>
      <c r="K85" s="25"/>
      <c r="L85" s="25" t="str">
        <f t="array" ref="L85">INDEX(М[Форма закупа],MATCH(1,IF(($B85=М[Наим.])*($C85=М[Артикул, марка, произв.])*($D85=М[Хар-ка])*($K85=М[Прим.]),{1},($B85=М[Наим.])*($C85=М[Артикул, марка, произв.])*($D85=М[Хар-ка])*($K85=М[Прим.])),0))</f>
        <v>Закупка подрядчик</v>
      </c>
    </row>
    <row r="86" spans="1:12" ht="23.1" customHeight="1" outlineLevel="4" x14ac:dyDescent="0.2">
      <c r="A86" s="23" t="s">
        <v>28</v>
      </c>
      <c r="B86" s="24" t="s">
        <v>126</v>
      </c>
      <c r="C86" s="25"/>
      <c r="D86" s="25" t="s">
        <v>128</v>
      </c>
      <c r="E86" s="26" t="s">
        <v>125</v>
      </c>
      <c r="F86" s="27"/>
      <c r="G86" s="29">
        <v>386</v>
      </c>
      <c r="H86" s="29">
        <f>SUM($G$86:$G$86)</f>
        <v>386</v>
      </c>
      <c r="I86" s="31">
        <f t="array" ref="I86">INDEX(М[Цена за ед., руб],MATCH(1,IF(($B86=М[Наим.])*($C86=М[Артикул, марка, произв.])*($D86=М[Хар-ка])*($K86=М[Прим.]),{1},($B86=М[Наим.])*($C86=М[Артикул, марка, произв.])*($D86=М[Хар-ка])*($K86=М[Прим.])),0))</f>
        <v>0</v>
      </c>
      <c r="J86" s="31">
        <f>ROUND($H$86*$I$86,2)</f>
        <v>0</v>
      </c>
      <c r="K86" s="25"/>
      <c r="L86" s="25" t="str">
        <f t="array" ref="L86">INDEX(М[Форма закупа],MATCH(1,IF(($B86=М[Наим.])*($C86=М[Артикул, марка, произв.])*($D86=М[Хар-ка])*($K86=М[Прим.]),{1},($B86=М[Наим.])*($C86=М[Артикул, марка, произв.])*($D86=М[Хар-ка])*($K86=М[Прим.])),0))</f>
        <v>Закупка подрядчик</v>
      </c>
    </row>
    <row r="87" spans="1:12" ht="11.1" customHeight="1" outlineLevel="4" x14ac:dyDescent="0.2">
      <c r="A87" s="20"/>
      <c r="B87" s="14" t="s">
        <v>21</v>
      </c>
      <c r="C87" s="21"/>
      <c r="D87" s="21"/>
      <c r="E87" s="21"/>
      <c r="F87" s="21"/>
      <c r="G87" s="21"/>
      <c r="H87" s="21"/>
      <c r="I87" s="60"/>
      <c r="J87" s="61">
        <f>SUM($J$88)</f>
        <v>0</v>
      </c>
      <c r="K87" s="18"/>
      <c r="L87" s="22"/>
    </row>
    <row r="88" spans="1:12" ht="11.1" customHeight="1" outlineLevel="4" x14ac:dyDescent="0.2">
      <c r="A88" s="23"/>
      <c r="B88" s="24" t="s">
        <v>129</v>
      </c>
      <c r="C88" s="25"/>
      <c r="D88" s="25"/>
      <c r="E88" s="26" t="s">
        <v>125</v>
      </c>
      <c r="F88" s="27"/>
      <c r="G88" s="28">
        <v>3990.4</v>
      </c>
      <c r="H88" s="28">
        <f>SUM($G$88:$G$88)</f>
        <v>3990.4</v>
      </c>
      <c r="I88" s="31">
        <f t="array" ref="I88">INDEX(Р[Цена за ед., руб],MATCH(1,IF(($B88=Р[Наименование])*($K88=Р[Примечание]),{1},($B88=Р[Наименование])*($K88=Р[Примечание])),0))</f>
        <v>0</v>
      </c>
      <c r="J88" s="31">
        <f>ROUND($H$88*$I$88,2)</f>
        <v>0</v>
      </c>
      <c r="K88" s="25"/>
      <c r="L88" s="25"/>
    </row>
    <row r="89" spans="1:12" ht="11.1" customHeight="1" outlineLevel="4" x14ac:dyDescent="0.2">
      <c r="A89" s="20"/>
      <c r="B89" s="14" t="s">
        <v>24</v>
      </c>
      <c r="C89" s="21"/>
      <c r="D89" s="21"/>
      <c r="E89" s="21"/>
      <c r="F89" s="21"/>
      <c r="G89" s="21"/>
      <c r="H89" s="21"/>
      <c r="I89" s="60"/>
      <c r="J89" s="61">
        <f>SUM($J$90:$J$92)</f>
        <v>0</v>
      </c>
      <c r="K89" s="18"/>
      <c r="L89" s="22"/>
    </row>
    <row r="90" spans="1:12" ht="23.1" customHeight="1" outlineLevel="4" x14ac:dyDescent="0.2">
      <c r="A90" s="23" t="s">
        <v>25</v>
      </c>
      <c r="B90" s="24" t="s">
        <v>130</v>
      </c>
      <c r="C90" s="25"/>
      <c r="D90" s="25" t="s">
        <v>131</v>
      </c>
      <c r="E90" s="26" t="s">
        <v>132</v>
      </c>
      <c r="F90" s="27"/>
      <c r="G90" s="31">
        <v>7190.08</v>
      </c>
      <c r="H90" s="31">
        <f>SUM($G$90:$G$90)</f>
        <v>7190.08</v>
      </c>
      <c r="I90" s="31">
        <f t="array" ref="I90">INDEX(М[Цена за ед., руб],MATCH(1,IF(($B90=М[Наим.])*($C90=М[Артикул,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  <c r="J90" s="31">
        <f>ROUND($H$90*$I$90,2)</f>
        <v>0</v>
      </c>
      <c r="K90" s="25"/>
      <c r="L90" s="25" t="str">
        <f t="array" ref="L90">INDEX(М[Форма закупа],MATCH(1,IF(($B90=М[Наим.])*($C90=М[Артикул, марка, произв.])*($D90=М[Хар-ка])*($K90=М[Прим.]),{1},($B90=М[Наим.])*($C90=М[Артикул, марка, произв.])*($D90=М[Хар-ка])*($K90=М[Прим.])),0))</f>
        <v>Закупка подрядчик</v>
      </c>
    </row>
    <row r="91" spans="1:12" ht="11.1" customHeight="1" outlineLevel="4" x14ac:dyDescent="0.2">
      <c r="A91" s="23" t="s">
        <v>28</v>
      </c>
      <c r="B91" s="24" t="s">
        <v>133</v>
      </c>
      <c r="C91" s="25"/>
      <c r="D91" s="25" t="s">
        <v>134</v>
      </c>
      <c r="E91" s="26" t="s">
        <v>125</v>
      </c>
      <c r="F91" s="27"/>
      <c r="G91" s="28">
        <v>2212.8000000000002</v>
      </c>
      <c r="H91" s="28">
        <f>SUM($G$91:$G$91)</f>
        <v>2212.8000000000002</v>
      </c>
      <c r="I91" s="31">
        <f t="array" ref="I91">INDEX(М[Цена за ед., руб],MATCH(1,IF(($B91=М[Наим.])*($C91=М[Артикул,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  <c r="J91" s="31">
        <f>ROUND($H$91*$I$91,2)</f>
        <v>0</v>
      </c>
      <c r="K91" s="25"/>
      <c r="L91" s="25" t="str">
        <f t="array" ref="L91">INDEX(М[Форма закупа],MATCH(1,IF(($B91=М[Наим.])*($C91=М[Артикул, марка, произв.])*($D91=М[Хар-ка])*($K91=М[Прим.]),{1},($B91=М[Наим.])*($C91=М[Артикул, марка, произв.])*($D91=М[Хар-ка])*($K91=М[Прим.])),0))</f>
        <v>Закупка подрядчик</v>
      </c>
    </row>
    <row r="92" spans="1:12" ht="11.1" customHeight="1" outlineLevel="4" x14ac:dyDescent="0.2">
      <c r="A92" s="23" t="s">
        <v>30</v>
      </c>
      <c r="B92" s="24" t="s">
        <v>133</v>
      </c>
      <c r="C92" s="25"/>
      <c r="D92" s="25" t="s">
        <v>135</v>
      </c>
      <c r="E92" s="26" t="s">
        <v>125</v>
      </c>
      <c r="F92" s="27"/>
      <c r="G92" s="28">
        <v>1777.6</v>
      </c>
      <c r="H92" s="28">
        <f>SUM($G$92:$G$92)</f>
        <v>1777.6</v>
      </c>
      <c r="I92" s="31">
        <f t="array" ref="I92">INDEX(М[Цена за ед., руб],MATCH(1,IF(($B92=М[Наим.])*($C92=М[Артикул, марка, произв.])*($D92=М[Хар-ка])*($K92=М[Прим.]),{1},($B92=М[Наим.])*($C92=М[Артикул, марка, произв.])*($D92=М[Хар-ка])*($K92=М[Прим.])),0))</f>
        <v>0</v>
      </c>
      <c r="J92" s="31">
        <f>ROUND($H$92*$I$92,2)</f>
        <v>0</v>
      </c>
      <c r="K92" s="25"/>
      <c r="L92" s="25" t="str">
        <f t="array" ref="L92">INDEX(М[Форма закупа],MATCH(1,IF(($B92=М[Наим.])*($C92=М[Артикул, марка, произв.])*($D92=М[Хар-ка])*($K92=М[Прим.]),{1},($B92=М[Наим.])*($C92=М[Артикул, марка, произв.])*($D92=М[Хар-ка])*($K92=М[Прим.])),0))</f>
        <v>Закупка подрядчик</v>
      </c>
    </row>
    <row r="93" spans="1:12" ht="11.1" customHeight="1" outlineLevel="4" x14ac:dyDescent="0.2">
      <c r="A93" s="20"/>
      <c r="B93" s="14" t="s">
        <v>21</v>
      </c>
      <c r="C93" s="21"/>
      <c r="D93" s="21"/>
      <c r="E93" s="21"/>
      <c r="F93" s="21"/>
      <c r="G93" s="21"/>
      <c r="H93" s="21"/>
      <c r="I93" s="60"/>
      <c r="J93" s="61">
        <f>SUM($J$94)</f>
        <v>0</v>
      </c>
      <c r="K93" s="18"/>
      <c r="L93" s="22"/>
    </row>
    <row r="94" spans="1:12" ht="11.1" customHeight="1" outlineLevel="4" x14ac:dyDescent="0.2">
      <c r="A94" s="23"/>
      <c r="B94" s="24" t="s">
        <v>136</v>
      </c>
      <c r="C94" s="25"/>
      <c r="D94" s="25"/>
      <c r="E94" s="26" t="s">
        <v>116</v>
      </c>
      <c r="F94" s="27"/>
      <c r="G94" s="29">
        <v>10</v>
      </c>
      <c r="H94" s="29">
        <f>SUM($G$94:$G$94)</f>
        <v>10</v>
      </c>
      <c r="I94" s="31">
        <f t="array" ref="I94">INDEX(Р[Цена за ед., руб],MATCH(1,IF(($B94=Р[Наименование])*($K94=Р[Примечание]),{1},($B94=Р[Наименование])*($K94=Р[Примечание])),0))</f>
        <v>0</v>
      </c>
      <c r="J94" s="31">
        <f>ROUND($H$94*$I$94,2)</f>
        <v>0</v>
      </c>
      <c r="K94" s="25"/>
      <c r="L94" s="25"/>
    </row>
    <row r="95" spans="1:12" ht="11.1" customHeight="1" outlineLevel="4" x14ac:dyDescent="0.2">
      <c r="A95" s="20"/>
      <c r="B95" s="14" t="s">
        <v>24</v>
      </c>
      <c r="C95" s="21"/>
      <c r="D95" s="21"/>
      <c r="E95" s="21"/>
      <c r="F95" s="21"/>
      <c r="G95" s="21"/>
      <c r="H95" s="21"/>
      <c r="I95" s="60"/>
      <c r="J95" s="61">
        <f>SUM($J$96:$J$98)</f>
        <v>0</v>
      </c>
      <c r="K95" s="18"/>
      <c r="L95" s="22"/>
    </row>
    <row r="96" spans="1:12" ht="23.1" customHeight="1" outlineLevel="4" x14ac:dyDescent="0.2">
      <c r="A96" s="23" t="s">
        <v>25</v>
      </c>
      <c r="B96" s="24" t="s">
        <v>137</v>
      </c>
      <c r="C96" s="25"/>
      <c r="D96" s="25" t="s">
        <v>138</v>
      </c>
      <c r="E96" s="26" t="s">
        <v>116</v>
      </c>
      <c r="F96" s="27"/>
      <c r="G96" s="29">
        <v>4</v>
      </c>
      <c r="H96" s="29">
        <f>SUM($G$96:$G$96)</f>
        <v>4</v>
      </c>
      <c r="I96" s="31">
        <f t="array" ref="I96">INDEX(М[Цена за ед., руб],MATCH(1,IF(($B96=М[Наим.])*($C96=М[Артикул, марка, произв.])*($D96=М[Хар-ка])*($K96=М[Прим.]),{1},($B96=М[Наим.])*($C96=М[Артикул, марка, произв.])*($D96=М[Хар-ка])*($K96=М[Прим.])),0))</f>
        <v>0</v>
      </c>
      <c r="J96" s="31">
        <f>ROUND($H$96*$I$96,2)</f>
        <v>0</v>
      </c>
      <c r="K96" s="25"/>
      <c r="L96" s="25" t="str">
        <f t="array" ref="L96">INDEX(М[Форма закупа],MATCH(1,IF(($B96=М[Наим.])*($C96=М[Артикул, марка, произв.])*($D96=М[Хар-ка])*($K96=М[Прим.]),{1},($B96=М[Наим.])*($C96=М[Артикул, марка, произв.])*($D96=М[Хар-ка])*($K96=М[Прим.])),0))</f>
        <v>Закупка подрядчик</v>
      </c>
    </row>
    <row r="97" spans="1:12" ht="23.1" customHeight="1" outlineLevel="4" x14ac:dyDescent="0.2">
      <c r="A97" s="23" t="s">
        <v>28</v>
      </c>
      <c r="B97" s="24" t="s">
        <v>137</v>
      </c>
      <c r="C97" s="25"/>
      <c r="D97" s="25" t="s">
        <v>139</v>
      </c>
      <c r="E97" s="26" t="s">
        <v>116</v>
      </c>
      <c r="F97" s="27"/>
      <c r="G97" s="29">
        <v>2</v>
      </c>
      <c r="H97" s="29">
        <f>SUM($G$97:$G$97)</f>
        <v>2</v>
      </c>
      <c r="I97" s="31">
        <f t="array" ref="I97">INDEX(М[Цена за ед., руб],MATCH(1,IF(($B97=М[Наим.])*($C97=М[Артикул,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  <c r="J97" s="31">
        <f>ROUND($H$97*$I$97,2)</f>
        <v>0</v>
      </c>
      <c r="K97" s="25"/>
      <c r="L97" s="25" t="str">
        <f t="array" ref="L97">INDEX(М[Форма закупа],MATCH(1,IF(($B97=М[Наим.])*($C97=М[Артикул, марка, произв.])*($D97=М[Хар-ка])*($K97=М[Прим.]),{1},($B97=М[Наим.])*($C97=М[Артикул, марка, произв.])*($D97=М[Хар-ка])*($K97=М[Прим.])),0))</f>
        <v>Закупка подрядчик</v>
      </c>
    </row>
    <row r="98" spans="1:12" ht="23.1" customHeight="1" outlineLevel="4" x14ac:dyDescent="0.2">
      <c r="A98" s="23" t="s">
        <v>30</v>
      </c>
      <c r="B98" s="24" t="s">
        <v>137</v>
      </c>
      <c r="C98" s="25"/>
      <c r="D98" s="25" t="s">
        <v>140</v>
      </c>
      <c r="E98" s="26" t="s">
        <v>116</v>
      </c>
      <c r="F98" s="27"/>
      <c r="G98" s="29">
        <v>4</v>
      </c>
      <c r="H98" s="29">
        <f>SUM($G$98:$G$98)</f>
        <v>4</v>
      </c>
      <c r="I98" s="31">
        <f t="array" ref="I98">INDEX(М[Цена за ед., руб],MATCH(1,IF(($B98=М[Наим.])*($C98=М[Артикул,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  <c r="J98" s="31">
        <f>ROUND($H$98*$I$98,2)</f>
        <v>0</v>
      </c>
      <c r="K98" s="25"/>
      <c r="L98" s="25" t="str">
        <f t="array" ref="L98">INDEX(М[Форма закупа],MATCH(1,IF(($B98=М[Наим.])*($C98=М[Артикул, марка, произв.])*($D98=М[Хар-ка])*($K98=М[Прим.]),{1},($B98=М[Наим.])*($C98=М[Артикул, марка, произв.])*($D98=М[Хар-ка])*($K98=М[Прим.])),0))</f>
        <v>Закупка подрядчик</v>
      </c>
    </row>
    <row r="99" spans="1:12" ht="11.1" customHeight="1" outlineLevel="2" x14ac:dyDescent="0.2">
      <c r="A99" s="13" t="s">
        <v>144</v>
      </c>
      <c r="B99" s="14" t="s">
        <v>145</v>
      </c>
      <c r="C99" s="15"/>
      <c r="D99" s="15"/>
      <c r="E99" s="16"/>
      <c r="F99" s="17"/>
      <c r="G99" s="18"/>
      <c r="H99" s="18"/>
      <c r="I99" s="59"/>
      <c r="J99" s="59">
        <f>SUM($J$100)</f>
        <v>0</v>
      </c>
      <c r="K99" s="19"/>
      <c r="L99" s="19"/>
    </row>
    <row r="100" spans="1:12" ht="11.1" customHeight="1" outlineLevel="3" x14ac:dyDescent="0.2">
      <c r="A100" s="13" t="s">
        <v>146</v>
      </c>
      <c r="B100" s="14" t="s">
        <v>145</v>
      </c>
      <c r="C100" s="15"/>
      <c r="D100" s="15"/>
      <c r="E100" s="16"/>
      <c r="F100" s="17"/>
      <c r="G100" s="18"/>
      <c r="H100" s="18"/>
      <c r="I100" s="59"/>
      <c r="J100" s="59">
        <f>SUM($J$103,$J$101)</f>
        <v>0</v>
      </c>
      <c r="K100" s="19"/>
      <c r="L100" s="19"/>
    </row>
    <row r="101" spans="1:12" ht="11.1" customHeight="1" outlineLevel="4" x14ac:dyDescent="0.2">
      <c r="A101" s="20"/>
      <c r="B101" s="14" t="s">
        <v>21</v>
      </c>
      <c r="C101" s="21"/>
      <c r="D101" s="21"/>
      <c r="E101" s="21"/>
      <c r="F101" s="21"/>
      <c r="G101" s="21"/>
      <c r="H101" s="21"/>
      <c r="I101" s="60"/>
      <c r="J101" s="61">
        <f>SUM($J$102)</f>
        <v>0</v>
      </c>
      <c r="K101" s="18"/>
      <c r="L101" s="22"/>
    </row>
    <row r="102" spans="1:12" ht="11.1" customHeight="1" outlineLevel="4" x14ac:dyDescent="0.2">
      <c r="A102" s="23"/>
      <c r="B102" s="24" t="s">
        <v>145</v>
      </c>
      <c r="C102" s="25"/>
      <c r="D102" s="25"/>
      <c r="E102" s="26" t="s">
        <v>116</v>
      </c>
      <c r="F102" s="27"/>
      <c r="G102" s="29">
        <v>185</v>
      </c>
      <c r="H102" s="29">
        <f>SUM($G$102:$G$102)</f>
        <v>185</v>
      </c>
      <c r="I102" s="31">
        <f t="array" ref="I102">INDEX(Р[Цена за ед., руб],MATCH(1,IF(($B102=Р[Наименование])*($K102=Р[Примечание]),{1},($B102=Р[Наименование])*($K102=Р[Примечание])),0))</f>
        <v>0</v>
      </c>
      <c r="J102" s="31">
        <f>ROUND($H$102*$I$102,2)</f>
        <v>0</v>
      </c>
      <c r="K102" s="25"/>
      <c r="L102" s="25"/>
    </row>
    <row r="103" spans="1:12" ht="11.1" customHeight="1" outlineLevel="4" x14ac:dyDescent="0.2">
      <c r="A103" s="20"/>
      <c r="B103" s="14" t="s">
        <v>24</v>
      </c>
      <c r="C103" s="21"/>
      <c r="D103" s="21"/>
      <c r="E103" s="21"/>
      <c r="F103" s="21"/>
      <c r="G103" s="21"/>
      <c r="H103" s="21"/>
      <c r="I103" s="60"/>
      <c r="J103" s="61">
        <f>SUM($J$104:$J$127)</f>
        <v>0</v>
      </c>
      <c r="K103" s="18"/>
      <c r="L103" s="22"/>
    </row>
    <row r="104" spans="1:12" ht="35.1" customHeight="1" outlineLevel="4" x14ac:dyDescent="0.2">
      <c r="A104" s="23" t="s">
        <v>25</v>
      </c>
      <c r="B104" s="24" t="s">
        <v>147</v>
      </c>
      <c r="C104" s="25"/>
      <c r="D104" s="25" t="s">
        <v>148</v>
      </c>
      <c r="E104" s="26" t="s">
        <v>116</v>
      </c>
      <c r="F104" s="27"/>
      <c r="G104" s="29">
        <v>8</v>
      </c>
      <c r="H104" s="29">
        <f>SUM($G$104:$G$104)</f>
        <v>8</v>
      </c>
      <c r="I104" s="31">
        <f t="array" ref="I104">INDEX(М[Цена за ед., руб],MATCH(1,IF(($B104=М[Наим.])*($C104=М[Артикул,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  <c r="J104" s="31">
        <f>ROUND($H$104*$I$104,2)</f>
        <v>0</v>
      </c>
      <c r="K104" s="25"/>
      <c r="L104" s="25" t="str">
        <f t="array" ref="L104">INDEX(М[Форма закупа],MATCH(1,IF(($B104=М[Наим.])*($C104=М[Артикул,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Закупка подрядчик</v>
      </c>
    </row>
    <row r="105" spans="1:12" ht="35.1" customHeight="1" outlineLevel="4" x14ac:dyDescent="0.2">
      <c r="A105" s="23" t="s">
        <v>28</v>
      </c>
      <c r="B105" s="24" t="s">
        <v>147</v>
      </c>
      <c r="C105" s="25"/>
      <c r="D105" s="25" t="s">
        <v>149</v>
      </c>
      <c r="E105" s="26" t="s">
        <v>116</v>
      </c>
      <c r="F105" s="27"/>
      <c r="G105" s="29">
        <v>87</v>
      </c>
      <c r="H105" s="29">
        <f>SUM($G$105:$G$105)</f>
        <v>87</v>
      </c>
      <c r="I105" s="31">
        <f t="array" ref="I105">INDEX(М[Цена за ед., руб],MATCH(1,IF(($B105=М[Наим.])*($C105=М[Артикул, марка, произв.])*($D105=М[Хар-ка])*($K105=М[Прим.]),{1},($B105=М[Наим.])*($C105=М[Артикул, марка, произв.])*($D105=М[Хар-ка])*($K105=М[Прим.])),0))</f>
        <v>0</v>
      </c>
      <c r="J105" s="31">
        <f>ROUND($H$105*$I$105,2)</f>
        <v>0</v>
      </c>
      <c r="K105" s="25"/>
      <c r="L105" s="25" t="str">
        <f t="array" ref="L105">INDEX(М[Форма закупа],MATCH(1,IF(($B105=М[Наим.])*($C105=М[Артикул, марка, произв.])*($D105=М[Хар-ка])*($K105=М[Прим.]),{1},($B105=М[Наим.])*($C105=М[Артикул, марка, произв.])*($D105=М[Хар-ка])*($K105=М[Прим.])),0))</f>
        <v>Закупка подрядчик</v>
      </c>
    </row>
    <row r="106" spans="1:12" ht="35.1" customHeight="1" outlineLevel="4" x14ac:dyDescent="0.2">
      <c r="A106" s="23" t="s">
        <v>30</v>
      </c>
      <c r="B106" s="24" t="s">
        <v>147</v>
      </c>
      <c r="C106" s="25"/>
      <c r="D106" s="25" t="s">
        <v>150</v>
      </c>
      <c r="E106" s="26" t="s">
        <v>116</v>
      </c>
      <c r="F106" s="27"/>
      <c r="G106" s="29">
        <v>8</v>
      </c>
      <c r="H106" s="29">
        <f>SUM($G$106:$G$106)</f>
        <v>8</v>
      </c>
      <c r="I106" s="31">
        <f t="array" ref="I106">INDEX(М[Цена за ед., руб],MATCH(1,IF(($B106=М[Наим.])*($C106=М[Артикул,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  <c r="J106" s="31">
        <f>ROUND($H$106*$I$106,2)</f>
        <v>0</v>
      </c>
      <c r="K106" s="25"/>
      <c r="L106" s="25" t="str">
        <f t="array" ref="L106">INDEX(М[Форма закупа],MATCH(1,IF(($B106=М[Наим.])*($C106=М[Артикул,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Закупка подрядчик</v>
      </c>
    </row>
    <row r="107" spans="1:12" ht="35.1" customHeight="1" outlineLevel="4" x14ac:dyDescent="0.2">
      <c r="A107" s="23" t="s">
        <v>32</v>
      </c>
      <c r="B107" s="24" t="s">
        <v>147</v>
      </c>
      <c r="C107" s="25"/>
      <c r="D107" s="25" t="s">
        <v>151</v>
      </c>
      <c r="E107" s="26" t="s">
        <v>116</v>
      </c>
      <c r="F107" s="27"/>
      <c r="G107" s="29">
        <v>1</v>
      </c>
      <c r="H107" s="29">
        <f>SUM($G$107:$G$107)</f>
        <v>1</v>
      </c>
      <c r="I107" s="31">
        <f t="array" ref="I107">INDEX(М[Цена за ед., руб],MATCH(1,IF(($B107=М[Наим.])*($C107=М[Артикул,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0</v>
      </c>
      <c r="J107" s="31">
        <f>ROUND($H$107*$I$107,2)</f>
        <v>0</v>
      </c>
      <c r="K107" s="25"/>
      <c r="L107" s="25" t="str">
        <f t="array" ref="L107">INDEX(М[Форма закупа],MATCH(1,IF(($B107=М[Наим.])*($C107=М[Артикул,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Закупка подрядчик</v>
      </c>
    </row>
    <row r="108" spans="1:12" ht="35.1" customHeight="1" outlineLevel="4" x14ac:dyDescent="0.2">
      <c r="A108" s="23" t="s">
        <v>34</v>
      </c>
      <c r="B108" s="24" t="s">
        <v>147</v>
      </c>
      <c r="C108" s="25"/>
      <c r="D108" s="25" t="s">
        <v>152</v>
      </c>
      <c r="E108" s="26" t="s">
        <v>116</v>
      </c>
      <c r="F108" s="27"/>
      <c r="G108" s="29">
        <v>1</v>
      </c>
      <c r="H108" s="29">
        <f>SUM($G$108:$G$108)</f>
        <v>1</v>
      </c>
      <c r="I108" s="31">
        <f t="array" ref="I108">INDEX(М[Цена за ед., руб],MATCH(1,IF(($B108=М[Наим.])*($C108=М[Артикул,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  <c r="J108" s="31">
        <f>ROUND($H$108*$I$108,2)</f>
        <v>0</v>
      </c>
      <c r="K108" s="25"/>
      <c r="L108" s="25" t="str">
        <f t="array" ref="L108">INDEX(М[Форма закупа],MATCH(1,IF(($B108=М[Наим.])*($C108=М[Артикул,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Закупка подрядчик</v>
      </c>
    </row>
    <row r="109" spans="1:12" ht="35.1" customHeight="1" outlineLevel="4" x14ac:dyDescent="0.2">
      <c r="A109" s="23" t="s">
        <v>36</v>
      </c>
      <c r="B109" s="24" t="s">
        <v>147</v>
      </c>
      <c r="C109" s="25"/>
      <c r="D109" s="25" t="s">
        <v>153</v>
      </c>
      <c r="E109" s="26" t="s">
        <v>116</v>
      </c>
      <c r="F109" s="27"/>
      <c r="G109" s="29">
        <v>4</v>
      </c>
      <c r="H109" s="29">
        <f>SUM($G$109:$G$109)</f>
        <v>4</v>
      </c>
      <c r="I109" s="31">
        <f t="array" ref="I109">INDEX(М[Цена за ед., руб],MATCH(1,IF(($B109=М[Наим.])*($C109=М[Артикул,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  <c r="J109" s="31">
        <f>ROUND($H$109*$I$109,2)</f>
        <v>0</v>
      </c>
      <c r="K109" s="25"/>
      <c r="L109" s="25" t="str">
        <f t="array" ref="L109">INDEX(М[Форма закупа],MATCH(1,IF(($B109=М[Наим.])*($C109=М[Артикул,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Закупка подрядчик</v>
      </c>
    </row>
    <row r="110" spans="1:12" ht="35.1" customHeight="1" outlineLevel="4" x14ac:dyDescent="0.2">
      <c r="A110" s="23" t="s">
        <v>38</v>
      </c>
      <c r="B110" s="24" t="s">
        <v>147</v>
      </c>
      <c r="C110" s="25"/>
      <c r="D110" s="25" t="s">
        <v>154</v>
      </c>
      <c r="E110" s="26" t="s">
        <v>116</v>
      </c>
      <c r="F110" s="27"/>
      <c r="G110" s="29">
        <v>1</v>
      </c>
      <c r="H110" s="29">
        <f>SUM($G$110:$G$110)</f>
        <v>1</v>
      </c>
      <c r="I110" s="31">
        <f t="array" ref="I110">INDEX(М[Цена за ед., руб],MATCH(1,IF(($B110=М[Наим.])*($C110=М[Артикул,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  <c r="J110" s="31">
        <f>ROUND($H$110*$I$110,2)</f>
        <v>0</v>
      </c>
      <c r="K110" s="25"/>
      <c r="L110" s="25" t="str">
        <f t="array" ref="L110">INDEX(М[Форма закупа],MATCH(1,IF(($B110=М[Наим.])*($C110=М[Артикул,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Закупка подрядчик</v>
      </c>
    </row>
    <row r="111" spans="1:12" ht="23.1" customHeight="1" outlineLevel="4" x14ac:dyDescent="0.2">
      <c r="A111" s="23" t="s">
        <v>40</v>
      </c>
      <c r="B111" s="24" t="s">
        <v>147</v>
      </c>
      <c r="C111" s="25"/>
      <c r="D111" s="25" t="s">
        <v>155</v>
      </c>
      <c r="E111" s="26" t="s">
        <v>116</v>
      </c>
      <c r="F111" s="27"/>
      <c r="G111" s="29">
        <v>8</v>
      </c>
      <c r="H111" s="29">
        <f>SUM($G$111:$G$111)</f>
        <v>8</v>
      </c>
      <c r="I111" s="31">
        <f t="array" ref="I111">INDEX(М[Цена за ед., руб],MATCH(1,IF(($B111=М[Наим.])*($C111=М[Артикул, марка, произв.])*($D111=М[Хар-ка])*($K111=М[Прим.]),{1},($B111=М[Наим.])*($C111=М[Артикул, марка, произв.])*($D111=М[Хар-ка])*($K111=М[Прим.])),0))</f>
        <v>0</v>
      </c>
      <c r="J111" s="31">
        <f>ROUND($H$111*$I$111,2)</f>
        <v>0</v>
      </c>
      <c r="K111" s="25"/>
      <c r="L111" s="25" t="str">
        <f t="array" ref="L111">INDEX(М[Форма закупа],MATCH(1,IF(($B111=М[Наим.])*($C111=М[Артикул, марка, произв.])*($D111=М[Хар-ка])*($K111=М[Прим.]),{1},($B111=М[Наим.])*($C111=М[Артикул, марка, произв.])*($D111=М[Хар-ка])*($K111=М[Прим.])),0))</f>
        <v>Закупка подрядчик</v>
      </c>
    </row>
    <row r="112" spans="1:12" ht="35.1" customHeight="1" outlineLevel="4" x14ac:dyDescent="0.2">
      <c r="A112" s="23" t="s">
        <v>42</v>
      </c>
      <c r="B112" s="24" t="s">
        <v>147</v>
      </c>
      <c r="C112" s="25"/>
      <c r="D112" s="25" t="s">
        <v>156</v>
      </c>
      <c r="E112" s="26" t="s">
        <v>116</v>
      </c>
      <c r="F112" s="27"/>
      <c r="G112" s="29">
        <v>2</v>
      </c>
      <c r="H112" s="29">
        <f>SUM($G$112:$G$112)</f>
        <v>2</v>
      </c>
      <c r="I112" s="31">
        <f t="array" ref="I112">INDEX(М[Цена за ед., руб],MATCH(1,IF(($B112=М[Наим.])*($C112=М[Артикул,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0</v>
      </c>
      <c r="J112" s="31">
        <f>ROUND($H$112*$I$112,2)</f>
        <v>0</v>
      </c>
      <c r="K112" s="25"/>
      <c r="L112" s="25" t="str">
        <f t="array" ref="L112">INDEX(М[Форма закупа],MATCH(1,IF(($B112=М[Наим.])*($C112=М[Артикул,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Закупка подрядчик</v>
      </c>
    </row>
    <row r="113" spans="1:12" ht="35.1" customHeight="1" outlineLevel="4" x14ac:dyDescent="0.2">
      <c r="A113" s="23" t="s">
        <v>44</v>
      </c>
      <c r="B113" s="24" t="s">
        <v>147</v>
      </c>
      <c r="C113" s="25"/>
      <c r="D113" s="25" t="s">
        <v>157</v>
      </c>
      <c r="E113" s="26" t="s">
        <v>116</v>
      </c>
      <c r="F113" s="27"/>
      <c r="G113" s="29">
        <v>1</v>
      </c>
      <c r="H113" s="29">
        <f>SUM($G$113:$G$113)</f>
        <v>1</v>
      </c>
      <c r="I113" s="31">
        <f t="array" ref="I113">INDEX(М[Цена за ед., руб],MATCH(1,IF(($B113=М[Наим.])*($C113=М[Артикул,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  <c r="J113" s="31">
        <f>ROUND($H$113*$I$113,2)</f>
        <v>0</v>
      </c>
      <c r="K113" s="25"/>
      <c r="L113" s="25" t="str">
        <f t="array" ref="L113">INDEX(М[Форма закупа],MATCH(1,IF(($B113=М[Наим.])*($C113=М[Артикул,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Закупка подрядчик</v>
      </c>
    </row>
    <row r="114" spans="1:12" ht="35.1" customHeight="1" outlineLevel="4" x14ac:dyDescent="0.2">
      <c r="A114" s="23" t="s">
        <v>14</v>
      </c>
      <c r="B114" s="24" t="s">
        <v>147</v>
      </c>
      <c r="C114" s="25"/>
      <c r="D114" s="25" t="s">
        <v>158</v>
      </c>
      <c r="E114" s="26" t="s">
        <v>116</v>
      </c>
      <c r="F114" s="27"/>
      <c r="G114" s="29">
        <v>4</v>
      </c>
      <c r="H114" s="29">
        <f>SUM($G$114:$G$114)</f>
        <v>4</v>
      </c>
      <c r="I114" s="31">
        <f t="array" ref="I114">INDEX(М[Цена за ед., руб],MATCH(1,IF(($B114=М[Наим.])*($C114=М[Артикул,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  <c r="J114" s="31">
        <f>ROUND($H$114*$I$114,2)</f>
        <v>0</v>
      </c>
      <c r="K114" s="25"/>
      <c r="L114" s="25" t="str">
        <f t="array" ref="L114">INDEX(М[Форма закупа],MATCH(1,IF(($B114=М[Наим.])*($C114=М[Артикул,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Закупка подрядчик</v>
      </c>
    </row>
    <row r="115" spans="1:12" ht="35.1" customHeight="1" outlineLevel="4" x14ac:dyDescent="0.2">
      <c r="A115" s="23" t="s">
        <v>47</v>
      </c>
      <c r="B115" s="24" t="s">
        <v>147</v>
      </c>
      <c r="C115" s="25"/>
      <c r="D115" s="25" t="s">
        <v>159</v>
      </c>
      <c r="E115" s="26" t="s">
        <v>116</v>
      </c>
      <c r="F115" s="27"/>
      <c r="G115" s="29">
        <v>8</v>
      </c>
      <c r="H115" s="29">
        <f>SUM($G$115:$G$115)</f>
        <v>8</v>
      </c>
      <c r="I115" s="31">
        <f t="array" ref="I115">INDEX(М[Цена за ед., руб],MATCH(1,IF(($B115=М[Наим.])*($C115=М[Артикул,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  <c r="J115" s="31">
        <f>ROUND($H$115*$I$115,2)</f>
        <v>0</v>
      </c>
      <c r="K115" s="25"/>
      <c r="L115" s="25" t="str">
        <f t="array" ref="L115">INDEX(М[Форма закупа],MATCH(1,IF(($B115=М[Наим.])*($C115=М[Артикул,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Закупка подрядчик</v>
      </c>
    </row>
    <row r="116" spans="1:12" ht="35.1" customHeight="1" outlineLevel="4" x14ac:dyDescent="0.2">
      <c r="A116" s="23" t="s">
        <v>49</v>
      </c>
      <c r="B116" s="24" t="s">
        <v>147</v>
      </c>
      <c r="C116" s="25"/>
      <c r="D116" s="25" t="s">
        <v>160</v>
      </c>
      <c r="E116" s="26" t="s">
        <v>116</v>
      </c>
      <c r="F116" s="27"/>
      <c r="G116" s="29">
        <v>2</v>
      </c>
      <c r="H116" s="29">
        <f>SUM($G$116:$G$116)</f>
        <v>2</v>
      </c>
      <c r="I116" s="31">
        <f t="array" ref="I116">INDEX(М[Цена за ед., руб],MATCH(1,IF(($B116=М[Наим.])*($C116=М[Артикул,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0</v>
      </c>
      <c r="J116" s="31">
        <f>ROUND($H$116*$I$116,2)</f>
        <v>0</v>
      </c>
      <c r="K116" s="25"/>
      <c r="L116" s="25" t="str">
        <f t="array" ref="L116">INDEX(М[Форма закупа],MATCH(1,IF(($B116=М[Наим.])*($C116=М[Артикул,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Закупка подрядчик</v>
      </c>
    </row>
    <row r="117" spans="1:12" ht="35.1" customHeight="1" outlineLevel="4" x14ac:dyDescent="0.2">
      <c r="A117" s="23" t="s">
        <v>51</v>
      </c>
      <c r="B117" s="24" t="s">
        <v>147</v>
      </c>
      <c r="C117" s="25"/>
      <c r="D117" s="25" t="s">
        <v>161</v>
      </c>
      <c r="E117" s="26" t="s">
        <v>116</v>
      </c>
      <c r="F117" s="27"/>
      <c r="G117" s="29">
        <v>1</v>
      </c>
      <c r="H117" s="29">
        <f>SUM($G$117:$G$117)</f>
        <v>1</v>
      </c>
      <c r="I117" s="31">
        <f t="array" ref="I117">INDEX(М[Цена за ед., руб],MATCH(1,IF(($B117=М[Наим.])*($C117=М[Артикул,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0</v>
      </c>
      <c r="J117" s="31">
        <f>ROUND($H$117*$I$117,2)</f>
        <v>0</v>
      </c>
      <c r="K117" s="25"/>
      <c r="L117" s="25" t="str">
        <f t="array" ref="L117">INDEX(М[Форма закупа],MATCH(1,IF(($B117=М[Наим.])*($C117=М[Артикул,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Закупка подрядчик</v>
      </c>
    </row>
    <row r="118" spans="1:12" ht="35.1" customHeight="1" outlineLevel="4" x14ac:dyDescent="0.2">
      <c r="A118" s="23" t="s">
        <v>53</v>
      </c>
      <c r="B118" s="24" t="s">
        <v>147</v>
      </c>
      <c r="C118" s="25"/>
      <c r="D118" s="25" t="s">
        <v>162</v>
      </c>
      <c r="E118" s="26" t="s">
        <v>116</v>
      </c>
      <c r="F118" s="27"/>
      <c r="G118" s="29">
        <v>1</v>
      </c>
      <c r="H118" s="29">
        <f>SUM($G$118:$G$118)</f>
        <v>1</v>
      </c>
      <c r="I118" s="31">
        <f t="array" ref="I118">INDEX(М[Цена за ед., руб],MATCH(1,IF(($B118=М[Наим.])*($C118=М[Артикул,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  <c r="J118" s="31">
        <f>ROUND($H$118*$I$118,2)</f>
        <v>0</v>
      </c>
      <c r="K118" s="25"/>
      <c r="L118" s="25" t="str">
        <f t="array" ref="L118">INDEX(М[Форма закупа],MATCH(1,IF(($B118=М[Наим.])*($C118=М[Артикул,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Закупка подрядчик</v>
      </c>
    </row>
    <row r="119" spans="1:12" ht="23.1" customHeight="1" outlineLevel="4" x14ac:dyDescent="0.2">
      <c r="A119" s="23" t="s">
        <v>55</v>
      </c>
      <c r="B119" s="24" t="s">
        <v>147</v>
      </c>
      <c r="C119" s="25"/>
      <c r="D119" s="25" t="s">
        <v>163</v>
      </c>
      <c r="E119" s="26" t="s">
        <v>116</v>
      </c>
      <c r="F119" s="27"/>
      <c r="G119" s="29">
        <v>10</v>
      </c>
      <c r="H119" s="29">
        <f>SUM($G$119:$G$119)</f>
        <v>10</v>
      </c>
      <c r="I119" s="31">
        <f t="array" ref="I119">INDEX(М[Цена за ед., руб],MATCH(1,IF(($B119=М[Наим.])*($C119=М[Артикул,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  <c r="J119" s="31">
        <f>ROUND($H$119*$I$119,2)</f>
        <v>0</v>
      </c>
      <c r="K119" s="25"/>
      <c r="L119" s="25" t="str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Закупка подрядчик</v>
      </c>
    </row>
    <row r="120" spans="1:12" ht="23.1" customHeight="1" outlineLevel="4" x14ac:dyDescent="0.2">
      <c r="A120" s="23" t="s">
        <v>57</v>
      </c>
      <c r="B120" s="24" t="s">
        <v>147</v>
      </c>
      <c r="C120" s="25"/>
      <c r="D120" s="25" t="s">
        <v>164</v>
      </c>
      <c r="E120" s="26" t="s">
        <v>116</v>
      </c>
      <c r="F120" s="27"/>
      <c r="G120" s="29">
        <v>6</v>
      </c>
      <c r="H120" s="29">
        <f>SUM($G$120:$G$120)</f>
        <v>6</v>
      </c>
      <c r="I120" s="31">
        <f t="array" ref="I120">INDEX(М[Цена за ед., руб],MATCH(1,IF(($B120=М[Наим.])*($C120=М[Артикул,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0</v>
      </c>
      <c r="J120" s="31">
        <f>ROUND($H$120*$I$120,2)</f>
        <v>0</v>
      </c>
      <c r="K120" s="25"/>
      <c r="L120" s="25" t="str">
        <f t="array" ref="L120">INDEX(М[Форма закупа],MATCH(1,IF(($B120=М[Наим.])*($C120=М[Артикул,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Закупка подрядчик</v>
      </c>
    </row>
    <row r="121" spans="1:12" ht="35.1" customHeight="1" outlineLevel="4" x14ac:dyDescent="0.2">
      <c r="A121" s="23" t="s">
        <v>59</v>
      </c>
      <c r="B121" s="24" t="s">
        <v>147</v>
      </c>
      <c r="C121" s="25"/>
      <c r="D121" s="25" t="s">
        <v>165</v>
      </c>
      <c r="E121" s="26" t="s">
        <v>116</v>
      </c>
      <c r="F121" s="27"/>
      <c r="G121" s="29">
        <v>2</v>
      </c>
      <c r="H121" s="29">
        <f>SUM($G$121:$G$121)</f>
        <v>2</v>
      </c>
      <c r="I121" s="31">
        <f t="array" ref="I121">INDEX(М[Цена за ед., руб],MATCH(1,IF(($B121=М[Наим.])*($C121=М[Артикул, марка, произв.])*($D121=М[Хар-ка])*($K121=М[Прим.]),{1},($B121=М[Наим.])*($C121=М[Артикул, марка, произв.])*($D121=М[Хар-ка])*($K121=М[Прим.])),0))</f>
        <v>0</v>
      </c>
      <c r="J121" s="31">
        <f>ROUND($H$121*$I$121,2)</f>
        <v>0</v>
      </c>
      <c r="K121" s="25"/>
      <c r="L121" s="25" t="str">
        <f t="array" ref="L121">INDEX(М[Форма закупа],MATCH(1,IF(($B121=М[Наим.])*($C121=М[Артикул, марка, произв.])*($D121=М[Хар-ка])*($K121=М[Прим.]),{1},($B121=М[Наим.])*($C121=М[Артикул, марка, произв.])*($D121=М[Хар-ка])*($K121=М[Прим.])),0))</f>
        <v>Закупка подрядчик</v>
      </c>
    </row>
    <row r="122" spans="1:12" ht="35.1" customHeight="1" outlineLevel="4" x14ac:dyDescent="0.2">
      <c r="A122" s="23" t="s">
        <v>61</v>
      </c>
      <c r="B122" s="24" t="s">
        <v>147</v>
      </c>
      <c r="C122" s="25"/>
      <c r="D122" s="25" t="s">
        <v>166</v>
      </c>
      <c r="E122" s="26" t="s">
        <v>116</v>
      </c>
      <c r="F122" s="27"/>
      <c r="G122" s="29">
        <v>7</v>
      </c>
      <c r="H122" s="29">
        <f>SUM($G$122:$G$122)</f>
        <v>7</v>
      </c>
      <c r="I122" s="31">
        <f t="array" ref="I122">INDEX(М[Цена за ед., руб],MATCH(1,IF(($B122=М[Наим.])*($C122=М[Артикул, марка, произв.])*($D122=М[Хар-ка])*($K122=М[Прим.]),{1},($B122=М[Наим.])*($C122=М[Артикул, марка, произв.])*($D122=М[Хар-ка])*($K122=М[Прим.])),0))</f>
        <v>0</v>
      </c>
      <c r="J122" s="31">
        <f>ROUND($H$122*$I$122,2)</f>
        <v>0</v>
      </c>
      <c r="K122" s="25"/>
      <c r="L122" s="25" t="str">
        <f t="array" ref="L122">INDEX(М[Форма закупа],MATCH(1,IF(($B122=М[Наим.])*($C122=М[Артикул, марка, произв.])*($D122=М[Хар-ка])*($K122=М[Прим.]),{1},($B122=М[Наим.])*($C122=М[Артикул, марка, произв.])*($D122=М[Хар-ка])*($K122=М[Прим.])),0))</f>
        <v>Закупка подрядчик</v>
      </c>
    </row>
    <row r="123" spans="1:12" ht="35.1" customHeight="1" outlineLevel="4" x14ac:dyDescent="0.2">
      <c r="A123" s="23" t="s">
        <v>83</v>
      </c>
      <c r="B123" s="24" t="s">
        <v>147</v>
      </c>
      <c r="C123" s="25"/>
      <c r="D123" s="25" t="s">
        <v>167</v>
      </c>
      <c r="E123" s="26" t="s">
        <v>116</v>
      </c>
      <c r="F123" s="27"/>
      <c r="G123" s="29">
        <v>5</v>
      </c>
      <c r="H123" s="29">
        <f>SUM($G$123:$G$123)</f>
        <v>5</v>
      </c>
      <c r="I123" s="31">
        <f t="array" ref="I123">INDEX(М[Цена за ед., руб],MATCH(1,IF(($B123=М[Наим.])*($C123=М[Артикул, марка, произв.])*($D123=М[Хар-ка])*($K123=М[Прим.]),{1},($B123=М[Наим.])*($C123=М[Артикул, марка, произв.])*($D123=М[Хар-ка])*($K123=М[Прим.])),0))</f>
        <v>0</v>
      </c>
      <c r="J123" s="31">
        <f>ROUND($H$123*$I$123,2)</f>
        <v>0</v>
      </c>
      <c r="K123" s="25"/>
      <c r="L123" s="25" t="str">
        <f t="array" ref="L123">INDEX(М[Форма закупа],MATCH(1,IF(($B123=М[Наим.])*($C123=М[Артикул, марка, произв.])*($D123=М[Хар-ка])*($K123=М[Прим.]),{1},($B123=М[Наим.])*($C123=М[Артикул, марка, произв.])*($D123=М[Хар-ка])*($K123=М[Прим.])),0))</f>
        <v>Закупка подрядчик</v>
      </c>
    </row>
    <row r="124" spans="1:12" ht="35.1" customHeight="1" outlineLevel="4" x14ac:dyDescent="0.2">
      <c r="A124" s="23" t="s">
        <v>85</v>
      </c>
      <c r="B124" s="24" t="s">
        <v>147</v>
      </c>
      <c r="C124" s="25"/>
      <c r="D124" s="25" t="s">
        <v>168</v>
      </c>
      <c r="E124" s="26" t="s">
        <v>116</v>
      </c>
      <c r="F124" s="27"/>
      <c r="G124" s="29">
        <v>2</v>
      </c>
      <c r="H124" s="29">
        <f>SUM($G$124:$G$124)</f>
        <v>2</v>
      </c>
      <c r="I124" s="31">
        <f t="array" ref="I124">INDEX(М[Цена за ед., руб],MATCH(1,IF(($B124=М[Наим.])*($C124=М[Артикул, марка, произв.])*($D124=М[Хар-ка])*($K124=М[Прим.]),{1},($B124=М[Наим.])*($C124=М[Артикул, марка, произв.])*($D124=М[Хар-ка])*($K124=М[Прим.])),0))</f>
        <v>0</v>
      </c>
      <c r="J124" s="31">
        <f>ROUND($H$124*$I$124,2)</f>
        <v>0</v>
      </c>
      <c r="K124" s="25"/>
      <c r="L124" s="25" t="str">
        <f t="array" ref="L124">INDEX(М[Форма закупа],MATCH(1,IF(($B124=М[Наим.])*($C124=М[Артикул, марка, произв.])*($D124=М[Хар-ка])*($K124=М[Прим.]),{1},($B124=М[Наим.])*($C124=М[Артикул, марка, произв.])*($D124=М[Хар-ка])*($K124=М[Прим.])),0))</f>
        <v>Закупка подрядчик</v>
      </c>
    </row>
    <row r="125" spans="1:12" ht="35.1" customHeight="1" outlineLevel="4" x14ac:dyDescent="0.2">
      <c r="A125" s="23" t="s">
        <v>87</v>
      </c>
      <c r="B125" s="24" t="s">
        <v>147</v>
      </c>
      <c r="C125" s="25"/>
      <c r="D125" s="25" t="s">
        <v>169</v>
      </c>
      <c r="E125" s="26" t="s">
        <v>116</v>
      </c>
      <c r="F125" s="27"/>
      <c r="G125" s="29">
        <v>5</v>
      </c>
      <c r="H125" s="29">
        <f>SUM($G$125:$G$125)</f>
        <v>5</v>
      </c>
      <c r="I125" s="31">
        <f t="array" ref="I125">INDEX(М[Цена за ед., руб],MATCH(1,IF(($B125=М[Наим.])*($C125=М[Артикул, марка, произв.])*($D125=М[Хар-ка])*($K125=М[Прим.]),{1},($B125=М[Наим.])*($C125=М[Артикул, марка, произв.])*($D125=М[Хар-ка])*($K125=М[Прим.])),0))</f>
        <v>0</v>
      </c>
      <c r="J125" s="31">
        <f>ROUND($H$125*$I$125,2)</f>
        <v>0</v>
      </c>
      <c r="K125" s="25"/>
      <c r="L125" s="25" t="str">
        <f t="array" ref="L125">INDEX(М[Форма закупа],MATCH(1,IF(($B125=М[Наим.])*($C125=М[Артикул, марка, произв.])*($D125=М[Хар-ка])*($K125=М[Прим.]),{1},($B125=М[Наим.])*($C125=М[Артикул, марка, произв.])*($D125=М[Хар-ка])*($K125=М[Прим.])),0))</f>
        <v>Закупка подрядчик</v>
      </c>
    </row>
    <row r="126" spans="1:12" ht="35.1" customHeight="1" outlineLevel="4" x14ac:dyDescent="0.2">
      <c r="A126" s="23" t="s">
        <v>89</v>
      </c>
      <c r="B126" s="24" t="s">
        <v>147</v>
      </c>
      <c r="C126" s="25"/>
      <c r="D126" s="25" t="s">
        <v>170</v>
      </c>
      <c r="E126" s="26" t="s">
        <v>116</v>
      </c>
      <c r="F126" s="27"/>
      <c r="G126" s="29">
        <v>4</v>
      </c>
      <c r="H126" s="29">
        <f>SUM($G$126:$G$126)</f>
        <v>4</v>
      </c>
      <c r="I126" s="31">
        <f t="array" ref="I126">INDEX(М[Цена за ед., руб],MATCH(1,IF(($B126=М[Наим.])*($C126=М[Артикул, марка, произв.])*($D126=М[Хар-ка])*($K126=М[Прим.]),{1},($B126=М[Наим.])*($C126=М[Артикул, марка, произв.])*($D126=М[Хар-ка])*($K126=М[Прим.])),0))</f>
        <v>0</v>
      </c>
      <c r="J126" s="31">
        <f>ROUND($H$126*$I$126,2)</f>
        <v>0</v>
      </c>
      <c r="K126" s="25"/>
      <c r="L126" s="25" t="str">
        <f t="array" ref="L126">INDEX(М[Форма закупа],MATCH(1,IF(($B126=М[Наим.])*($C126=М[Артикул, марка, произв.])*($D126=М[Хар-ка])*($K126=М[Прим.]),{1},($B126=М[Наим.])*($C126=М[Артикул, марка, произв.])*($D126=М[Хар-ка])*($K126=М[Прим.])),0))</f>
        <v>Закупка подрядчик</v>
      </c>
    </row>
    <row r="127" spans="1:12" ht="35.1" customHeight="1" outlineLevel="4" x14ac:dyDescent="0.2">
      <c r="A127" s="23" t="s">
        <v>91</v>
      </c>
      <c r="B127" s="24" t="s">
        <v>147</v>
      </c>
      <c r="C127" s="25"/>
      <c r="D127" s="25" t="s">
        <v>171</v>
      </c>
      <c r="E127" s="26" t="s">
        <v>116</v>
      </c>
      <c r="F127" s="27"/>
      <c r="G127" s="29">
        <v>7</v>
      </c>
      <c r="H127" s="29">
        <f>SUM($G$127:$G$127)</f>
        <v>7</v>
      </c>
      <c r="I127" s="31">
        <f t="array" ref="I127">INDEX(М[Цена за ед., руб],MATCH(1,IF(($B127=М[Наим.])*($C127=М[Артикул,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  <c r="J127" s="31">
        <f>ROUND($H$127*$I$127,2)</f>
        <v>0</v>
      </c>
      <c r="K127" s="25"/>
      <c r="L127" s="25" t="str">
        <f t="array" ref="L127">INDEX(М[Форма закупа],MATCH(1,IF(($B127=М[Наим.])*($C127=М[Артикул,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Закупка подрядчик</v>
      </c>
    </row>
    <row r="128" spans="1:12" ht="11.1" customHeight="1" outlineLevel="2" x14ac:dyDescent="0.2">
      <c r="A128" s="13" t="s">
        <v>172</v>
      </c>
      <c r="B128" s="14" t="s">
        <v>173</v>
      </c>
      <c r="C128" s="15"/>
      <c r="D128" s="15"/>
      <c r="E128" s="16"/>
      <c r="F128" s="17"/>
      <c r="G128" s="18"/>
      <c r="H128" s="18"/>
      <c r="I128" s="59"/>
      <c r="J128" s="59">
        <f>SUM($J$129)</f>
        <v>0</v>
      </c>
      <c r="K128" s="19"/>
      <c r="L128" s="19"/>
    </row>
    <row r="129" spans="1:12" ht="11.1" customHeight="1" outlineLevel="3" x14ac:dyDescent="0.2">
      <c r="A129" s="13" t="s">
        <v>174</v>
      </c>
      <c r="B129" s="14" t="s">
        <v>173</v>
      </c>
      <c r="C129" s="15"/>
      <c r="D129" s="15"/>
      <c r="E129" s="16"/>
      <c r="F129" s="17"/>
      <c r="G129" s="18"/>
      <c r="H129" s="18"/>
      <c r="I129" s="59"/>
      <c r="J129" s="59">
        <f>SUM($J$132,$J$130)</f>
        <v>0</v>
      </c>
      <c r="K129" s="19"/>
      <c r="L129" s="19"/>
    </row>
    <row r="130" spans="1:12" ht="11.1" customHeight="1" outlineLevel="4" x14ac:dyDescent="0.2">
      <c r="A130" s="20"/>
      <c r="B130" s="14" t="s">
        <v>21</v>
      </c>
      <c r="C130" s="21"/>
      <c r="D130" s="21"/>
      <c r="E130" s="21"/>
      <c r="F130" s="21"/>
      <c r="G130" s="21"/>
      <c r="H130" s="21"/>
      <c r="I130" s="60"/>
      <c r="J130" s="61">
        <f>SUM($J$131)</f>
        <v>0</v>
      </c>
      <c r="K130" s="18"/>
      <c r="L130" s="22"/>
    </row>
    <row r="131" spans="1:12" ht="11.1" customHeight="1" outlineLevel="4" x14ac:dyDescent="0.2">
      <c r="A131" s="23"/>
      <c r="B131" s="24" t="s">
        <v>175</v>
      </c>
      <c r="C131" s="25"/>
      <c r="D131" s="25"/>
      <c r="E131" s="26" t="s">
        <v>116</v>
      </c>
      <c r="F131" s="27"/>
      <c r="G131" s="29">
        <v>276</v>
      </c>
      <c r="H131" s="29">
        <f>SUM($G$131:$G$131)</f>
        <v>276</v>
      </c>
      <c r="I131" s="31">
        <f t="array" ref="I131">INDEX(Р[Цена за ед., руб],MATCH(1,IF(($B131=Р[Наименование])*($K131=Р[Примечание]),{1},($B131=Р[Наименование])*($K131=Р[Примечание])),0))</f>
        <v>0</v>
      </c>
      <c r="J131" s="31">
        <f>ROUND($H$131*$I$131,2)</f>
        <v>0</v>
      </c>
      <c r="K131" s="25"/>
      <c r="L131" s="25"/>
    </row>
    <row r="132" spans="1:12" ht="11.1" customHeight="1" outlineLevel="4" x14ac:dyDescent="0.2">
      <c r="A132" s="20"/>
      <c r="B132" s="14" t="s">
        <v>24</v>
      </c>
      <c r="C132" s="21"/>
      <c r="D132" s="21"/>
      <c r="E132" s="21"/>
      <c r="F132" s="21"/>
      <c r="G132" s="21"/>
      <c r="H132" s="21"/>
      <c r="I132" s="60"/>
      <c r="J132" s="61">
        <f>SUM($J$133:$J$137)</f>
        <v>0</v>
      </c>
      <c r="K132" s="18"/>
      <c r="L132" s="22"/>
    </row>
    <row r="133" spans="1:12" ht="11.1" customHeight="1" outlineLevel="4" x14ac:dyDescent="0.2">
      <c r="A133" s="23" t="s">
        <v>25</v>
      </c>
      <c r="B133" s="24" t="s">
        <v>176</v>
      </c>
      <c r="C133" s="25"/>
      <c r="D133" s="25" t="s">
        <v>177</v>
      </c>
      <c r="E133" s="26" t="s">
        <v>116</v>
      </c>
      <c r="F133" s="27"/>
      <c r="G133" s="29">
        <v>163</v>
      </c>
      <c r="H133" s="29">
        <f>SUM($G$133:$G$133)</f>
        <v>163</v>
      </c>
      <c r="I133" s="31">
        <f t="array" ref="I133">INDEX(М[Цена за ед., руб],MATCH(1,IF(($B133=М[Наим.])*($C133=М[Артикул, марка, произв.])*($D133=М[Хар-ка])*($K133=М[Прим.]),{1},($B133=М[Наим.])*($C133=М[Артикул, марка, произв.])*($D133=М[Хар-ка])*($K133=М[Прим.])),0))</f>
        <v>0</v>
      </c>
      <c r="J133" s="31">
        <f>ROUND($H$133*$I$133,2)</f>
        <v>0</v>
      </c>
      <c r="K133" s="25"/>
      <c r="L133" s="25" t="str">
        <f t="array" ref="L133">INDEX(М[Форма закупа],MATCH(1,IF(($B133=М[Наим.])*($C133=М[Артикул, марка, произв.])*($D133=М[Хар-ка])*($K133=М[Прим.]),{1},($B133=М[Наим.])*($C133=М[Артикул, марка, произв.])*($D133=М[Хар-ка])*($K133=М[Прим.])),0))</f>
        <v>Закупка подрядчик</v>
      </c>
    </row>
    <row r="134" spans="1:12" ht="11.1" customHeight="1" outlineLevel="4" x14ac:dyDescent="0.2">
      <c r="A134" s="23" t="s">
        <v>28</v>
      </c>
      <c r="B134" s="24" t="s">
        <v>176</v>
      </c>
      <c r="C134" s="25"/>
      <c r="D134" s="25" t="s">
        <v>178</v>
      </c>
      <c r="E134" s="26" t="s">
        <v>116</v>
      </c>
      <c r="F134" s="27"/>
      <c r="G134" s="29">
        <v>86</v>
      </c>
      <c r="H134" s="29">
        <f>SUM($G$134:$G$134)</f>
        <v>86</v>
      </c>
      <c r="I134" s="31">
        <f t="array" ref="I134">INDEX(М[Цена за ед., руб],MATCH(1,IF(($B134=М[Наим.])*($C134=М[Артикул, марка, произв.])*($D134=М[Хар-ка])*($K134=М[Прим.]),{1},($B134=М[Наим.])*($C134=М[Артикул, марка, произв.])*($D134=М[Хар-ка])*($K134=М[Прим.])),0))</f>
        <v>0</v>
      </c>
      <c r="J134" s="31">
        <f>ROUND($H$134*$I$134,2)</f>
        <v>0</v>
      </c>
      <c r="K134" s="25"/>
      <c r="L134" s="25" t="str">
        <f t="array" ref="L134">INDEX(М[Форма закупа],MATCH(1,IF(($B134=М[Наим.])*($C134=М[Артикул, марка, произв.])*($D134=М[Хар-ка])*($K134=М[Прим.]),{1},($B134=М[Наим.])*($C134=М[Артикул, марка, произв.])*($D134=М[Хар-ка])*($K134=М[Прим.])),0))</f>
        <v>Закупка подрядчик</v>
      </c>
    </row>
    <row r="135" spans="1:12" ht="11.1" customHeight="1" outlineLevel="4" x14ac:dyDescent="0.2">
      <c r="A135" s="23" t="s">
        <v>30</v>
      </c>
      <c r="B135" s="24" t="s">
        <v>176</v>
      </c>
      <c r="C135" s="25"/>
      <c r="D135" s="25" t="s">
        <v>179</v>
      </c>
      <c r="E135" s="26" t="s">
        <v>116</v>
      </c>
      <c r="F135" s="27"/>
      <c r="G135" s="29">
        <v>12</v>
      </c>
      <c r="H135" s="29">
        <f>SUM($G$135:$G$135)</f>
        <v>12</v>
      </c>
      <c r="I135" s="31">
        <f t="array" ref="I135">INDEX(М[Цена за ед., руб],MATCH(1,IF(($B135=М[Наим.])*($C135=М[Артикул, марка, произв.])*($D135=М[Хар-ка])*($K135=М[Прим.]),{1},($B135=М[Наим.])*($C135=М[Артикул, марка, произв.])*($D135=М[Хар-ка])*($K135=М[Прим.])),0))</f>
        <v>0</v>
      </c>
      <c r="J135" s="31">
        <f>ROUND($H$135*$I$135,2)</f>
        <v>0</v>
      </c>
      <c r="K135" s="25" t="s">
        <v>180</v>
      </c>
      <c r="L135" s="25" t="str">
        <f t="array" ref="L135">INDEX(М[Форма закупа],MATCH(1,IF(($B135=М[Наим.])*($C135=М[Артикул, марка, произв.])*($D135=М[Хар-ка])*($K135=М[Прим.]),{1},($B135=М[Наим.])*($C135=М[Артикул, марка, произв.])*($D135=М[Хар-ка])*($K135=М[Прим.])),0))</f>
        <v>Закупка подрядчик</v>
      </c>
    </row>
    <row r="136" spans="1:12" ht="11.1" customHeight="1" outlineLevel="4" x14ac:dyDescent="0.2">
      <c r="A136" s="23" t="s">
        <v>32</v>
      </c>
      <c r="B136" s="24" t="s">
        <v>176</v>
      </c>
      <c r="C136" s="25"/>
      <c r="D136" s="25" t="s">
        <v>181</v>
      </c>
      <c r="E136" s="26" t="s">
        <v>116</v>
      </c>
      <c r="F136" s="27"/>
      <c r="G136" s="29">
        <v>14</v>
      </c>
      <c r="H136" s="29">
        <f>SUM($G$136:$G$136)</f>
        <v>14</v>
      </c>
      <c r="I136" s="31">
        <f t="array" ref="I136">INDEX(М[Цена за ед., руб],MATCH(1,IF(($B136=М[Наим.])*($C136=М[Артикул,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  <c r="J136" s="31">
        <f>ROUND($H$136*$I$136,2)</f>
        <v>0</v>
      </c>
      <c r="K136" s="25" t="s">
        <v>180</v>
      </c>
      <c r="L136" s="25" t="str">
        <f t="array" ref="L136">INDEX(М[Форма закупа],MATCH(1,IF(($B136=М[Наим.])*($C136=М[Артикул,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Закупка подрядчик</v>
      </c>
    </row>
    <row r="137" spans="1:12" ht="11.1" customHeight="1" outlineLevel="4" x14ac:dyDescent="0.2">
      <c r="A137" s="23" t="s">
        <v>34</v>
      </c>
      <c r="B137" s="24" t="s">
        <v>176</v>
      </c>
      <c r="C137" s="25"/>
      <c r="D137" s="25" t="s">
        <v>182</v>
      </c>
      <c r="E137" s="26" t="s">
        <v>116</v>
      </c>
      <c r="F137" s="27"/>
      <c r="G137" s="29">
        <v>1</v>
      </c>
      <c r="H137" s="29">
        <f>SUM($G$137:$G$137)</f>
        <v>1</v>
      </c>
      <c r="I137" s="31">
        <f t="array" ref="I137">INDEX(М[Цена за ед., руб],MATCH(1,IF(($B137=М[Наим.])*($C137=М[Артикул, марка, произв.])*($D137=М[Хар-ка])*($K137=М[Прим.]),{1},($B137=М[Наим.])*($C137=М[Артикул, марка, произв.])*($D137=М[Хар-ка])*($K137=М[Прим.])),0))</f>
        <v>0</v>
      </c>
      <c r="J137" s="31">
        <f>ROUND($H$137*$I$137,2)</f>
        <v>0</v>
      </c>
      <c r="K137" s="25" t="s">
        <v>180</v>
      </c>
      <c r="L137" s="25" t="str">
        <f t="array" ref="L137">INDEX(М[Форма закупа],MATCH(1,IF(($B137=М[Наим.])*($C137=М[Артикул, марка, произв.])*($D137=М[Хар-ка])*($K137=М[Прим.]),{1},($B137=М[Наим.])*($C137=М[Артикул, марка, произв.])*($D137=М[Хар-ка])*($K137=М[Прим.])),0))</f>
        <v>Закупка подрядчик</v>
      </c>
    </row>
    <row r="138" spans="1:12" ht="11.1" customHeight="1" outlineLevel="2" x14ac:dyDescent="0.2">
      <c r="A138" s="13" t="s">
        <v>183</v>
      </c>
      <c r="B138" s="14" t="s">
        <v>184</v>
      </c>
      <c r="C138" s="15"/>
      <c r="D138" s="15"/>
      <c r="E138" s="16"/>
      <c r="F138" s="17"/>
      <c r="G138" s="18"/>
      <c r="H138" s="18"/>
      <c r="I138" s="59"/>
      <c r="J138" s="59">
        <f>SUM($J$139)</f>
        <v>0</v>
      </c>
      <c r="K138" s="19"/>
      <c r="L138" s="19"/>
    </row>
    <row r="139" spans="1:12" ht="11.1" customHeight="1" outlineLevel="3" x14ac:dyDescent="0.2">
      <c r="A139" s="13" t="s">
        <v>185</v>
      </c>
      <c r="B139" s="14" t="s">
        <v>184</v>
      </c>
      <c r="C139" s="15"/>
      <c r="D139" s="15"/>
      <c r="E139" s="16"/>
      <c r="F139" s="17"/>
      <c r="G139" s="18"/>
      <c r="H139" s="18"/>
      <c r="I139" s="59"/>
      <c r="J139" s="59">
        <f>SUM($J$140)</f>
        <v>0</v>
      </c>
      <c r="K139" s="19"/>
      <c r="L139" s="19"/>
    </row>
    <row r="140" spans="1:12" ht="11.1" customHeight="1" outlineLevel="4" x14ac:dyDescent="0.2">
      <c r="A140" s="20"/>
      <c r="B140" s="14" t="s">
        <v>21</v>
      </c>
      <c r="C140" s="21"/>
      <c r="D140" s="21"/>
      <c r="E140" s="21"/>
      <c r="F140" s="21"/>
      <c r="G140" s="21"/>
      <c r="H140" s="21"/>
      <c r="I140" s="60"/>
      <c r="J140" s="61">
        <f>SUM($J$141)</f>
        <v>0</v>
      </c>
      <c r="K140" s="18"/>
      <c r="L140" s="22"/>
    </row>
    <row r="141" spans="1:12" ht="47.1" customHeight="1" outlineLevel="4" x14ac:dyDescent="0.2">
      <c r="A141" s="23"/>
      <c r="B141" s="24" t="s">
        <v>186</v>
      </c>
      <c r="C141" s="25"/>
      <c r="D141" s="25"/>
      <c r="E141" s="26" t="s">
        <v>187</v>
      </c>
      <c r="F141" s="27"/>
      <c r="G141" s="29">
        <v>1</v>
      </c>
      <c r="H141" s="29">
        <f>SUM($G$141:$G$141)</f>
        <v>1</v>
      </c>
      <c r="I141" s="31">
        <f t="array" ref="I141">INDEX(Р[Цена за ед., руб],MATCH(1,IF(($B141=Р[Наименование])*($K141=Р[Примечание]),{1},($B141=Р[Наименование])*($K141=Р[Примечание])),0))</f>
        <v>0</v>
      </c>
      <c r="J141" s="31">
        <f>ROUND($H$141*$I$141,2)</f>
        <v>0</v>
      </c>
      <c r="K141" s="25"/>
      <c r="L141" s="25"/>
    </row>
    <row r="142" spans="1:12" ht="11.1" customHeight="1" x14ac:dyDescent="0.2">
      <c r="A142" s="32"/>
      <c r="B142" s="33"/>
      <c r="C142" s="33"/>
      <c r="D142" s="33"/>
      <c r="E142" s="33"/>
      <c r="F142" s="33"/>
      <c r="G142" s="34"/>
      <c r="H142" s="91" t="s">
        <v>188</v>
      </c>
      <c r="I142" s="92"/>
      <c r="J142" s="62">
        <f>$J$9</f>
        <v>0</v>
      </c>
      <c r="K142" s="35"/>
      <c r="L142" s="35"/>
    </row>
    <row r="143" spans="1:12" ht="11.1" customHeight="1" x14ac:dyDescent="0.2">
      <c r="A143" s="32"/>
      <c r="B143" s="33"/>
      <c r="C143" s="33"/>
      <c r="D143" s="33"/>
      <c r="E143" s="33"/>
      <c r="F143" s="33"/>
      <c r="G143" s="36"/>
      <c r="H143" s="93" t="s">
        <v>189</v>
      </c>
      <c r="I143" s="94"/>
      <c r="J143" s="62">
        <f>SUM($J$140,$J$130,$J$101,$J$93,$J$87,$J$82,$J$74,$J$34,$J$12)</f>
        <v>0</v>
      </c>
      <c r="K143" s="35"/>
      <c r="L143" s="35"/>
    </row>
    <row r="144" spans="1:12" ht="11.1" customHeight="1" x14ac:dyDescent="0.2">
      <c r="A144" s="32"/>
      <c r="B144" s="33"/>
      <c r="C144" s="33"/>
      <c r="D144" s="33"/>
      <c r="E144" s="33"/>
      <c r="F144" s="33"/>
      <c r="G144" s="36"/>
      <c r="H144" s="93" t="s">
        <v>190</v>
      </c>
      <c r="I144" s="94"/>
      <c r="J144" s="62">
        <f>SUM($J$132,$J$103,$J$72,$J$95,$J$89,$J$84,$J$76,$J$36,$J$14)</f>
        <v>0</v>
      </c>
      <c r="K144" s="35"/>
      <c r="L144" s="35"/>
    </row>
    <row r="145" spans="1:27" ht="11.1" customHeight="1" x14ac:dyDescent="0.2">
      <c r="A145" s="37"/>
      <c r="B145" s="83" t="s">
        <v>191</v>
      </c>
      <c r="C145" s="83"/>
      <c r="D145" s="83"/>
      <c r="E145" s="83"/>
      <c r="F145" s="83"/>
      <c r="G145" s="83"/>
      <c r="H145" s="83"/>
      <c r="I145" s="84"/>
      <c r="J145" s="84"/>
      <c r="K145" s="83"/>
      <c r="L145" s="37"/>
    </row>
    <row r="146" spans="1:27" s="67" customFormat="1" ht="11.1" customHeight="1" x14ac:dyDescent="0.2">
      <c r="A146" s="65"/>
      <c r="B146" s="85"/>
      <c r="C146" s="85"/>
      <c r="D146" s="85"/>
      <c r="E146" s="85"/>
      <c r="F146" s="85"/>
      <c r="G146" s="85"/>
      <c r="H146" s="85"/>
      <c r="I146" s="86"/>
      <c r="J146" s="86"/>
      <c r="K146" s="85"/>
      <c r="L146" s="66"/>
    </row>
    <row r="147" spans="1:27" s="70" customFormat="1" ht="12" customHeight="1" x14ac:dyDescent="0.25">
      <c r="A147" s="68"/>
      <c r="B147" s="69" t="s">
        <v>205</v>
      </c>
      <c r="D147" s="71"/>
      <c r="F147" s="72"/>
      <c r="H147" s="73"/>
      <c r="I147" s="74"/>
      <c r="L147" s="72"/>
      <c r="M147" s="75"/>
      <c r="N147" s="75"/>
      <c r="O147" s="72"/>
      <c r="P147" s="75"/>
      <c r="Q147" s="72"/>
      <c r="R147" s="75"/>
      <c r="S147" s="72"/>
      <c r="U147" s="72"/>
      <c r="W147" s="72"/>
      <c r="Y147" s="72"/>
      <c r="AA147" s="72"/>
    </row>
    <row r="148" spans="1:27" s="70" customFormat="1" ht="24.75" customHeight="1" x14ac:dyDescent="0.25">
      <c r="A148" s="76" t="s">
        <v>206</v>
      </c>
      <c r="B148" s="82" t="s">
        <v>207</v>
      </c>
      <c r="C148" s="82"/>
      <c r="D148" s="82"/>
      <c r="E148" s="82"/>
      <c r="F148" s="82"/>
      <c r="G148" s="82"/>
      <c r="H148" s="82"/>
      <c r="I148" s="82"/>
      <c r="J148" s="82"/>
    </row>
    <row r="149" spans="1:27" s="70" customFormat="1" ht="54" customHeight="1" x14ac:dyDescent="0.25">
      <c r="A149" s="77" t="s">
        <v>206</v>
      </c>
      <c r="B149" s="82" t="s">
        <v>208</v>
      </c>
      <c r="C149" s="82"/>
      <c r="D149" s="82"/>
      <c r="E149" s="82"/>
      <c r="F149" s="82"/>
      <c r="G149" s="82"/>
      <c r="H149" s="82"/>
      <c r="I149" s="82"/>
      <c r="J149" s="82"/>
    </row>
    <row r="150" spans="1:27" s="70" customFormat="1" ht="15" customHeight="1" x14ac:dyDescent="0.25">
      <c r="A150" s="76" t="s">
        <v>206</v>
      </c>
      <c r="B150" s="82" t="s">
        <v>209</v>
      </c>
      <c r="C150" s="82"/>
      <c r="D150" s="82"/>
      <c r="E150" s="82"/>
      <c r="F150" s="82"/>
      <c r="G150" s="82"/>
      <c r="H150" s="82"/>
      <c r="I150" s="82"/>
      <c r="J150" s="82"/>
      <c r="P150" s="75"/>
      <c r="R150" s="75"/>
    </row>
    <row r="151" spans="1:27" s="70" customFormat="1" ht="15" customHeight="1" x14ac:dyDescent="0.25">
      <c r="A151" s="76" t="s">
        <v>206</v>
      </c>
      <c r="B151" s="82" t="s">
        <v>210</v>
      </c>
      <c r="C151" s="82"/>
      <c r="D151" s="82"/>
      <c r="E151" s="82"/>
      <c r="F151" s="82"/>
      <c r="G151" s="82"/>
      <c r="H151" s="82"/>
      <c r="I151" s="82"/>
      <c r="J151" s="82"/>
      <c r="P151" s="75"/>
      <c r="R151" s="75"/>
    </row>
    <row r="152" spans="1:27" s="70" customFormat="1" ht="11.45" customHeight="1" x14ac:dyDescent="0.25">
      <c r="A152" s="78"/>
      <c r="B152" s="79"/>
      <c r="C152" s="79"/>
      <c r="D152" s="79"/>
      <c r="E152" s="79"/>
      <c r="F152" s="79"/>
      <c r="G152" s="79"/>
      <c r="H152" s="79"/>
      <c r="I152" s="79"/>
      <c r="J152" s="79"/>
      <c r="K152" s="79"/>
      <c r="L152" s="79"/>
    </row>
    <row r="153" spans="1:27" s="81" customFormat="1" ht="11.45" customHeight="1" x14ac:dyDescent="0.2">
      <c r="A153" s="80"/>
      <c r="B153" s="80"/>
      <c r="C153" s="80"/>
      <c r="D153" s="80"/>
      <c r="E153" s="80"/>
      <c r="F153" s="80"/>
      <c r="G153" s="80"/>
      <c r="H153" s="80"/>
      <c r="I153" s="80"/>
      <c r="J153" s="80"/>
      <c r="K153" s="80"/>
      <c r="L153" s="80"/>
    </row>
  </sheetData>
  <mergeCells count="24"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H142:I142"/>
    <mergeCell ref="H143:I143"/>
    <mergeCell ref="H144:I144"/>
    <mergeCell ref="B148:J148"/>
    <mergeCell ref="B149:J149"/>
    <mergeCell ref="B150:J150"/>
    <mergeCell ref="B151:J151"/>
    <mergeCell ref="B145:K145"/>
    <mergeCell ref="B146:K14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5"/>
  <sheetViews>
    <sheetView workbookViewId="0">
      <pane ySplit="3" topLeftCell="A4" activePane="bottomLeft" state="frozen"/>
      <selection pane="bottomLeft" activeCell="A22" sqref="A22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03" t="s">
        <v>192</v>
      </c>
      <c r="B1" s="103"/>
      <c r="C1" s="103"/>
      <c r="D1" s="103"/>
      <c r="E1" s="103"/>
      <c r="F1" s="103"/>
    </row>
    <row r="3" spans="1:6" ht="11.1" customHeight="1" x14ac:dyDescent="0.2">
      <c r="A3" s="46" t="s">
        <v>4</v>
      </c>
      <c r="B3" s="2" t="s">
        <v>7</v>
      </c>
      <c r="C3" s="2" t="s">
        <v>9</v>
      </c>
      <c r="D3" s="53" t="s">
        <v>10</v>
      </c>
      <c r="E3" s="53" t="s">
        <v>11</v>
      </c>
      <c r="F3" s="47" t="s">
        <v>12</v>
      </c>
    </row>
    <row r="4" spans="1:6" ht="11.1" customHeight="1" x14ac:dyDescent="0.2">
      <c r="A4" s="44" t="s">
        <v>22</v>
      </c>
      <c r="B4" s="38" t="s">
        <v>23</v>
      </c>
      <c r="C4" s="39">
        <v>2111.5</v>
      </c>
      <c r="D4" s="42"/>
      <c r="E4" s="42">
        <f>ROUND(Р[[#This Row],[Количество]]*Р[[#This Row],[Цена за ед., руб]],2)</f>
        <v>0</v>
      </c>
      <c r="F4" s="45"/>
    </row>
    <row r="5" spans="1:6" ht="11.1" customHeight="1" x14ac:dyDescent="0.2">
      <c r="A5" s="44" t="s">
        <v>63</v>
      </c>
      <c r="B5" s="38" t="s">
        <v>23</v>
      </c>
      <c r="C5" s="39">
        <v>1389.5</v>
      </c>
      <c r="D5" s="42"/>
      <c r="E5" s="42">
        <f>ROUND(Р[[#This Row],[Количество]]*Р[[#This Row],[Цена за ед., руб]],2)</f>
        <v>0</v>
      </c>
      <c r="F5" s="45"/>
    </row>
    <row r="6" spans="1:6" ht="11.1" customHeight="1" x14ac:dyDescent="0.2">
      <c r="A6" s="44" t="s">
        <v>115</v>
      </c>
      <c r="B6" s="38" t="s">
        <v>116</v>
      </c>
      <c r="C6" s="41">
        <v>10</v>
      </c>
      <c r="D6" s="42"/>
      <c r="E6" s="42">
        <f>ROUND(Р[[#This Row],[Количество]]*Р[[#This Row],[Цена за ед., руб]],2)</f>
        <v>0</v>
      </c>
      <c r="F6" s="45"/>
    </row>
    <row r="7" spans="1:6" ht="23.1" customHeight="1" x14ac:dyDescent="0.2">
      <c r="A7" s="44" t="s">
        <v>124</v>
      </c>
      <c r="B7" s="38" t="s">
        <v>125</v>
      </c>
      <c r="C7" s="41">
        <v>619</v>
      </c>
      <c r="D7" s="42"/>
      <c r="E7" s="42">
        <f>ROUND(Р[[#This Row],[Количество]]*Р[[#This Row],[Цена за ед., руб]],2)</f>
        <v>0</v>
      </c>
      <c r="F7" s="45"/>
    </row>
    <row r="8" spans="1:6" ht="11.1" customHeight="1" x14ac:dyDescent="0.2">
      <c r="A8" s="44" t="s">
        <v>129</v>
      </c>
      <c r="B8" s="38" t="s">
        <v>125</v>
      </c>
      <c r="C8" s="39">
        <v>3990.4</v>
      </c>
      <c r="D8" s="42"/>
      <c r="E8" s="42">
        <f>ROUND(Р[[#This Row],[Количество]]*Р[[#This Row],[Цена за ед., руб]],2)</f>
        <v>0</v>
      </c>
      <c r="F8" s="45"/>
    </row>
    <row r="9" spans="1:6" ht="11.1" customHeight="1" x14ac:dyDescent="0.2">
      <c r="A9" s="44" t="s">
        <v>136</v>
      </c>
      <c r="B9" s="38" t="s">
        <v>116</v>
      </c>
      <c r="C9" s="41">
        <v>10</v>
      </c>
      <c r="D9" s="42"/>
      <c r="E9" s="42">
        <f>ROUND(Р[[#This Row],[Количество]]*Р[[#This Row],[Цена за ед., руб]],2)</f>
        <v>0</v>
      </c>
      <c r="F9" s="45"/>
    </row>
    <row r="10" spans="1:6" ht="11.1" customHeight="1" x14ac:dyDescent="0.2">
      <c r="A10" s="44" t="s">
        <v>145</v>
      </c>
      <c r="B10" s="38" t="s">
        <v>116</v>
      </c>
      <c r="C10" s="41">
        <v>185</v>
      </c>
      <c r="D10" s="42"/>
      <c r="E10" s="42">
        <f>ROUND(Р[[#This Row],[Количество]]*Р[[#This Row],[Цена за ед., руб]],2)</f>
        <v>0</v>
      </c>
      <c r="F10" s="45"/>
    </row>
    <row r="11" spans="1:6" ht="11.1" customHeight="1" x14ac:dyDescent="0.2">
      <c r="A11" s="44" t="s">
        <v>175</v>
      </c>
      <c r="B11" s="38" t="s">
        <v>116</v>
      </c>
      <c r="C11" s="41">
        <v>276</v>
      </c>
      <c r="D11" s="42"/>
      <c r="E11" s="42">
        <f>ROUND(Р[[#This Row],[Количество]]*Р[[#This Row],[Цена за ед., руб]],2)</f>
        <v>0</v>
      </c>
      <c r="F11" s="45"/>
    </row>
    <row r="12" spans="1:6" ht="23.1" customHeight="1" x14ac:dyDescent="0.2">
      <c r="A12" s="48" t="s">
        <v>186</v>
      </c>
      <c r="B12" s="49" t="s">
        <v>187</v>
      </c>
      <c r="C12" s="50">
        <v>1</v>
      </c>
      <c r="D12" s="54"/>
      <c r="E12" s="54">
        <f>ROUND(Р[[#This Row],[Количество]]*Р[[#This Row],[Цена за ед., руб]],2)</f>
        <v>0</v>
      </c>
      <c r="F12" s="52"/>
    </row>
    <row r="13" spans="1:6" ht="11.45" customHeight="1" x14ac:dyDescent="0.2">
      <c r="A13" s="48" t="s">
        <v>203</v>
      </c>
      <c r="B13" s="49"/>
      <c r="C13" s="51"/>
      <c r="D13" s="54"/>
      <c r="E13" s="63">
        <f>SUBTOTAL(109,Р[Сумма, руб])</f>
        <v>0</v>
      </c>
      <c r="F13" s="52"/>
    </row>
    <row r="14" spans="1:6" ht="11.45" customHeight="1" x14ac:dyDescent="0.2">
      <c r="E14" s="64"/>
    </row>
    <row r="15" spans="1:6" ht="11.45" customHeight="1" x14ac:dyDescent="0.2">
      <c r="E15" s="64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01"/>
  <sheetViews>
    <sheetView workbookViewId="0">
      <pane ySplit="3" topLeftCell="A4" activePane="bottomLeft" state="frozen"/>
      <selection pane="bottomLeft" activeCell="B20" sqref="B20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03" t="s">
        <v>193</v>
      </c>
      <c r="B1" s="103"/>
      <c r="C1" s="103"/>
      <c r="D1" s="103"/>
      <c r="E1" s="103"/>
      <c r="F1" s="103"/>
      <c r="G1" s="103"/>
      <c r="H1" s="103"/>
    </row>
    <row r="2" spans="1:9" ht="11.1" customHeight="1" x14ac:dyDescent="0.2"/>
    <row r="3" spans="1:9" ht="23.1" customHeight="1" x14ac:dyDescent="0.2">
      <c r="A3" s="46" t="s">
        <v>194</v>
      </c>
      <c r="B3" s="55" t="s">
        <v>195</v>
      </c>
      <c r="C3" s="47" t="s">
        <v>196</v>
      </c>
      <c r="D3" s="2" t="s">
        <v>7</v>
      </c>
      <c r="E3" s="2" t="s">
        <v>9</v>
      </c>
      <c r="F3" s="53" t="s">
        <v>10</v>
      </c>
      <c r="G3" s="53" t="s">
        <v>11</v>
      </c>
      <c r="H3" s="2" t="s">
        <v>197</v>
      </c>
      <c r="I3" s="47" t="s">
        <v>198</v>
      </c>
    </row>
    <row r="4" spans="1:9" ht="11.1" customHeight="1" x14ac:dyDescent="0.2">
      <c r="A4" s="44" t="s">
        <v>117</v>
      </c>
      <c r="B4" s="40"/>
      <c r="C4" s="40" t="s">
        <v>118</v>
      </c>
      <c r="D4" s="38" t="s">
        <v>116</v>
      </c>
      <c r="E4" s="41">
        <v>2</v>
      </c>
      <c r="F4" s="42"/>
      <c r="G4" s="42">
        <f>ROUND(М[[#This Row],[Количество]]*М[[#This Row],[Цена за ед., руб]],2)</f>
        <v>0</v>
      </c>
      <c r="H4" s="40" t="s">
        <v>119</v>
      </c>
      <c r="I4" s="45" t="s">
        <v>143</v>
      </c>
    </row>
    <row r="5" spans="1:9" ht="11.1" customHeight="1" x14ac:dyDescent="0.2">
      <c r="A5" s="44" t="s">
        <v>117</v>
      </c>
      <c r="B5" s="40"/>
      <c r="C5" s="40" t="s">
        <v>120</v>
      </c>
      <c r="D5" s="38" t="s">
        <v>116</v>
      </c>
      <c r="E5" s="41">
        <v>2</v>
      </c>
      <c r="F5" s="42"/>
      <c r="G5" s="42">
        <f>ROUND(М[[#This Row],[Количество]]*М[[#This Row],[Цена за ед., руб]],2)</f>
        <v>0</v>
      </c>
      <c r="H5" s="40" t="s">
        <v>119</v>
      </c>
      <c r="I5" s="45" t="s">
        <v>143</v>
      </c>
    </row>
    <row r="6" spans="1:9" ht="11.1" customHeight="1" x14ac:dyDescent="0.2">
      <c r="A6" s="44" t="s">
        <v>117</v>
      </c>
      <c r="B6" s="40"/>
      <c r="C6" s="40" t="s">
        <v>121</v>
      </c>
      <c r="D6" s="38" t="s">
        <v>116</v>
      </c>
      <c r="E6" s="41">
        <v>3</v>
      </c>
      <c r="F6" s="42"/>
      <c r="G6" s="42">
        <f>ROUND(М[[#This Row],[Количество]]*М[[#This Row],[Цена за ед., руб]],2)</f>
        <v>0</v>
      </c>
      <c r="H6" s="40" t="s">
        <v>119</v>
      </c>
      <c r="I6" s="45" t="s">
        <v>143</v>
      </c>
    </row>
    <row r="7" spans="1:9" ht="11.1" customHeight="1" x14ac:dyDescent="0.2">
      <c r="A7" s="44" t="s">
        <v>117</v>
      </c>
      <c r="B7" s="40"/>
      <c r="C7" s="40" t="s">
        <v>122</v>
      </c>
      <c r="D7" s="38" t="s">
        <v>116</v>
      </c>
      <c r="E7" s="41">
        <v>2</v>
      </c>
      <c r="F7" s="42"/>
      <c r="G7" s="42">
        <f>ROUND(М[[#This Row],[Количество]]*М[[#This Row],[Цена за ед., руб]],2)</f>
        <v>0</v>
      </c>
      <c r="H7" s="40" t="s">
        <v>119</v>
      </c>
      <c r="I7" s="45" t="s">
        <v>143</v>
      </c>
    </row>
    <row r="8" spans="1:9" ht="11.1" customHeight="1" x14ac:dyDescent="0.2">
      <c r="A8" s="44" t="s">
        <v>117</v>
      </c>
      <c r="B8" s="40"/>
      <c r="C8" s="40" t="s">
        <v>123</v>
      </c>
      <c r="D8" s="38" t="s">
        <v>116</v>
      </c>
      <c r="E8" s="41">
        <v>1</v>
      </c>
      <c r="F8" s="42"/>
      <c r="G8" s="42">
        <f>ROUND(М[[#This Row],[Количество]]*М[[#This Row],[Цена за ед., руб]],2)</f>
        <v>0</v>
      </c>
      <c r="H8" s="40" t="s">
        <v>119</v>
      </c>
      <c r="I8" s="45" t="s">
        <v>143</v>
      </c>
    </row>
    <row r="9" spans="1:9" ht="11.1" customHeight="1" x14ac:dyDescent="0.2">
      <c r="A9" s="44" t="s">
        <v>130</v>
      </c>
      <c r="B9" s="40"/>
      <c r="C9" s="40" t="s">
        <v>131</v>
      </c>
      <c r="D9" s="38" t="s">
        <v>132</v>
      </c>
      <c r="E9" s="42">
        <v>7190.08</v>
      </c>
      <c r="F9" s="42"/>
      <c r="G9" s="42">
        <f>ROUND(М[[#This Row],[Количество]]*М[[#This Row],[Цена за ед., руб]],2)</f>
        <v>0</v>
      </c>
      <c r="H9" s="40"/>
      <c r="I9" s="45" t="s">
        <v>143</v>
      </c>
    </row>
    <row r="10" spans="1:9" ht="11.1" customHeight="1" x14ac:dyDescent="0.2">
      <c r="A10" s="44" t="s">
        <v>126</v>
      </c>
      <c r="B10" s="40"/>
      <c r="C10" s="40" t="s">
        <v>127</v>
      </c>
      <c r="D10" s="38" t="s">
        <v>125</v>
      </c>
      <c r="E10" s="41">
        <v>233</v>
      </c>
      <c r="F10" s="42"/>
      <c r="G10" s="42">
        <f>ROUND(М[[#This Row],[Количество]]*М[[#This Row],[Цена за ед., руб]],2)</f>
        <v>0</v>
      </c>
      <c r="H10" s="40"/>
      <c r="I10" s="45" t="s">
        <v>143</v>
      </c>
    </row>
    <row r="11" spans="1:9" ht="11.1" customHeight="1" x14ac:dyDescent="0.2">
      <c r="A11" s="44" t="s">
        <v>126</v>
      </c>
      <c r="B11" s="40"/>
      <c r="C11" s="40" t="s">
        <v>128</v>
      </c>
      <c r="D11" s="38" t="s">
        <v>125</v>
      </c>
      <c r="E11" s="41">
        <v>386</v>
      </c>
      <c r="F11" s="42"/>
      <c r="G11" s="42">
        <f>ROUND(М[[#This Row],[Количество]]*М[[#This Row],[Цена за ед., руб]],2)</f>
        <v>0</v>
      </c>
      <c r="H11" s="40"/>
      <c r="I11" s="45" t="s">
        <v>143</v>
      </c>
    </row>
    <row r="12" spans="1:9" ht="11.1" customHeight="1" x14ac:dyDescent="0.2">
      <c r="A12" s="44" t="s">
        <v>26</v>
      </c>
      <c r="B12" s="40"/>
      <c r="C12" s="40" t="s">
        <v>27</v>
      </c>
      <c r="D12" s="38" t="s">
        <v>23</v>
      </c>
      <c r="E12" s="41">
        <v>290</v>
      </c>
      <c r="F12" s="42"/>
      <c r="G12" s="42">
        <f>ROUND(М[[#This Row],[Количество]]*М[[#This Row],[Цена за ед., руб]],2)</f>
        <v>0</v>
      </c>
      <c r="H12" s="40"/>
      <c r="I12" s="45" t="s">
        <v>143</v>
      </c>
    </row>
    <row r="13" spans="1:9" ht="11.1" customHeight="1" x14ac:dyDescent="0.2">
      <c r="A13" s="44" t="s">
        <v>26</v>
      </c>
      <c r="B13" s="40"/>
      <c r="C13" s="40" t="s">
        <v>29</v>
      </c>
      <c r="D13" s="38" t="s">
        <v>23</v>
      </c>
      <c r="E13" s="41">
        <v>240</v>
      </c>
      <c r="F13" s="42"/>
      <c r="G13" s="42">
        <f>ROUND(М[[#This Row],[Количество]]*М[[#This Row],[Цена за ед., руб]],2)</f>
        <v>0</v>
      </c>
      <c r="H13" s="40"/>
      <c r="I13" s="45" t="s">
        <v>143</v>
      </c>
    </row>
    <row r="14" spans="1:9" ht="11.1" customHeight="1" x14ac:dyDescent="0.2">
      <c r="A14" s="44" t="s">
        <v>26</v>
      </c>
      <c r="B14" s="40"/>
      <c r="C14" s="40" t="s">
        <v>64</v>
      </c>
      <c r="D14" s="38" t="s">
        <v>23</v>
      </c>
      <c r="E14" s="41">
        <v>10</v>
      </c>
      <c r="F14" s="42"/>
      <c r="G14" s="42">
        <f>ROUND(М[[#This Row],[Количество]]*М[[#This Row],[Цена за ед., руб]],2)</f>
        <v>0</v>
      </c>
      <c r="H14" s="40"/>
      <c r="I14" s="45" t="s">
        <v>143</v>
      </c>
    </row>
    <row r="15" spans="1:9" ht="11.1" customHeight="1" x14ac:dyDescent="0.2">
      <c r="A15" s="44" t="s">
        <v>26</v>
      </c>
      <c r="B15" s="40"/>
      <c r="C15" s="40" t="s">
        <v>31</v>
      </c>
      <c r="D15" s="38" t="s">
        <v>23</v>
      </c>
      <c r="E15" s="41">
        <v>8</v>
      </c>
      <c r="F15" s="42"/>
      <c r="G15" s="42">
        <f>ROUND(М[[#This Row],[Количество]]*М[[#This Row],[Цена за ед., руб]],2)</f>
        <v>0</v>
      </c>
      <c r="H15" s="40"/>
      <c r="I15" s="45" t="s">
        <v>143</v>
      </c>
    </row>
    <row r="16" spans="1:9" ht="11.1" customHeight="1" x14ac:dyDescent="0.2">
      <c r="A16" s="44" t="s">
        <v>26</v>
      </c>
      <c r="B16" s="40"/>
      <c r="C16" s="40" t="s">
        <v>33</v>
      </c>
      <c r="D16" s="38" t="s">
        <v>23</v>
      </c>
      <c r="E16" s="43">
        <v>115.5</v>
      </c>
      <c r="F16" s="42"/>
      <c r="G16" s="42">
        <f>ROUND(М[[#This Row],[Количество]]*М[[#This Row],[Цена за ед., руб]],2)</f>
        <v>0</v>
      </c>
      <c r="H16" s="40"/>
      <c r="I16" s="45" t="s">
        <v>143</v>
      </c>
    </row>
    <row r="17" spans="1:9" ht="11.1" customHeight="1" x14ac:dyDescent="0.2">
      <c r="A17" s="44" t="s">
        <v>26</v>
      </c>
      <c r="B17" s="40"/>
      <c r="C17" s="40" t="s">
        <v>35</v>
      </c>
      <c r="D17" s="38" t="s">
        <v>23</v>
      </c>
      <c r="E17" s="41">
        <v>128</v>
      </c>
      <c r="F17" s="42"/>
      <c r="G17" s="42">
        <f>ROUND(М[[#This Row],[Количество]]*М[[#This Row],[Цена за ед., руб]],2)</f>
        <v>0</v>
      </c>
      <c r="H17" s="40"/>
      <c r="I17" s="45" t="s">
        <v>143</v>
      </c>
    </row>
    <row r="18" spans="1:9" ht="11.1" customHeight="1" x14ac:dyDescent="0.2">
      <c r="A18" s="44" t="s">
        <v>26</v>
      </c>
      <c r="B18" s="40"/>
      <c r="C18" s="40" t="s">
        <v>37</v>
      </c>
      <c r="D18" s="38" t="s">
        <v>23</v>
      </c>
      <c r="E18" s="41">
        <v>42</v>
      </c>
      <c r="F18" s="42"/>
      <c r="G18" s="42">
        <f>ROUND(М[[#This Row],[Количество]]*М[[#This Row],[Цена за ед., руб]],2)</f>
        <v>0</v>
      </c>
      <c r="H18" s="40"/>
      <c r="I18" s="45" t="s">
        <v>143</v>
      </c>
    </row>
    <row r="19" spans="1:9" ht="11.1" customHeight="1" x14ac:dyDescent="0.2">
      <c r="A19" s="44" t="s">
        <v>26</v>
      </c>
      <c r="B19" s="40"/>
      <c r="C19" s="40" t="s">
        <v>39</v>
      </c>
      <c r="D19" s="38" t="s">
        <v>23</v>
      </c>
      <c r="E19" s="43">
        <v>106.5</v>
      </c>
      <c r="F19" s="42"/>
      <c r="G19" s="42">
        <f>ROUND(М[[#This Row],[Количество]]*М[[#This Row],[Цена за ед., руб]],2)</f>
        <v>0</v>
      </c>
      <c r="H19" s="40"/>
      <c r="I19" s="45" t="s">
        <v>143</v>
      </c>
    </row>
    <row r="20" spans="1:9" ht="11.1" customHeight="1" x14ac:dyDescent="0.2">
      <c r="A20" s="44" t="s">
        <v>26</v>
      </c>
      <c r="B20" s="40"/>
      <c r="C20" s="40" t="s">
        <v>41</v>
      </c>
      <c r="D20" s="38" t="s">
        <v>23</v>
      </c>
      <c r="E20" s="41">
        <v>26</v>
      </c>
      <c r="F20" s="42"/>
      <c r="G20" s="42">
        <f>ROUND(М[[#This Row],[Количество]]*М[[#This Row],[Цена за ед., руб]],2)</f>
        <v>0</v>
      </c>
      <c r="H20" s="40"/>
      <c r="I20" s="45" t="s">
        <v>143</v>
      </c>
    </row>
    <row r="21" spans="1:9" ht="11.1" customHeight="1" x14ac:dyDescent="0.2">
      <c r="A21" s="44" t="s">
        <v>26</v>
      </c>
      <c r="B21" s="40"/>
      <c r="C21" s="40" t="s">
        <v>43</v>
      </c>
      <c r="D21" s="38" t="s">
        <v>23</v>
      </c>
      <c r="E21" s="43">
        <v>182.5</v>
      </c>
      <c r="F21" s="42"/>
      <c r="G21" s="42">
        <f>ROUND(М[[#This Row],[Количество]]*М[[#This Row],[Цена за ед., руб]],2)</f>
        <v>0</v>
      </c>
      <c r="H21" s="40"/>
      <c r="I21" s="45" t="s">
        <v>143</v>
      </c>
    </row>
    <row r="22" spans="1:9" ht="11.1" customHeight="1" x14ac:dyDescent="0.2">
      <c r="A22" s="44" t="s">
        <v>26</v>
      </c>
      <c r="B22" s="40"/>
      <c r="C22" s="40" t="s">
        <v>45</v>
      </c>
      <c r="D22" s="38" t="s">
        <v>23</v>
      </c>
      <c r="E22" s="43">
        <v>36.5</v>
      </c>
      <c r="F22" s="42"/>
      <c r="G22" s="42">
        <f>ROUND(М[[#This Row],[Количество]]*М[[#This Row],[Цена за ед., руб]],2)</f>
        <v>0</v>
      </c>
      <c r="H22" s="40"/>
      <c r="I22" s="45" t="s">
        <v>143</v>
      </c>
    </row>
    <row r="23" spans="1:9" ht="11.1" customHeight="1" x14ac:dyDescent="0.2">
      <c r="A23" s="44" t="s">
        <v>26</v>
      </c>
      <c r="B23" s="40"/>
      <c r="C23" s="40" t="s">
        <v>46</v>
      </c>
      <c r="D23" s="38" t="s">
        <v>23</v>
      </c>
      <c r="E23" s="41">
        <v>93</v>
      </c>
      <c r="F23" s="42"/>
      <c r="G23" s="42">
        <f>ROUND(М[[#This Row],[Количество]]*М[[#This Row],[Цена за ед., руб]],2)</f>
        <v>0</v>
      </c>
      <c r="H23" s="40"/>
      <c r="I23" s="45" t="s">
        <v>143</v>
      </c>
    </row>
    <row r="24" spans="1:9" ht="11.1" customHeight="1" x14ac:dyDescent="0.2">
      <c r="A24" s="44" t="s">
        <v>26</v>
      </c>
      <c r="B24" s="40"/>
      <c r="C24" s="40" t="s">
        <v>48</v>
      </c>
      <c r="D24" s="38" t="s">
        <v>23</v>
      </c>
      <c r="E24" s="41">
        <v>8</v>
      </c>
      <c r="F24" s="42"/>
      <c r="G24" s="42">
        <f>ROUND(М[[#This Row],[Количество]]*М[[#This Row],[Цена за ед., руб]],2)</f>
        <v>0</v>
      </c>
      <c r="H24" s="40"/>
      <c r="I24" s="45" t="s">
        <v>143</v>
      </c>
    </row>
    <row r="25" spans="1:9" ht="11.1" customHeight="1" x14ac:dyDescent="0.2">
      <c r="A25" s="44" t="s">
        <v>26</v>
      </c>
      <c r="B25" s="40"/>
      <c r="C25" s="40" t="s">
        <v>50</v>
      </c>
      <c r="D25" s="38" t="s">
        <v>23</v>
      </c>
      <c r="E25" s="41">
        <v>11</v>
      </c>
      <c r="F25" s="42"/>
      <c r="G25" s="42">
        <f>ROUND(М[[#This Row],[Количество]]*М[[#This Row],[Цена за ед., руб]],2)</f>
        <v>0</v>
      </c>
      <c r="H25" s="40"/>
      <c r="I25" s="45" t="s">
        <v>143</v>
      </c>
    </row>
    <row r="26" spans="1:9" ht="11.1" customHeight="1" x14ac:dyDescent="0.2">
      <c r="A26" s="44" t="s">
        <v>26</v>
      </c>
      <c r="B26" s="40"/>
      <c r="C26" s="40" t="s">
        <v>52</v>
      </c>
      <c r="D26" s="38" t="s">
        <v>23</v>
      </c>
      <c r="E26" s="41">
        <v>26</v>
      </c>
      <c r="F26" s="42"/>
      <c r="G26" s="42">
        <f>ROUND(М[[#This Row],[Количество]]*М[[#This Row],[Цена за ед., руб]],2)</f>
        <v>0</v>
      </c>
      <c r="H26" s="40"/>
      <c r="I26" s="45" t="s">
        <v>143</v>
      </c>
    </row>
    <row r="27" spans="1:9" ht="11.1" customHeight="1" x14ac:dyDescent="0.2">
      <c r="A27" s="44" t="s">
        <v>26</v>
      </c>
      <c r="B27" s="40"/>
      <c r="C27" s="40" t="s">
        <v>54</v>
      </c>
      <c r="D27" s="38" t="s">
        <v>23</v>
      </c>
      <c r="E27" s="43">
        <v>104.5</v>
      </c>
      <c r="F27" s="42"/>
      <c r="G27" s="42">
        <f>ROUND(М[[#This Row],[Количество]]*М[[#This Row],[Цена за ед., руб]],2)</f>
        <v>0</v>
      </c>
      <c r="H27" s="40"/>
      <c r="I27" s="45" t="s">
        <v>143</v>
      </c>
    </row>
    <row r="28" spans="1:9" ht="11.1" customHeight="1" x14ac:dyDescent="0.2">
      <c r="A28" s="44" t="s">
        <v>26</v>
      </c>
      <c r="B28" s="40"/>
      <c r="C28" s="40" t="s">
        <v>56</v>
      </c>
      <c r="D28" s="38" t="s">
        <v>23</v>
      </c>
      <c r="E28" s="41">
        <v>16</v>
      </c>
      <c r="F28" s="42"/>
      <c r="G28" s="42">
        <f>ROUND(М[[#This Row],[Количество]]*М[[#This Row],[Цена за ед., руб]],2)</f>
        <v>0</v>
      </c>
      <c r="H28" s="40"/>
      <c r="I28" s="45" t="s">
        <v>143</v>
      </c>
    </row>
    <row r="29" spans="1:9" ht="11.1" customHeight="1" x14ac:dyDescent="0.2">
      <c r="A29" s="44" t="s">
        <v>26</v>
      </c>
      <c r="B29" s="40"/>
      <c r="C29" s="40" t="s">
        <v>58</v>
      </c>
      <c r="D29" s="38" t="s">
        <v>23</v>
      </c>
      <c r="E29" s="41">
        <v>21</v>
      </c>
      <c r="F29" s="42"/>
      <c r="G29" s="42">
        <f>ROUND(М[[#This Row],[Количество]]*М[[#This Row],[Цена за ед., руб]],2)</f>
        <v>0</v>
      </c>
      <c r="H29" s="40"/>
      <c r="I29" s="45" t="s">
        <v>143</v>
      </c>
    </row>
    <row r="30" spans="1:9" ht="11.1" customHeight="1" x14ac:dyDescent="0.2">
      <c r="A30" s="44" t="s">
        <v>26</v>
      </c>
      <c r="B30" s="40"/>
      <c r="C30" s="40" t="s">
        <v>60</v>
      </c>
      <c r="D30" s="38" t="s">
        <v>23</v>
      </c>
      <c r="E30" s="41">
        <v>7</v>
      </c>
      <c r="F30" s="42"/>
      <c r="G30" s="42">
        <f>ROUND(М[[#This Row],[Количество]]*М[[#This Row],[Цена за ед., руб]],2)</f>
        <v>0</v>
      </c>
      <c r="H30" s="40"/>
      <c r="I30" s="45" t="s">
        <v>143</v>
      </c>
    </row>
    <row r="31" spans="1:9" ht="11.1" customHeight="1" x14ac:dyDescent="0.2">
      <c r="A31" s="44" t="s">
        <v>26</v>
      </c>
      <c r="B31" s="40"/>
      <c r="C31" s="40" t="s">
        <v>65</v>
      </c>
      <c r="D31" s="38" t="s">
        <v>23</v>
      </c>
      <c r="E31" s="41">
        <v>42</v>
      </c>
      <c r="F31" s="42"/>
      <c r="G31" s="42">
        <f>ROUND(М[[#This Row],[Количество]]*М[[#This Row],[Цена за ед., руб]],2)</f>
        <v>0</v>
      </c>
      <c r="H31" s="40"/>
      <c r="I31" s="45" t="s">
        <v>143</v>
      </c>
    </row>
    <row r="32" spans="1:9" ht="11.1" customHeight="1" x14ac:dyDescent="0.2">
      <c r="A32" s="44" t="s">
        <v>26</v>
      </c>
      <c r="B32" s="40"/>
      <c r="C32" s="40" t="s">
        <v>66</v>
      </c>
      <c r="D32" s="38" t="s">
        <v>23</v>
      </c>
      <c r="E32" s="43">
        <v>102.5</v>
      </c>
      <c r="F32" s="42"/>
      <c r="G32" s="42">
        <f>ROUND(М[[#This Row],[Количество]]*М[[#This Row],[Цена за ед., руб]],2)</f>
        <v>0</v>
      </c>
      <c r="H32" s="40"/>
      <c r="I32" s="45" t="s">
        <v>143</v>
      </c>
    </row>
    <row r="33" spans="1:9" ht="11.1" customHeight="1" x14ac:dyDescent="0.2">
      <c r="A33" s="44" t="s">
        <v>26</v>
      </c>
      <c r="B33" s="40"/>
      <c r="C33" s="40" t="s">
        <v>67</v>
      </c>
      <c r="D33" s="38" t="s">
        <v>23</v>
      </c>
      <c r="E33" s="41">
        <v>199</v>
      </c>
      <c r="F33" s="42"/>
      <c r="G33" s="42">
        <f>ROUND(М[[#This Row],[Количество]]*М[[#This Row],[Цена за ед., руб]],2)</f>
        <v>0</v>
      </c>
      <c r="H33" s="40"/>
      <c r="I33" s="45" t="s">
        <v>143</v>
      </c>
    </row>
    <row r="34" spans="1:9" ht="11.1" customHeight="1" x14ac:dyDescent="0.2">
      <c r="A34" s="44" t="s">
        <v>26</v>
      </c>
      <c r="B34" s="40"/>
      <c r="C34" s="40" t="s">
        <v>68</v>
      </c>
      <c r="D34" s="38" t="s">
        <v>23</v>
      </c>
      <c r="E34" s="41">
        <v>8</v>
      </c>
      <c r="F34" s="42"/>
      <c r="G34" s="42">
        <f>ROUND(М[[#This Row],[Количество]]*М[[#This Row],[Цена за ед., руб]],2)</f>
        <v>0</v>
      </c>
      <c r="H34" s="40"/>
      <c r="I34" s="45" t="s">
        <v>143</v>
      </c>
    </row>
    <row r="35" spans="1:9" ht="11.1" customHeight="1" x14ac:dyDescent="0.2">
      <c r="A35" s="44" t="s">
        <v>26</v>
      </c>
      <c r="B35" s="40"/>
      <c r="C35" s="40" t="s">
        <v>69</v>
      </c>
      <c r="D35" s="38" t="s">
        <v>23</v>
      </c>
      <c r="E35" s="41">
        <v>30</v>
      </c>
      <c r="F35" s="42"/>
      <c r="G35" s="42">
        <f>ROUND(М[[#This Row],[Количество]]*М[[#This Row],[Цена за ед., руб]],2)</f>
        <v>0</v>
      </c>
      <c r="H35" s="40"/>
      <c r="I35" s="45" t="s">
        <v>143</v>
      </c>
    </row>
    <row r="36" spans="1:9" ht="11.1" customHeight="1" x14ac:dyDescent="0.2">
      <c r="A36" s="44" t="s">
        <v>26</v>
      </c>
      <c r="B36" s="40"/>
      <c r="C36" s="40" t="s">
        <v>70</v>
      </c>
      <c r="D36" s="38" t="s">
        <v>23</v>
      </c>
      <c r="E36" s="41">
        <v>5</v>
      </c>
      <c r="F36" s="42"/>
      <c r="G36" s="42">
        <f>ROUND(М[[#This Row],[Количество]]*М[[#This Row],[Цена за ед., руб]],2)</f>
        <v>0</v>
      </c>
      <c r="H36" s="40"/>
      <c r="I36" s="45" t="s">
        <v>143</v>
      </c>
    </row>
    <row r="37" spans="1:9" ht="11.1" customHeight="1" x14ac:dyDescent="0.2">
      <c r="A37" s="44" t="s">
        <v>26</v>
      </c>
      <c r="B37" s="40"/>
      <c r="C37" s="40" t="s">
        <v>71</v>
      </c>
      <c r="D37" s="38" t="s">
        <v>23</v>
      </c>
      <c r="E37" s="43">
        <v>41.5</v>
      </c>
      <c r="F37" s="42"/>
      <c r="G37" s="42">
        <f>ROUND(М[[#This Row],[Количество]]*М[[#This Row],[Цена за ед., руб]],2)</f>
        <v>0</v>
      </c>
      <c r="H37" s="40"/>
      <c r="I37" s="45" t="s">
        <v>143</v>
      </c>
    </row>
    <row r="38" spans="1:9" ht="11.1" customHeight="1" x14ac:dyDescent="0.2">
      <c r="A38" s="44" t="s">
        <v>26</v>
      </c>
      <c r="B38" s="40"/>
      <c r="C38" s="40" t="s">
        <v>72</v>
      </c>
      <c r="D38" s="38" t="s">
        <v>23</v>
      </c>
      <c r="E38" s="43">
        <v>15.5</v>
      </c>
      <c r="F38" s="42"/>
      <c r="G38" s="42">
        <f>ROUND(М[[#This Row],[Количество]]*М[[#This Row],[Цена за ед., руб]],2)</f>
        <v>0</v>
      </c>
      <c r="H38" s="40"/>
      <c r="I38" s="45" t="s">
        <v>143</v>
      </c>
    </row>
    <row r="39" spans="1:9" ht="11.1" customHeight="1" x14ac:dyDescent="0.2">
      <c r="A39" s="44" t="s">
        <v>26</v>
      </c>
      <c r="B39" s="40"/>
      <c r="C39" s="40" t="s">
        <v>73</v>
      </c>
      <c r="D39" s="38" t="s">
        <v>23</v>
      </c>
      <c r="E39" s="41">
        <v>7</v>
      </c>
      <c r="F39" s="42"/>
      <c r="G39" s="42">
        <f>ROUND(М[[#This Row],[Количество]]*М[[#This Row],[Цена за ед., руб]],2)</f>
        <v>0</v>
      </c>
      <c r="H39" s="40"/>
      <c r="I39" s="45" t="s">
        <v>143</v>
      </c>
    </row>
    <row r="40" spans="1:9" ht="11.1" customHeight="1" x14ac:dyDescent="0.2">
      <c r="A40" s="44" t="s">
        <v>26</v>
      </c>
      <c r="B40" s="40"/>
      <c r="C40" s="40" t="s">
        <v>74</v>
      </c>
      <c r="D40" s="38" t="s">
        <v>23</v>
      </c>
      <c r="E40" s="41">
        <v>4</v>
      </c>
      <c r="F40" s="42"/>
      <c r="G40" s="42">
        <f>ROUND(М[[#This Row],[Количество]]*М[[#This Row],[Цена за ед., руб]],2)</f>
        <v>0</v>
      </c>
      <c r="H40" s="40"/>
      <c r="I40" s="45" t="s">
        <v>143</v>
      </c>
    </row>
    <row r="41" spans="1:9" ht="11.1" customHeight="1" x14ac:dyDescent="0.2">
      <c r="A41" s="44" t="s">
        <v>26</v>
      </c>
      <c r="B41" s="40"/>
      <c r="C41" s="40" t="s">
        <v>75</v>
      </c>
      <c r="D41" s="38" t="s">
        <v>23</v>
      </c>
      <c r="E41" s="41">
        <v>10</v>
      </c>
      <c r="F41" s="42"/>
      <c r="G41" s="42">
        <f>ROUND(М[[#This Row],[Количество]]*М[[#This Row],[Цена за ед., руб]],2)</f>
        <v>0</v>
      </c>
      <c r="H41" s="40"/>
      <c r="I41" s="45" t="s">
        <v>143</v>
      </c>
    </row>
    <row r="42" spans="1:9" ht="11.1" customHeight="1" x14ac:dyDescent="0.2">
      <c r="A42" s="44" t="s">
        <v>26</v>
      </c>
      <c r="B42" s="40"/>
      <c r="C42" s="40" t="s">
        <v>76</v>
      </c>
      <c r="D42" s="38" t="s">
        <v>23</v>
      </c>
      <c r="E42" s="41">
        <v>3</v>
      </c>
      <c r="F42" s="42"/>
      <c r="G42" s="42">
        <f>ROUND(М[[#This Row],[Количество]]*М[[#This Row],[Цена за ед., руб]],2)</f>
        <v>0</v>
      </c>
      <c r="H42" s="40"/>
      <c r="I42" s="45" t="s">
        <v>143</v>
      </c>
    </row>
    <row r="43" spans="1:9" ht="11.1" customHeight="1" x14ac:dyDescent="0.2">
      <c r="A43" s="44" t="s">
        <v>26</v>
      </c>
      <c r="B43" s="40"/>
      <c r="C43" s="40" t="s">
        <v>77</v>
      </c>
      <c r="D43" s="38" t="s">
        <v>23</v>
      </c>
      <c r="E43" s="41">
        <v>3</v>
      </c>
      <c r="F43" s="42"/>
      <c r="G43" s="42">
        <f>ROUND(М[[#This Row],[Количество]]*М[[#This Row],[Цена за ед., руб]],2)</f>
        <v>0</v>
      </c>
      <c r="H43" s="40"/>
      <c r="I43" s="45" t="s">
        <v>143</v>
      </c>
    </row>
    <row r="44" spans="1:9" ht="11.1" customHeight="1" x14ac:dyDescent="0.2">
      <c r="A44" s="44" t="s">
        <v>26</v>
      </c>
      <c r="B44" s="40"/>
      <c r="C44" s="40" t="s">
        <v>78</v>
      </c>
      <c r="D44" s="38" t="s">
        <v>23</v>
      </c>
      <c r="E44" s="41">
        <v>6</v>
      </c>
      <c r="F44" s="42"/>
      <c r="G44" s="42">
        <f>ROUND(М[[#This Row],[Количество]]*М[[#This Row],[Цена за ед., руб]],2)</f>
        <v>0</v>
      </c>
      <c r="H44" s="40"/>
      <c r="I44" s="45" t="s">
        <v>143</v>
      </c>
    </row>
    <row r="45" spans="1:9" ht="11.1" customHeight="1" x14ac:dyDescent="0.2">
      <c r="A45" s="44" t="s">
        <v>26</v>
      </c>
      <c r="B45" s="40"/>
      <c r="C45" s="40" t="s">
        <v>79</v>
      </c>
      <c r="D45" s="38" t="s">
        <v>23</v>
      </c>
      <c r="E45" s="41">
        <v>51</v>
      </c>
      <c r="F45" s="42"/>
      <c r="G45" s="42">
        <f>ROUND(М[[#This Row],[Количество]]*М[[#This Row],[Цена за ед., руб]],2)</f>
        <v>0</v>
      </c>
      <c r="H45" s="40"/>
      <c r="I45" s="45" t="s">
        <v>143</v>
      </c>
    </row>
    <row r="46" spans="1:9" ht="11.1" customHeight="1" x14ac:dyDescent="0.2">
      <c r="A46" s="44" t="s">
        <v>26</v>
      </c>
      <c r="B46" s="40"/>
      <c r="C46" s="40" t="s">
        <v>80</v>
      </c>
      <c r="D46" s="38" t="s">
        <v>23</v>
      </c>
      <c r="E46" s="43">
        <v>2.5</v>
      </c>
      <c r="F46" s="42"/>
      <c r="G46" s="42">
        <f>ROUND(М[[#This Row],[Количество]]*М[[#This Row],[Цена за ед., руб]],2)</f>
        <v>0</v>
      </c>
      <c r="H46" s="40"/>
      <c r="I46" s="45" t="s">
        <v>143</v>
      </c>
    </row>
    <row r="47" spans="1:9" ht="11.1" customHeight="1" x14ac:dyDescent="0.2">
      <c r="A47" s="44" t="s">
        <v>26</v>
      </c>
      <c r="B47" s="40"/>
      <c r="C47" s="40" t="s">
        <v>81</v>
      </c>
      <c r="D47" s="38" t="s">
        <v>23</v>
      </c>
      <c r="E47" s="41">
        <v>13</v>
      </c>
      <c r="F47" s="42"/>
      <c r="G47" s="42">
        <f>ROUND(М[[#This Row],[Количество]]*М[[#This Row],[Цена за ед., руб]],2)</f>
        <v>0</v>
      </c>
      <c r="H47" s="40"/>
      <c r="I47" s="45" t="s">
        <v>143</v>
      </c>
    </row>
    <row r="48" spans="1:9" ht="11.1" customHeight="1" x14ac:dyDescent="0.2">
      <c r="A48" s="44" t="s">
        <v>26</v>
      </c>
      <c r="B48" s="40"/>
      <c r="C48" s="40" t="s">
        <v>82</v>
      </c>
      <c r="D48" s="38" t="s">
        <v>23</v>
      </c>
      <c r="E48" s="41">
        <v>18</v>
      </c>
      <c r="F48" s="42"/>
      <c r="G48" s="42">
        <f>ROUND(М[[#This Row],[Количество]]*М[[#This Row],[Цена за ед., руб]],2)</f>
        <v>0</v>
      </c>
      <c r="H48" s="40"/>
      <c r="I48" s="45" t="s">
        <v>143</v>
      </c>
    </row>
    <row r="49" spans="1:9" ht="11.1" customHeight="1" x14ac:dyDescent="0.2">
      <c r="A49" s="44" t="s">
        <v>26</v>
      </c>
      <c r="B49" s="40"/>
      <c r="C49" s="40" t="s">
        <v>84</v>
      </c>
      <c r="D49" s="38" t="s">
        <v>23</v>
      </c>
      <c r="E49" s="41">
        <v>24</v>
      </c>
      <c r="F49" s="42"/>
      <c r="G49" s="42">
        <f>ROUND(М[[#This Row],[Количество]]*М[[#This Row],[Цена за ед., руб]],2)</f>
        <v>0</v>
      </c>
      <c r="H49" s="40"/>
      <c r="I49" s="45" t="s">
        <v>143</v>
      </c>
    </row>
    <row r="50" spans="1:9" ht="11.1" customHeight="1" x14ac:dyDescent="0.2">
      <c r="A50" s="44" t="s">
        <v>26</v>
      </c>
      <c r="B50" s="40"/>
      <c r="C50" s="40" t="s">
        <v>86</v>
      </c>
      <c r="D50" s="38" t="s">
        <v>23</v>
      </c>
      <c r="E50" s="41">
        <v>37</v>
      </c>
      <c r="F50" s="42"/>
      <c r="G50" s="42">
        <f>ROUND(М[[#This Row],[Количество]]*М[[#This Row],[Цена за ед., руб]],2)</f>
        <v>0</v>
      </c>
      <c r="H50" s="40"/>
      <c r="I50" s="45" t="s">
        <v>143</v>
      </c>
    </row>
    <row r="51" spans="1:9" ht="11.1" customHeight="1" x14ac:dyDescent="0.2">
      <c r="A51" s="44" t="s">
        <v>26</v>
      </c>
      <c r="B51" s="40"/>
      <c r="C51" s="40" t="s">
        <v>88</v>
      </c>
      <c r="D51" s="38" t="s">
        <v>23</v>
      </c>
      <c r="E51" s="41">
        <v>19</v>
      </c>
      <c r="F51" s="42"/>
      <c r="G51" s="42">
        <f>ROUND(М[[#This Row],[Количество]]*М[[#This Row],[Цена за ед., руб]],2)</f>
        <v>0</v>
      </c>
      <c r="H51" s="40"/>
      <c r="I51" s="45" t="s">
        <v>143</v>
      </c>
    </row>
    <row r="52" spans="1:9" ht="11.1" customHeight="1" x14ac:dyDescent="0.2">
      <c r="A52" s="44" t="s">
        <v>26</v>
      </c>
      <c r="B52" s="40"/>
      <c r="C52" s="40" t="s">
        <v>90</v>
      </c>
      <c r="D52" s="38" t="s">
        <v>23</v>
      </c>
      <c r="E52" s="43">
        <v>5.5</v>
      </c>
      <c r="F52" s="42"/>
      <c r="G52" s="42">
        <f>ROUND(М[[#This Row],[Количество]]*М[[#This Row],[Цена за ед., руб]],2)</f>
        <v>0</v>
      </c>
      <c r="H52" s="40"/>
      <c r="I52" s="45" t="s">
        <v>143</v>
      </c>
    </row>
    <row r="53" spans="1:9" ht="11.1" customHeight="1" x14ac:dyDescent="0.2">
      <c r="A53" s="44" t="s">
        <v>26</v>
      </c>
      <c r="B53" s="40"/>
      <c r="C53" s="40" t="s">
        <v>92</v>
      </c>
      <c r="D53" s="38" t="s">
        <v>23</v>
      </c>
      <c r="E53" s="41">
        <v>8</v>
      </c>
      <c r="F53" s="42"/>
      <c r="G53" s="42">
        <f>ROUND(М[[#This Row],[Количество]]*М[[#This Row],[Цена за ед., руб]],2)</f>
        <v>0</v>
      </c>
      <c r="H53" s="40"/>
      <c r="I53" s="45" t="s">
        <v>143</v>
      </c>
    </row>
    <row r="54" spans="1:9" ht="11.1" customHeight="1" x14ac:dyDescent="0.2">
      <c r="A54" s="44" t="s">
        <v>26</v>
      </c>
      <c r="B54" s="40"/>
      <c r="C54" s="40" t="s">
        <v>94</v>
      </c>
      <c r="D54" s="38" t="s">
        <v>23</v>
      </c>
      <c r="E54" s="43">
        <v>31.5</v>
      </c>
      <c r="F54" s="42"/>
      <c r="G54" s="42">
        <f>ROUND(М[[#This Row],[Количество]]*М[[#This Row],[Цена за ед., руб]],2)</f>
        <v>0</v>
      </c>
      <c r="H54" s="40"/>
      <c r="I54" s="45" t="s">
        <v>143</v>
      </c>
    </row>
    <row r="55" spans="1:9" ht="11.1" customHeight="1" x14ac:dyDescent="0.2">
      <c r="A55" s="44" t="s">
        <v>26</v>
      </c>
      <c r="B55" s="40"/>
      <c r="C55" s="40" t="s">
        <v>96</v>
      </c>
      <c r="D55" s="38" t="s">
        <v>23</v>
      </c>
      <c r="E55" s="41">
        <v>19</v>
      </c>
      <c r="F55" s="42"/>
      <c r="G55" s="42">
        <f>ROUND(М[[#This Row],[Количество]]*М[[#This Row],[Цена за ед., руб]],2)</f>
        <v>0</v>
      </c>
      <c r="H55" s="40"/>
      <c r="I55" s="45" t="s">
        <v>143</v>
      </c>
    </row>
    <row r="56" spans="1:9" ht="11.1" customHeight="1" x14ac:dyDescent="0.2">
      <c r="A56" s="44" t="s">
        <v>26</v>
      </c>
      <c r="B56" s="40"/>
      <c r="C56" s="40" t="s">
        <v>98</v>
      </c>
      <c r="D56" s="38" t="s">
        <v>23</v>
      </c>
      <c r="E56" s="43">
        <v>49.5</v>
      </c>
      <c r="F56" s="42"/>
      <c r="G56" s="42">
        <f>ROUND(М[[#This Row],[Количество]]*М[[#This Row],[Цена за ед., руб]],2)</f>
        <v>0</v>
      </c>
      <c r="H56" s="40"/>
      <c r="I56" s="45" t="s">
        <v>143</v>
      </c>
    </row>
    <row r="57" spans="1:9" ht="11.1" customHeight="1" x14ac:dyDescent="0.2">
      <c r="A57" s="44" t="s">
        <v>26</v>
      </c>
      <c r="B57" s="40"/>
      <c r="C57" s="40" t="s">
        <v>100</v>
      </c>
      <c r="D57" s="38" t="s">
        <v>23</v>
      </c>
      <c r="E57" s="41">
        <v>95</v>
      </c>
      <c r="F57" s="42"/>
      <c r="G57" s="42">
        <f>ROUND(М[[#This Row],[Количество]]*М[[#This Row],[Цена за ед., руб]],2)</f>
        <v>0</v>
      </c>
      <c r="H57" s="40"/>
      <c r="I57" s="45" t="s">
        <v>143</v>
      </c>
    </row>
    <row r="58" spans="1:9" ht="11.1" customHeight="1" x14ac:dyDescent="0.2">
      <c r="A58" s="44" t="s">
        <v>26</v>
      </c>
      <c r="B58" s="40"/>
      <c r="C58" s="40" t="s">
        <v>102</v>
      </c>
      <c r="D58" s="38" t="s">
        <v>23</v>
      </c>
      <c r="E58" s="41">
        <v>10</v>
      </c>
      <c r="F58" s="42"/>
      <c r="G58" s="42">
        <f>ROUND(М[[#This Row],[Количество]]*М[[#This Row],[Цена за ед., руб]],2)</f>
        <v>0</v>
      </c>
      <c r="H58" s="40"/>
      <c r="I58" s="45" t="s">
        <v>143</v>
      </c>
    </row>
    <row r="59" spans="1:9" ht="11.1" customHeight="1" x14ac:dyDescent="0.2">
      <c r="A59" s="44" t="s">
        <v>26</v>
      </c>
      <c r="B59" s="40"/>
      <c r="C59" s="40" t="s">
        <v>104</v>
      </c>
      <c r="D59" s="38" t="s">
        <v>23</v>
      </c>
      <c r="E59" s="43">
        <v>193.5</v>
      </c>
      <c r="F59" s="42"/>
      <c r="G59" s="42">
        <f>ROUND(М[[#This Row],[Количество]]*М[[#This Row],[Цена за ед., руб]],2)</f>
        <v>0</v>
      </c>
      <c r="H59" s="40"/>
      <c r="I59" s="45" t="s">
        <v>143</v>
      </c>
    </row>
    <row r="60" spans="1:9" ht="11.1" customHeight="1" x14ac:dyDescent="0.2">
      <c r="A60" s="44" t="s">
        <v>26</v>
      </c>
      <c r="B60" s="40"/>
      <c r="C60" s="40" t="s">
        <v>106</v>
      </c>
      <c r="D60" s="38" t="s">
        <v>23</v>
      </c>
      <c r="E60" s="41">
        <v>146</v>
      </c>
      <c r="F60" s="42"/>
      <c r="G60" s="42">
        <f>ROUND(М[[#This Row],[Количество]]*М[[#This Row],[Цена за ед., руб]],2)</f>
        <v>0</v>
      </c>
      <c r="H60" s="40"/>
      <c r="I60" s="45" t="s">
        <v>143</v>
      </c>
    </row>
    <row r="61" spans="1:9" ht="11.1" customHeight="1" x14ac:dyDescent="0.2">
      <c r="A61" s="44" t="s">
        <v>26</v>
      </c>
      <c r="B61" s="40"/>
      <c r="C61" s="40" t="s">
        <v>108</v>
      </c>
      <c r="D61" s="38" t="s">
        <v>23</v>
      </c>
      <c r="E61" s="41">
        <v>5</v>
      </c>
      <c r="F61" s="42"/>
      <c r="G61" s="42">
        <f>ROUND(М[[#This Row],[Количество]]*М[[#This Row],[Цена за ед., руб]],2)</f>
        <v>0</v>
      </c>
      <c r="H61" s="40"/>
      <c r="I61" s="45" t="s">
        <v>143</v>
      </c>
    </row>
    <row r="62" spans="1:9" ht="11.1" customHeight="1" x14ac:dyDescent="0.2">
      <c r="A62" s="44" t="s">
        <v>26</v>
      </c>
      <c r="B62" s="40"/>
      <c r="C62" s="40" t="s">
        <v>110</v>
      </c>
      <c r="D62" s="38" t="s">
        <v>23</v>
      </c>
      <c r="E62" s="41">
        <v>109</v>
      </c>
      <c r="F62" s="42"/>
      <c r="G62" s="42">
        <f>ROUND(М[[#This Row],[Количество]]*М[[#This Row],[Цена за ед., руб]],2)</f>
        <v>0</v>
      </c>
      <c r="H62" s="40"/>
      <c r="I62" s="45" t="s">
        <v>143</v>
      </c>
    </row>
    <row r="63" spans="1:9" ht="11.1" customHeight="1" x14ac:dyDescent="0.2">
      <c r="A63" s="44" t="s">
        <v>26</v>
      </c>
      <c r="B63" s="40"/>
      <c r="C63" s="40" t="s">
        <v>112</v>
      </c>
      <c r="D63" s="38" t="s">
        <v>23</v>
      </c>
      <c r="E63" s="43">
        <v>48.5</v>
      </c>
      <c r="F63" s="42"/>
      <c r="G63" s="42">
        <f>ROUND(М[[#This Row],[Количество]]*М[[#This Row],[Цена за ед., руб]],2)</f>
        <v>0</v>
      </c>
      <c r="H63" s="40"/>
      <c r="I63" s="45" t="s">
        <v>143</v>
      </c>
    </row>
    <row r="64" spans="1:9" ht="11.1" customHeight="1" x14ac:dyDescent="0.2">
      <c r="A64" s="44" t="s">
        <v>26</v>
      </c>
      <c r="B64" s="40"/>
      <c r="C64" s="40" t="s">
        <v>114</v>
      </c>
      <c r="D64" s="38" t="s">
        <v>23</v>
      </c>
      <c r="E64" s="41">
        <v>18</v>
      </c>
      <c r="F64" s="42"/>
      <c r="G64" s="42">
        <f>ROUND(М[[#This Row],[Количество]]*М[[#This Row],[Цена за ед., руб]],2)</f>
        <v>0</v>
      </c>
      <c r="H64" s="40"/>
      <c r="I64" s="45" t="s">
        <v>143</v>
      </c>
    </row>
    <row r="65" spans="1:9" ht="11.1" customHeight="1" x14ac:dyDescent="0.2">
      <c r="A65" s="44" t="s">
        <v>26</v>
      </c>
      <c r="B65" s="40"/>
      <c r="C65" s="40" t="s">
        <v>62</v>
      </c>
      <c r="D65" s="38" t="s">
        <v>23</v>
      </c>
      <c r="E65" s="41">
        <v>650</v>
      </c>
      <c r="F65" s="42"/>
      <c r="G65" s="42">
        <f>ROUND(М[[#This Row],[Количество]]*М[[#This Row],[Цена за ед., руб]],2)</f>
        <v>0</v>
      </c>
      <c r="H65" s="40"/>
      <c r="I65" s="45" t="s">
        <v>143</v>
      </c>
    </row>
    <row r="66" spans="1:9" ht="157.5" x14ac:dyDescent="0.2">
      <c r="A66" s="44" t="s">
        <v>141</v>
      </c>
      <c r="B66" s="40"/>
      <c r="C66" s="40"/>
      <c r="D66" s="38" t="s">
        <v>142</v>
      </c>
      <c r="E66" s="41" t="e">
        <f>ROUND(М[[#This Row],[Сумма, руб]]*100/(SUM(G12:G65)),3)</f>
        <v>#DIV/0!</v>
      </c>
      <c r="F66" s="42"/>
      <c r="G66" s="42"/>
      <c r="H66" s="40" t="s">
        <v>204</v>
      </c>
      <c r="I66" s="45"/>
    </row>
    <row r="67" spans="1:9" ht="11.1" customHeight="1" x14ac:dyDescent="0.2">
      <c r="A67" s="44" t="s">
        <v>133</v>
      </c>
      <c r="B67" s="40"/>
      <c r="C67" s="40" t="s">
        <v>134</v>
      </c>
      <c r="D67" s="38" t="s">
        <v>125</v>
      </c>
      <c r="E67" s="39">
        <v>2212.8000000000002</v>
      </c>
      <c r="F67" s="42"/>
      <c r="G67" s="42">
        <f>ROUND(М[[#This Row],[Количество]]*М[[#This Row],[Цена за ед., руб]],2)</f>
        <v>0</v>
      </c>
      <c r="H67" s="40"/>
      <c r="I67" s="45" t="s">
        <v>143</v>
      </c>
    </row>
    <row r="68" spans="1:9" ht="11.1" customHeight="1" x14ac:dyDescent="0.2">
      <c r="A68" s="44" t="s">
        <v>133</v>
      </c>
      <c r="B68" s="40"/>
      <c r="C68" s="40" t="s">
        <v>135</v>
      </c>
      <c r="D68" s="38" t="s">
        <v>125</v>
      </c>
      <c r="E68" s="39">
        <v>1777.6</v>
      </c>
      <c r="F68" s="42"/>
      <c r="G68" s="42">
        <f>ROUND(М[[#This Row],[Количество]]*М[[#This Row],[Цена за ед., руб]],2)</f>
        <v>0</v>
      </c>
      <c r="H68" s="40"/>
      <c r="I68" s="45" t="s">
        <v>143</v>
      </c>
    </row>
    <row r="69" spans="1:9" ht="11.1" customHeight="1" x14ac:dyDescent="0.2">
      <c r="A69" s="44" t="s">
        <v>137</v>
      </c>
      <c r="B69" s="40"/>
      <c r="C69" s="40" t="s">
        <v>138</v>
      </c>
      <c r="D69" s="38" t="s">
        <v>116</v>
      </c>
      <c r="E69" s="41">
        <v>4</v>
      </c>
      <c r="F69" s="42"/>
      <c r="G69" s="42">
        <f>ROUND(М[[#This Row],[Количество]]*М[[#This Row],[Цена за ед., руб]],2)</f>
        <v>0</v>
      </c>
      <c r="H69" s="40"/>
      <c r="I69" s="45" t="s">
        <v>143</v>
      </c>
    </row>
    <row r="70" spans="1:9" ht="11.1" customHeight="1" x14ac:dyDescent="0.2">
      <c r="A70" s="44" t="s">
        <v>137</v>
      </c>
      <c r="B70" s="40"/>
      <c r="C70" s="40" t="s">
        <v>139</v>
      </c>
      <c r="D70" s="38" t="s">
        <v>116</v>
      </c>
      <c r="E70" s="41">
        <v>2</v>
      </c>
      <c r="F70" s="42"/>
      <c r="G70" s="42">
        <f>ROUND(М[[#This Row],[Количество]]*М[[#This Row],[Цена за ед., руб]],2)</f>
        <v>0</v>
      </c>
      <c r="H70" s="40"/>
      <c r="I70" s="45" t="s">
        <v>143</v>
      </c>
    </row>
    <row r="71" spans="1:9" ht="11.1" customHeight="1" x14ac:dyDescent="0.2">
      <c r="A71" s="44" t="s">
        <v>137</v>
      </c>
      <c r="B71" s="40"/>
      <c r="C71" s="40" t="s">
        <v>140</v>
      </c>
      <c r="D71" s="38" t="s">
        <v>116</v>
      </c>
      <c r="E71" s="41">
        <v>4</v>
      </c>
      <c r="F71" s="42"/>
      <c r="G71" s="42">
        <f>ROUND(М[[#This Row],[Количество]]*М[[#This Row],[Цена за ед., руб]],2)</f>
        <v>0</v>
      </c>
      <c r="H71" s="40"/>
      <c r="I71" s="45" t="s">
        <v>143</v>
      </c>
    </row>
    <row r="72" spans="1:9" ht="11.1" customHeight="1" x14ac:dyDescent="0.2">
      <c r="A72" s="44" t="s">
        <v>176</v>
      </c>
      <c r="B72" s="40"/>
      <c r="C72" s="40" t="s">
        <v>177</v>
      </c>
      <c r="D72" s="38" t="s">
        <v>116</v>
      </c>
      <c r="E72" s="41">
        <v>163</v>
      </c>
      <c r="F72" s="42"/>
      <c r="G72" s="42">
        <f>ROUND(М[[#This Row],[Количество]]*М[[#This Row],[Цена за ед., руб]],2)</f>
        <v>0</v>
      </c>
      <c r="H72" s="40"/>
      <c r="I72" s="45" t="s">
        <v>143</v>
      </c>
    </row>
    <row r="73" spans="1:9" ht="11.1" customHeight="1" x14ac:dyDescent="0.2">
      <c r="A73" s="44" t="s">
        <v>176</v>
      </c>
      <c r="B73" s="40"/>
      <c r="C73" s="40" t="s">
        <v>178</v>
      </c>
      <c r="D73" s="38" t="s">
        <v>116</v>
      </c>
      <c r="E73" s="41">
        <v>86</v>
      </c>
      <c r="F73" s="42"/>
      <c r="G73" s="42">
        <f>ROUND(М[[#This Row],[Количество]]*М[[#This Row],[Цена за ед., руб]],2)</f>
        <v>0</v>
      </c>
      <c r="H73" s="40"/>
      <c r="I73" s="45" t="s">
        <v>143</v>
      </c>
    </row>
    <row r="74" spans="1:9" ht="11.1" customHeight="1" x14ac:dyDescent="0.2">
      <c r="A74" s="44" t="s">
        <v>176</v>
      </c>
      <c r="B74" s="40"/>
      <c r="C74" s="40" t="s">
        <v>179</v>
      </c>
      <c r="D74" s="38" t="s">
        <v>116</v>
      </c>
      <c r="E74" s="41">
        <v>12</v>
      </c>
      <c r="F74" s="42"/>
      <c r="G74" s="42">
        <f>ROUND(М[[#This Row],[Количество]]*М[[#This Row],[Цена за ед., руб]],2)</f>
        <v>0</v>
      </c>
      <c r="H74" s="40" t="s">
        <v>180</v>
      </c>
      <c r="I74" s="45" t="s">
        <v>143</v>
      </c>
    </row>
    <row r="75" spans="1:9" ht="11.1" customHeight="1" x14ac:dyDescent="0.2">
      <c r="A75" s="44" t="s">
        <v>176</v>
      </c>
      <c r="B75" s="40"/>
      <c r="C75" s="40" t="s">
        <v>181</v>
      </c>
      <c r="D75" s="38" t="s">
        <v>116</v>
      </c>
      <c r="E75" s="41">
        <v>14</v>
      </c>
      <c r="F75" s="42"/>
      <c r="G75" s="42">
        <f>ROUND(М[[#This Row],[Количество]]*М[[#This Row],[Цена за ед., руб]],2)</f>
        <v>0</v>
      </c>
      <c r="H75" s="40" t="s">
        <v>180</v>
      </c>
      <c r="I75" s="45" t="s">
        <v>143</v>
      </c>
    </row>
    <row r="76" spans="1:9" ht="11.1" customHeight="1" x14ac:dyDescent="0.2">
      <c r="A76" s="44" t="s">
        <v>176</v>
      </c>
      <c r="B76" s="40"/>
      <c r="C76" s="40" t="s">
        <v>182</v>
      </c>
      <c r="D76" s="38" t="s">
        <v>116</v>
      </c>
      <c r="E76" s="41">
        <v>1</v>
      </c>
      <c r="F76" s="42"/>
      <c r="G76" s="42">
        <f>ROUND(М[[#This Row],[Количество]]*М[[#This Row],[Цена за ед., руб]],2)</f>
        <v>0</v>
      </c>
      <c r="H76" s="40" t="s">
        <v>180</v>
      </c>
      <c r="I76" s="45" t="s">
        <v>143</v>
      </c>
    </row>
    <row r="77" spans="1:9" ht="23.1" customHeight="1" x14ac:dyDescent="0.2">
      <c r="A77" s="44" t="s">
        <v>147</v>
      </c>
      <c r="B77" s="40"/>
      <c r="C77" s="40" t="s">
        <v>148</v>
      </c>
      <c r="D77" s="38" t="s">
        <v>116</v>
      </c>
      <c r="E77" s="41">
        <v>8</v>
      </c>
      <c r="F77" s="42"/>
      <c r="G77" s="42">
        <f>ROUND(М[[#This Row],[Количество]]*М[[#This Row],[Цена за ед., руб]],2)</f>
        <v>0</v>
      </c>
      <c r="H77" s="40"/>
      <c r="I77" s="45" t="s">
        <v>143</v>
      </c>
    </row>
    <row r="78" spans="1:9" ht="23.1" customHeight="1" x14ac:dyDescent="0.2">
      <c r="A78" s="44" t="s">
        <v>147</v>
      </c>
      <c r="B78" s="40"/>
      <c r="C78" s="40" t="s">
        <v>149</v>
      </c>
      <c r="D78" s="38" t="s">
        <v>116</v>
      </c>
      <c r="E78" s="41">
        <v>87</v>
      </c>
      <c r="F78" s="42"/>
      <c r="G78" s="42">
        <f>ROUND(М[[#This Row],[Количество]]*М[[#This Row],[Цена за ед., руб]],2)</f>
        <v>0</v>
      </c>
      <c r="H78" s="40"/>
      <c r="I78" s="45" t="s">
        <v>143</v>
      </c>
    </row>
    <row r="79" spans="1:9" ht="23.1" customHeight="1" x14ac:dyDescent="0.2">
      <c r="A79" s="44" t="s">
        <v>147</v>
      </c>
      <c r="B79" s="40"/>
      <c r="C79" s="40" t="s">
        <v>150</v>
      </c>
      <c r="D79" s="38" t="s">
        <v>116</v>
      </c>
      <c r="E79" s="41">
        <v>8</v>
      </c>
      <c r="F79" s="42"/>
      <c r="G79" s="42">
        <f>ROUND(М[[#This Row],[Количество]]*М[[#This Row],[Цена за ед., руб]],2)</f>
        <v>0</v>
      </c>
      <c r="H79" s="40"/>
      <c r="I79" s="45" t="s">
        <v>143</v>
      </c>
    </row>
    <row r="80" spans="1:9" ht="23.1" customHeight="1" x14ac:dyDescent="0.2">
      <c r="A80" s="44" t="s">
        <v>147</v>
      </c>
      <c r="B80" s="40"/>
      <c r="C80" s="40" t="s">
        <v>151</v>
      </c>
      <c r="D80" s="38" t="s">
        <v>116</v>
      </c>
      <c r="E80" s="41">
        <v>1</v>
      </c>
      <c r="F80" s="42"/>
      <c r="G80" s="42">
        <f>ROUND(М[[#This Row],[Количество]]*М[[#This Row],[Цена за ед., руб]],2)</f>
        <v>0</v>
      </c>
      <c r="H80" s="40"/>
      <c r="I80" s="45" t="s">
        <v>143</v>
      </c>
    </row>
    <row r="81" spans="1:9" ht="23.1" customHeight="1" x14ac:dyDescent="0.2">
      <c r="A81" s="44" t="s">
        <v>147</v>
      </c>
      <c r="B81" s="40"/>
      <c r="C81" s="40" t="s">
        <v>152</v>
      </c>
      <c r="D81" s="38" t="s">
        <v>116</v>
      </c>
      <c r="E81" s="41">
        <v>1</v>
      </c>
      <c r="F81" s="42"/>
      <c r="G81" s="42">
        <f>ROUND(М[[#This Row],[Количество]]*М[[#This Row],[Цена за ед., руб]],2)</f>
        <v>0</v>
      </c>
      <c r="H81" s="40"/>
      <c r="I81" s="45" t="s">
        <v>143</v>
      </c>
    </row>
    <row r="82" spans="1:9" ht="23.1" customHeight="1" x14ac:dyDescent="0.2">
      <c r="A82" s="44" t="s">
        <v>147</v>
      </c>
      <c r="B82" s="40"/>
      <c r="C82" s="40" t="s">
        <v>153</v>
      </c>
      <c r="D82" s="38" t="s">
        <v>116</v>
      </c>
      <c r="E82" s="41">
        <v>4</v>
      </c>
      <c r="F82" s="42"/>
      <c r="G82" s="42">
        <f>ROUND(М[[#This Row],[Количество]]*М[[#This Row],[Цена за ед., руб]],2)</f>
        <v>0</v>
      </c>
      <c r="H82" s="40"/>
      <c r="I82" s="45" t="s">
        <v>143</v>
      </c>
    </row>
    <row r="83" spans="1:9" ht="23.1" customHeight="1" x14ac:dyDescent="0.2">
      <c r="A83" s="44" t="s">
        <v>147</v>
      </c>
      <c r="B83" s="40"/>
      <c r="C83" s="40" t="s">
        <v>154</v>
      </c>
      <c r="D83" s="38" t="s">
        <v>116</v>
      </c>
      <c r="E83" s="41">
        <v>1</v>
      </c>
      <c r="F83" s="42"/>
      <c r="G83" s="42">
        <f>ROUND(М[[#This Row],[Количество]]*М[[#This Row],[Цена за ед., руб]],2)</f>
        <v>0</v>
      </c>
      <c r="H83" s="40"/>
      <c r="I83" s="45" t="s">
        <v>143</v>
      </c>
    </row>
    <row r="84" spans="1:9" ht="23.1" customHeight="1" x14ac:dyDescent="0.2">
      <c r="A84" s="44" t="s">
        <v>147</v>
      </c>
      <c r="B84" s="40"/>
      <c r="C84" s="40" t="s">
        <v>155</v>
      </c>
      <c r="D84" s="38" t="s">
        <v>116</v>
      </c>
      <c r="E84" s="41">
        <v>8</v>
      </c>
      <c r="F84" s="42"/>
      <c r="G84" s="42">
        <f>ROUND(М[[#This Row],[Количество]]*М[[#This Row],[Цена за ед., руб]],2)</f>
        <v>0</v>
      </c>
      <c r="H84" s="40"/>
      <c r="I84" s="45" t="s">
        <v>143</v>
      </c>
    </row>
    <row r="85" spans="1:9" ht="23.1" customHeight="1" x14ac:dyDescent="0.2">
      <c r="A85" s="44" t="s">
        <v>147</v>
      </c>
      <c r="B85" s="40"/>
      <c r="C85" s="40" t="s">
        <v>156</v>
      </c>
      <c r="D85" s="38" t="s">
        <v>116</v>
      </c>
      <c r="E85" s="41">
        <v>2</v>
      </c>
      <c r="F85" s="42"/>
      <c r="G85" s="42">
        <f>ROUND(М[[#This Row],[Количество]]*М[[#This Row],[Цена за ед., руб]],2)</f>
        <v>0</v>
      </c>
      <c r="H85" s="40"/>
      <c r="I85" s="45" t="s">
        <v>143</v>
      </c>
    </row>
    <row r="86" spans="1:9" ht="23.1" customHeight="1" x14ac:dyDescent="0.2">
      <c r="A86" s="44" t="s">
        <v>147</v>
      </c>
      <c r="B86" s="40"/>
      <c r="C86" s="40" t="s">
        <v>157</v>
      </c>
      <c r="D86" s="38" t="s">
        <v>116</v>
      </c>
      <c r="E86" s="41">
        <v>1</v>
      </c>
      <c r="F86" s="42"/>
      <c r="G86" s="42">
        <f>ROUND(М[[#This Row],[Количество]]*М[[#This Row],[Цена за ед., руб]],2)</f>
        <v>0</v>
      </c>
      <c r="H86" s="40"/>
      <c r="I86" s="45" t="s">
        <v>143</v>
      </c>
    </row>
    <row r="87" spans="1:9" ht="23.1" customHeight="1" x14ac:dyDescent="0.2">
      <c r="A87" s="44" t="s">
        <v>147</v>
      </c>
      <c r="B87" s="40"/>
      <c r="C87" s="40" t="s">
        <v>158</v>
      </c>
      <c r="D87" s="38" t="s">
        <v>116</v>
      </c>
      <c r="E87" s="41">
        <v>4</v>
      </c>
      <c r="F87" s="42"/>
      <c r="G87" s="42">
        <f>ROUND(М[[#This Row],[Количество]]*М[[#This Row],[Цена за ед., руб]],2)</f>
        <v>0</v>
      </c>
      <c r="H87" s="40"/>
      <c r="I87" s="45" t="s">
        <v>143</v>
      </c>
    </row>
    <row r="88" spans="1:9" ht="23.1" customHeight="1" x14ac:dyDescent="0.2">
      <c r="A88" s="44" t="s">
        <v>147</v>
      </c>
      <c r="B88" s="40"/>
      <c r="C88" s="40" t="s">
        <v>159</v>
      </c>
      <c r="D88" s="38" t="s">
        <v>116</v>
      </c>
      <c r="E88" s="41">
        <v>8</v>
      </c>
      <c r="F88" s="42"/>
      <c r="G88" s="42">
        <f>ROUND(М[[#This Row],[Количество]]*М[[#This Row],[Цена за ед., руб]],2)</f>
        <v>0</v>
      </c>
      <c r="H88" s="40"/>
      <c r="I88" s="45" t="s">
        <v>143</v>
      </c>
    </row>
    <row r="89" spans="1:9" ht="23.1" customHeight="1" x14ac:dyDescent="0.2">
      <c r="A89" s="44" t="s">
        <v>147</v>
      </c>
      <c r="B89" s="40"/>
      <c r="C89" s="40" t="s">
        <v>160</v>
      </c>
      <c r="D89" s="38" t="s">
        <v>116</v>
      </c>
      <c r="E89" s="41">
        <v>2</v>
      </c>
      <c r="F89" s="42"/>
      <c r="G89" s="42">
        <f>ROUND(М[[#This Row],[Количество]]*М[[#This Row],[Цена за ед., руб]],2)</f>
        <v>0</v>
      </c>
      <c r="H89" s="40"/>
      <c r="I89" s="45" t="s">
        <v>143</v>
      </c>
    </row>
    <row r="90" spans="1:9" ht="23.1" customHeight="1" x14ac:dyDescent="0.2">
      <c r="A90" s="44" t="s">
        <v>147</v>
      </c>
      <c r="B90" s="40"/>
      <c r="C90" s="40" t="s">
        <v>161</v>
      </c>
      <c r="D90" s="38" t="s">
        <v>116</v>
      </c>
      <c r="E90" s="41">
        <v>1</v>
      </c>
      <c r="F90" s="42"/>
      <c r="G90" s="42">
        <f>ROUND(М[[#This Row],[Количество]]*М[[#This Row],[Цена за ед., руб]],2)</f>
        <v>0</v>
      </c>
      <c r="H90" s="40"/>
      <c r="I90" s="45" t="s">
        <v>143</v>
      </c>
    </row>
    <row r="91" spans="1:9" ht="23.1" customHeight="1" x14ac:dyDescent="0.2">
      <c r="A91" s="44" t="s">
        <v>147</v>
      </c>
      <c r="B91" s="40"/>
      <c r="C91" s="40" t="s">
        <v>162</v>
      </c>
      <c r="D91" s="38" t="s">
        <v>116</v>
      </c>
      <c r="E91" s="41">
        <v>1</v>
      </c>
      <c r="F91" s="42"/>
      <c r="G91" s="42">
        <f>ROUND(М[[#This Row],[Количество]]*М[[#This Row],[Цена за ед., руб]],2)</f>
        <v>0</v>
      </c>
      <c r="H91" s="40"/>
      <c r="I91" s="45" t="s">
        <v>143</v>
      </c>
    </row>
    <row r="92" spans="1:9" ht="23.1" customHeight="1" x14ac:dyDescent="0.2">
      <c r="A92" s="44" t="s">
        <v>147</v>
      </c>
      <c r="B92" s="40"/>
      <c r="C92" s="40" t="s">
        <v>163</v>
      </c>
      <c r="D92" s="38" t="s">
        <v>116</v>
      </c>
      <c r="E92" s="41">
        <v>10</v>
      </c>
      <c r="F92" s="42"/>
      <c r="G92" s="42">
        <f>ROUND(М[[#This Row],[Количество]]*М[[#This Row],[Цена за ед., руб]],2)</f>
        <v>0</v>
      </c>
      <c r="H92" s="40"/>
      <c r="I92" s="45" t="s">
        <v>143</v>
      </c>
    </row>
    <row r="93" spans="1:9" ht="23.1" customHeight="1" x14ac:dyDescent="0.2">
      <c r="A93" s="44" t="s">
        <v>147</v>
      </c>
      <c r="B93" s="40"/>
      <c r="C93" s="40" t="s">
        <v>164</v>
      </c>
      <c r="D93" s="38" t="s">
        <v>116</v>
      </c>
      <c r="E93" s="41">
        <v>6</v>
      </c>
      <c r="F93" s="42"/>
      <c r="G93" s="42">
        <f>ROUND(М[[#This Row],[Количество]]*М[[#This Row],[Цена за ед., руб]],2)</f>
        <v>0</v>
      </c>
      <c r="H93" s="40"/>
      <c r="I93" s="45" t="s">
        <v>143</v>
      </c>
    </row>
    <row r="94" spans="1:9" ht="23.1" customHeight="1" x14ac:dyDescent="0.2">
      <c r="A94" s="44" t="s">
        <v>147</v>
      </c>
      <c r="B94" s="40"/>
      <c r="C94" s="40" t="s">
        <v>165</v>
      </c>
      <c r="D94" s="38" t="s">
        <v>116</v>
      </c>
      <c r="E94" s="41">
        <v>2</v>
      </c>
      <c r="F94" s="42"/>
      <c r="G94" s="42">
        <f>ROUND(М[[#This Row],[Количество]]*М[[#This Row],[Цена за ед., руб]],2)</f>
        <v>0</v>
      </c>
      <c r="H94" s="40"/>
      <c r="I94" s="45" t="s">
        <v>143</v>
      </c>
    </row>
    <row r="95" spans="1:9" ht="23.1" customHeight="1" x14ac:dyDescent="0.2">
      <c r="A95" s="44" t="s">
        <v>147</v>
      </c>
      <c r="B95" s="40"/>
      <c r="C95" s="40" t="s">
        <v>166</v>
      </c>
      <c r="D95" s="38" t="s">
        <v>116</v>
      </c>
      <c r="E95" s="41">
        <v>7</v>
      </c>
      <c r="F95" s="42"/>
      <c r="G95" s="42">
        <f>ROUND(М[[#This Row],[Количество]]*М[[#This Row],[Цена за ед., руб]],2)</f>
        <v>0</v>
      </c>
      <c r="H95" s="40"/>
      <c r="I95" s="45" t="s">
        <v>143</v>
      </c>
    </row>
    <row r="96" spans="1:9" ht="23.1" customHeight="1" x14ac:dyDescent="0.2">
      <c r="A96" s="44" t="s">
        <v>147</v>
      </c>
      <c r="B96" s="40"/>
      <c r="C96" s="40" t="s">
        <v>167</v>
      </c>
      <c r="D96" s="38" t="s">
        <v>116</v>
      </c>
      <c r="E96" s="41">
        <v>5</v>
      </c>
      <c r="F96" s="42"/>
      <c r="G96" s="42">
        <f>ROUND(М[[#This Row],[Количество]]*М[[#This Row],[Цена за ед., руб]],2)</f>
        <v>0</v>
      </c>
      <c r="H96" s="40"/>
      <c r="I96" s="45" t="s">
        <v>143</v>
      </c>
    </row>
    <row r="97" spans="1:9" ht="23.1" customHeight="1" x14ac:dyDescent="0.2">
      <c r="A97" s="44" t="s">
        <v>147</v>
      </c>
      <c r="B97" s="40"/>
      <c r="C97" s="40" t="s">
        <v>168</v>
      </c>
      <c r="D97" s="38" t="s">
        <v>116</v>
      </c>
      <c r="E97" s="41">
        <v>2</v>
      </c>
      <c r="F97" s="42"/>
      <c r="G97" s="42">
        <f>ROUND(М[[#This Row],[Количество]]*М[[#This Row],[Цена за ед., руб]],2)</f>
        <v>0</v>
      </c>
      <c r="H97" s="40"/>
      <c r="I97" s="45" t="s">
        <v>143</v>
      </c>
    </row>
    <row r="98" spans="1:9" ht="23.1" customHeight="1" x14ac:dyDescent="0.2">
      <c r="A98" s="44" t="s">
        <v>147</v>
      </c>
      <c r="B98" s="40"/>
      <c r="C98" s="40" t="s">
        <v>169</v>
      </c>
      <c r="D98" s="38" t="s">
        <v>116</v>
      </c>
      <c r="E98" s="41">
        <v>5</v>
      </c>
      <c r="F98" s="42"/>
      <c r="G98" s="42">
        <f>ROUND(М[[#This Row],[Количество]]*М[[#This Row],[Цена за ед., руб]],2)</f>
        <v>0</v>
      </c>
      <c r="H98" s="40"/>
      <c r="I98" s="45" t="s">
        <v>143</v>
      </c>
    </row>
    <row r="99" spans="1:9" ht="23.1" customHeight="1" x14ac:dyDescent="0.2">
      <c r="A99" s="44" t="s">
        <v>147</v>
      </c>
      <c r="B99" s="40"/>
      <c r="C99" s="40" t="s">
        <v>170</v>
      </c>
      <c r="D99" s="38" t="s">
        <v>116</v>
      </c>
      <c r="E99" s="41">
        <v>4</v>
      </c>
      <c r="F99" s="42"/>
      <c r="G99" s="42">
        <f>ROUND(М[[#This Row],[Количество]]*М[[#This Row],[Цена за ед., руб]],2)</f>
        <v>0</v>
      </c>
      <c r="H99" s="40"/>
      <c r="I99" s="45" t="s">
        <v>143</v>
      </c>
    </row>
    <row r="100" spans="1:9" ht="23.1" customHeight="1" x14ac:dyDescent="0.2">
      <c r="A100" s="48" t="s">
        <v>147</v>
      </c>
      <c r="B100" s="56"/>
      <c r="C100" s="56" t="s">
        <v>171</v>
      </c>
      <c r="D100" s="49" t="s">
        <v>116</v>
      </c>
      <c r="E100" s="50">
        <v>7</v>
      </c>
      <c r="F100" s="42"/>
      <c r="G100" s="54">
        <f>ROUND(М[[#This Row],[Количество]]*М[[#This Row],[Цена за ед., руб]],2)</f>
        <v>0</v>
      </c>
      <c r="H100" s="56"/>
      <c r="I100" s="52" t="s">
        <v>143</v>
      </c>
    </row>
    <row r="101" spans="1:9" ht="11.45" customHeight="1" x14ac:dyDescent="0.2">
      <c r="A101" s="48" t="s">
        <v>203</v>
      </c>
      <c r="B101" s="56"/>
      <c r="C101" s="56"/>
      <c r="D101" s="49"/>
      <c r="E101" s="51"/>
      <c r="F101" s="54"/>
      <c r="G101" s="54">
        <f>SUBTOTAL(109,М[Сумма, руб])</f>
        <v>0</v>
      </c>
      <c r="H101" s="56"/>
      <c r="I101" s="52"/>
    </row>
  </sheetData>
  <mergeCells count="1">
    <mergeCell ref="A1:H1"/>
  </mergeCells>
  <dataValidations count="1">
    <dataValidation type="list" errorStyle="information" allowBlank="1" showInputMessage="1" showErrorMessage="1" sqref="I3:I100" xr:uid="{6432FE39-32D2-4095-9E65-E7EBE0011484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199</v>
      </c>
      <c r="B1" s="1" t="s">
        <v>200</v>
      </c>
    </row>
    <row r="2" spans="1:2" ht="11.1" customHeight="1" x14ac:dyDescent="0.2">
      <c r="A2" s="1" t="s">
        <v>201</v>
      </c>
      <c r="B2" s="1" t="s">
        <v>202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Зубкова Анна Михайловна</cp:lastModifiedBy>
  <dcterms:modified xsi:type="dcterms:W3CDTF">2026-07-14T06:40:07Z</dcterms:modified>
</cp:coreProperties>
</file>