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2\"/>
    </mc:Choice>
  </mc:AlternateContent>
  <xr:revisionPtr revIDLastSave="0" documentId="13_ncr:1_{5473ED64-B487-49C9-924C-D5326F240DC9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M13" i="1" l="1"/>
  <c r="N13" i="1" a="1"/>
  <c r="N13" i="1" s="1"/>
  <c r="O13" i="1" s="1"/>
  <c r="O12" i="1" s="1"/>
  <c r="M15" i="1"/>
  <c r="Q15" i="1" a="1"/>
  <c r="Q15" i="1" s="1"/>
  <c r="N15" i="1" a="1"/>
  <c r="N15" i="1" s="1"/>
  <c r="O15" i="1" s="1"/>
  <c r="M16" i="1"/>
  <c r="Q16" i="1" a="1"/>
  <c r="Q16" i="1" s="1"/>
  <c r="N16" i="1" a="1"/>
  <c r="N16" i="1" s="1"/>
  <c r="O16" i="1" s="1"/>
  <c r="M17" i="1"/>
  <c r="Q17" i="1" a="1"/>
  <c r="Q17" i="1" s="1"/>
  <c r="N17" i="1" a="1"/>
  <c r="N17" i="1" s="1"/>
  <c r="O17" i="1" s="1"/>
  <c r="M19" i="1"/>
  <c r="N19" i="1" a="1"/>
  <c r="N19" i="1"/>
  <c r="O19" i="1" s="1"/>
  <c r="O18" i="1" s="1"/>
  <c r="O25" i="1" s="1"/>
  <c r="M21" i="1"/>
  <c r="Q21" i="1" a="1"/>
  <c r="Q21" i="1" s="1"/>
  <c r="N21" i="1" a="1"/>
  <c r="N21" i="1" s="1"/>
  <c r="O21" i="1" s="1"/>
  <c r="M22" i="1"/>
  <c r="Q22" i="1" a="1"/>
  <c r="Q22" i="1"/>
  <c r="N22" i="1" a="1"/>
  <c r="N22" i="1"/>
  <c r="M23" i="1"/>
  <c r="Q23" i="1" a="1"/>
  <c r="Q23" i="1" s="1"/>
  <c r="N23" i="1" a="1"/>
  <c r="N23" i="1" s="1"/>
  <c r="O23" i="1" s="1"/>
  <c r="O22" i="1"/>
  <c r="G9" i="3"/>
  <c r="G8" i="3"/>
  <c r="G7" i="3"/>
  <c r="G6" i="3"/>
  <c r="G5" i="3"/>
  <c r="G4" i="3"/>
  <c r="G10" i="3"/>
  <c r="E5" i="2"/>
  <c r="E4" i="2"/>
  <c r="E6" i="2" s="1"/>
  <c r="O20" i="1" l="1"/>
  <c r="O14" i="1"/>
  <c r="O26" i="1" l="1"/>
  <c r="O11" i="1"/>
  <c r="O10" i="1" s="1"/>
  <c r="O9" i="1" s="1"/>
  <c r="O24" i="1" s="1"/>
</calcChain>
</file>

<file path=xl/sharedStrings.xml><?xml version="1.0" encoding="utf-8"?>
<sst xmlns="http://schemas.openxmlformats.org/spreadsheetml/2006/main" count="133" uniqueCount="72">
  <si>
    <t>Локальный сметный расчет (ЛСР) №12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</si>
  <si>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подземным паркингом Секция 1, 2, 3, 4, 5, 6</t>
  </si>
  <si>
    <t>Ведомость объемов работ и расхода материалов по работе: Монтаж квартирных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</si>
  <si>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</si>
  <si>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</si>
  <si>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</si>
  <si>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</si>
  <si>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</si>
  <si>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</si>
  <si>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</si>
  <si>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</si>
  <si>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</si>
  <si>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</si>
  <si>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</si>
  <si>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</si>
  <si>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</si>
  <si>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</si>
  <si>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</si>
  <si>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</si>
  <si>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</si>
  <si>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</si>
  <si>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</si>
  <si>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08.01</t>
  </si>
  <si>
    <t>Монтаж квартирных дверей</t>
  </si>
  <si>
    <t>08.01.01</t>
  </si>
  <si>
    <t>08.01.01.00</t>
  </si>
  <si>
    <t>Работы:</t>
  </si>
  <si>
    <t>Установка одностворчатой противопожарной двери</t>
  </si>
  <si>
    <t>шт</t>
  </si>
  <si>
    <t>Материалы:</t>
  </si>
  <si>
    <t>1</t>
  </si>
  <si>
    <t>Дверной блок противопожарный</t>
  </si>
  <si>
    <t>ДПС Оп 2180х1060 правая EI30 Черный муар с блестками</t>
  </si>
  <si>
    <t>см. ТЗ к ЛСР, внешняя сторона Черный муар с блестками, внутр ФЛ - Элис - Перед изготовлением и монтажом обязательны замеры фактических проёмов</t>
  </si>
  <si>
    <t>2</t>
  </si>
  <si>
    <t>ДПС Оп 2180х1060 левая EI30 Черный муар с блестками</t>
  </si>
  <si>
    <t>3</t>
  </si>
  <si>
    <t>Пена монтажная</t>
  </si>
  <si>
    <t>противопожарная</t>
  </si>
  <si>
    <t>баллон</t>
  </si>
  <si>
    <t>Установка одностворчатой стальной двери</t>
  </si>
  <si>
    <t>Дверь стальная</t>
  </si>
  <si>
    <t>ДСВ ОпПргПрНПкомб 2180х1060 Черный муар с блестками</t>
  </si>
  <si>
    <t>ДСВ ОпПргЛНПкомб 2180х1060 Черный муар с блестками</t>
  </si>
  <si>
    <t>профессиональная всесезонная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</si>
  <si>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</si>
  <si>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</si>
  <si>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</si>
  <si>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</si>
  <si>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</si>
  <si>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</si>
  <si>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</si>
  <si>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</si>
  <si>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</si>
  <si>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</si>
  <si>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</si>
  <si>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</si>
  <si>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</si>
  <si>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</si>
  <si>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ГП-12.01.08.01 Секция 1_Монтаж квартирных дверей №1</t>
  </si>
  <si>
    <t>3040a9d5-84bb-11f1-9618-db392af1e994</t>
  </si>
  <si>
    <t>ГП-12.02.08.01 Секция 2_Монтаж квартирных дверей №1</t>
  </si>
  <si>
    <t>3040aa4b-84bb-11f1-9618-db392af1e994</t>
  </si>
  <si>
    <t>ГП-12.03.08.01 Секция 3_Монтаж квартирных дверей №1</t>
  </si>
  <si>
    <t>3040aad1-84bb-11f1-9618-db392af1e994</t>
  </si>
  <si>
    <t>ГП-12.04.08.01 Секция 4_Монтаж квартирных дверей №1</t>
  </si>
  <si>
    <t>3040ab57-84bb-11f1-9618-db392af1e994</t>
  </si>
  <si>
    <t>ГП-12.05.08.01 Секция 5_Монтаж квартирных дверей №1</t>
  </si>
  <si>
    <t>36f38fc2-84bb-11f1-9618-db392af1e994</t>
  </si>
  <si>
    <t>ГП-12.06.08.01 Секция 6_Монтаж квартирных дверей №1</t>
  </si>
  <si>
    <t>36f39048-84bb-11f1-9618-db392af1e994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</si>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</sst>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DD936A-5F5B-47C0-A931-B5FC2712B16A}" name="Р" displayName="Р" ref="A3:F6" totalsRowCount="1" headerRowDxfId="32" headerRowBorderDxfId="36" tableBorderDxfId="37" totalsRowBorderDxfId="35">
  <autoFilter ref="A3:F5" xr:uid="{C5DD936A-5F5B-47C0-A931-B5FC2712B16A}"/>
  <tableColumns count="6">
    <tableColumn id="1" xr3:uid="{2AD4A351-3C48-4C64-9A7F-09AEF8B06CA4}" name="Наименование" totalsRowLabel="Итог" dataDxfId="34" totalsRowDxfId="26"/>
    <tableColumn id="2" xr3:uid="{ADB79B6C-F35A-497D-98A6-8C4FA61C12B0}" name="Ед. изм." dataDxfId="33" totalsRowDxfId="25"/>
    <tableColumn id="3" xr3:uid="{9D0B630F-2C4F-485D-A48A-EDEE3B00B02B}" name="Количество" dataDxfId="28" totalsRowDxfId="24"/>
    <tableColumn id="4" xr3:uid="{9FDA2AEB-7E4E-4A46-BC4B-D4521B81281A}" name="Цена за ед., руб" dataDxfId="27" totalsRowDxfId="23"/>
    <tableColumn id="5" xr3:uid="{7745FA2C-C384-4D5E-A74A-88B53222204B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F6EC77AB-E74A-4828-A893-E867C80E985F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A83F27-2B21-4502-A4FB-E30A7CE2F885}" name="М" displayName="М" ref="A3:I10" totalsRowCount="1" headerRowDxfId="13" headerRowBorderDxfId="20" tableBorderDxfId="21" totalsRowBorderDxfId="19">
  <autoFilter ref="A3:I9" xr:uid="{51A83F27-2B21-4502-A4FB-E30A7CE2F885}"/>
  <tableColumns count="9">
    <tableColumn id="1" xr3:uid="{BE2B3CDB-8C47-4480-A801-78D4F6BB0AC3}" name="Наим." totalsRowLabel="Итог" dataDxfId="18" totalsRowDxfId="6"/>
    <tableColumn id="2" xr3:uid="{E8EC101B-0FD7-4A9F-AC99-DBC21EA29EFF}" name="Артикул, марка, произв." dataDxfId="17" totalsRowDxfId="5"/>
    <tableColumn id="3" xr3:uid="{592FC351-26F8-454B-B995-93AFF928DBC3}" name="Хар-ка" dataDxfId="16" totalsRowDxfId="4"/>
    <tableColumn id="4" xr3:uid="{B0C4C6F8-7616-4DA4-84C3-2187B0DA8B1F}" name="Ед. изм." dataDxfId="15" totalsRowDxfId="3"/>
    <tableColumn id="5" xr3:uid="{ADC6D5B6-499A-418F-8EA8-02CECA1010BE}" name="Количество" dataDxfId="8" totalsRowDxfId="2"/>
    <tableColumn id="6" xr3:uid="{916776CF-65E2-4067-8557-2AA4EED9CA01}" name="Цена за ед., руб" dataDxfId="7" totalsRowDxfId="1"/>
    <tableColumn id="7" xr3:uid="{DE00155C-A9BB-475B-BD55-0B207B95C0CC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98FBF3D7-C306-4569-8748-B186F1BEE528}" name="Прим." dataDxfId="10" totalsRowDxfId="12"/>
    <tableColumn id="9" xr3:uid="{34079FE0-53BB-4388-8B68-8F1398F15CBB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28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2" width="10.5" style="1" customWidth="1"/>
    <col min="13" max="13" width="14.6640625" style="1" customWidth="1"/>
    <col min="14" max="14" width="16" style="1" customWidth="1"/>
    <col min="15" max="15" width="17" style="1" customWidth="1"/>
    <col min="16" max="16" width="35" style="1" customWidth="1"/>
    <col min="17" max="17" width="23.33203125" style="1" customWidth="1"/>
  </cols>
  <sheetData>
    <row r="1" spans="1:17" ht="11.1" customHeight="1" x14ac:dyDescent="0.2"/>
    <row r="2" spans="1:17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7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7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7" ht="11.1" customHeight="1" x14ac:dyDescent="0.2"/>
    <row r="6" spans="1:17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9" t="s">
        <v>14</v>
      </c>
      <c r="M6" s="41" t="s">
        <v>15</v>
      </c>
      <c r="N6" s="47" t="s">
        <v>16</v>
      </c>
      <c r="O6" s="47" t="s">
        <v>17</v>
      </c>
      <c r="P6" s="41" t="s">
        <v>18</v>
      </c>
      <c r="Q6" s="47" t="s">
        <v>19</v>
      </c>
    </row>
    <row r="7" spans="1:17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50"/>
      <c r="M7" s="42"/>
      <c r="N7" s="48"/>
      <c r="O7" s="48"/>
      <c r="P7" s="42"/>
      <c r="Q7" s="48"/>
    </row>
    <row r="8" spans="1:17" ht="11.1" customHeight="1" x14ac:dyDescent="0.2">
      <c r="A8" s="3" t="s">
        <v>20</v>
      </c>
      <c r="B8" s="4" t="s">
        <v>21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0"/>
      <c r="O8" s="70"/>
      <c r="P8" s="5"/>
      <c r="Q8" s="5"/>
    </row>
    <row r="9" spans="1:17" ht="11.1" customHeight="1" outlineLevel="1" x14ac:dyDescent="0.2">
      <c r="A9" s="8" t="s">
        <v>22</v>
      </c>
      <c r="B9" s="9" t="s">
        <v>23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71"/>
      <c r="O9" s="71">
        <f>SUM($O$10)</f>
        <v>0</v>
      </c>
      <c r="P9" s="10"/>
      <c r="Q9" s="10"/>
    </row>
    <row r="10" spans="1:17" ht="11.1" customHeight="1" outlineLevel="2" x14ac:dyDescent="0.2">
      <c r="A10" s="13" t="s">
        <v>24</v>
      </c>
      <c r="B10" s="14" t="s">
        <v>23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72"/>
      <c r="O10" s="72">
        <f>SUM($O$11)</f>
        <v>0</v>
      </c>
      <c r="P10" s="19"/>
      <c r="Q10" s="19"/>
    </row>
    <row r="11" spans="1:17" ht="11.1" customHeight="1" outlineLevel="3" x14ac:dyDescent="0.2">
      <c r="A11" s="13" t="s">
        <v>25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72"/>
      <c r="O11" s="72">
        <f>SUM($O$20,$O$18,$O$14,$O$12)</f>
        <v>0</v>
      </c>
      <c r="P11" s="19"/>
      <c r="Q11" s="19"/>
    </row>
    <row r="12" spans="1:17" ht="11.1" customHeight="1" outlineLevel="4" x14ac:dyDescent="0.2">
      <c r="A12" s="20"/>
      <c r="B12" s="14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73"/>
      <c r="O12" s="74">
        <f>SUM($O$13)</f>
        <v>0</v>
      </c>
      <c r="P12" s="18"/>
      <c r="Q12" s="22"/>
    </row>
    <row r="13" spans="1:17" ht="23.1" customHeight="1" outlineLevel="4" x14ac:dyDescent="0.2">
      <c r="A13" s="23"/>
      <c r="B13" s="24" t="s">
        <v>27</v>
      </c>
      <c r="C13" s="25"/>
      <c r="D13" s="25"/>
      <c r="E13" s="26" t="s">
        <v>28</v>
      </c>
      <c r="F13" s="27"/>
      <c r="G13" s="27"/>
      <c r="H13" s="28">
        <v>25</v>
      </c>
      <c r="I13" s="28">
        <v>48</v>
      </c>
      <c r="J13" s="28">
        <v>59</v>
      </c>
      <c r="K13" s="28">
        <v>178</v>
      </c>
      <c r="L13" s="28">
        <v>84</v>
      </c>
      <c r="M13" s="28">
        <f>SUM($G$13:$L$13)</f>
        <v>394</v>
      </c>
      <c r="N13" s="75">
        <f t="array" ref="N13">INDEX(Р[Цена за ед., руб],MATCH(1,IF(($B13=Р[Наименование])*($P13=Р[Примечание]),{1},($B13=Р[Наименование])*($P13=Р[Примечание])),0))</f>
        <v>0</v>
      </c>
      <c r="O13" s="75">
        <f>ROUND($M$13*$N$13,2)</f>
        <v>0</v>
      </c>
      <c r="P13" s="25"/>
      <c r="Q13" s="25"/>
    </row>
    <row r="14" spans="1:17" ht="11.1" customHeight="1" outlineLevel="4" x14ac:dyDescent="0.2">
      <c r="A14" s="20"/>
      <c r="B14" s="14" t="s">
        <v>29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73"/>
      <c r="O14" s="74">
        <f>SUM($O$15:$O$17)</f>
        <v>0</v>
      </c>
      <c r="P14" s="18"/>
      <c r="Q14" s="22"/>
    </row>
    <row r="15" spans="1:17" ht="59.1" customHeight="1" outlineLevel="4" x14ac:dyDescent="0.2">
      <c r="A15" s="23" t="s">
        <v>30</v>
      </c>
      <c r="B15" s="24" t="s">
        <v>31</v>
      </c>
      <c r="C15" s="25"/>
      <c r="D15" s="25" t="s">
        <v>32</v>
      </c>
      <c r="E15" s="26" t="s">
        <v>28</v>
      </c>
      <c r="F15" s="27"/>
      <c r="G15" s="27"/>
      <c r="H15" s="28">
        <v>20</v>
      </c>
      <c r="I15" s="28">
        <v>24</v>
      </c>
      <c r="J15" s="28">
        <v>31</v>
      </c>
      <c r="K15" s="28">
        <v>79</v>
      </c>
      <c r="L15" s="28">
        <v>42</v>
      </c>
      <c r="M15" s="28">
        <f>SUM($G$15:$L$15)</f>
        <v>196</v>
      </c>
      <c r="N15" s="75">
        <f t="array" ref="N15">INDEX(М[Цена за ед., руб],MATCH(1,IF(($B15=М[Наим.])*($C15=М[Артикул, марка, произв.])*($D15=М[Хар-ка])*($P15=М[Прим.]),{1},($B15=М[Наим.])*($C15=М[Артикул, марка, произв.])*($D15=М[Хар-ка])*($P15=М[Прим.])),0))</f>
        <v>0</v>
      </c>
      <c r="O15" s="75">
        <f>ROUND($M$15*$N$15,2)</f>
        <v>0</v>
      </c>
      <c r="P15" s="25" t="s">
        <v>33</v>
      </c>
      <c r="Q15" s="25" t="str">
        <f t="array" ref="Q15">INDEX(М[Форма закупа],MATCH(1,IF(($B15=М[Наим.])*($C15=М[Артикул, марка, произв.])*($D15=М[Хар-ка])*($P15=М[Прим.]),{1},($B15=М[Наим.])*($C15=М[Артикул, марка, произв.])*($D15=М[Хар-ка])*($P15=М[Прим.])),0))</f>
        <v>Закупка подрядчик</v>
      </c>
    </row>
    <row r="16" spans="1:17" ht="59.1" customHeight="1" outlineLevel="4" x14ac:dyDescent="0.2">
      <c r="A16" s="23" t="s">
        <v>34</v>
      </c>
      <c r="B16" s="24" t="s">
        <v>31</v>
      </c>
      <c r="C16" s="25"/>
      <c r="D16" s="25" t="s">
        <v>35</v>
      </c>
      <c r="E16" s="26" t="s">
        <v>28</v>
      </c>
      <c r="F16" s="27"/>
      <c r="G16" s="27"/>
      <c r="H16" s="28">
        <v>5</v>
      </c>
      <c r="I16" s="28">
        <v>24</v>
      </c>
      <c r="J16" s="28">
        <v>28</v>
      </c>
      <c r="K16" s="28">
        <v>99</v>
      </c>
      <c r="L16" s="28">
        <v>42</v>
      </c>
      <c r="M16" s="28">
        <f>SUM($G$16:$L$16)</f>
        <v>198</v>
      </c>
      <c r="N16" s="75">
        <f t="array" ref="N16">INDEX(М[Цена за ед., руб],MATCH(1,IF(($B16=М[Наим.])*($C16=М[Артикул, марка, произв.])*($D16=М[Хар-ка])*($P16=М[Прим.]),{1},($B16=М[Наим.])*($C16=М[Артикул, марка, произв.])*($D16=М[Хар-ка])*($P16=М[Прим.])),0))</f>
        <v>0</v>
      </c>
      <c r="O16" s="75">
        <f>ROUND($M$16*$N$16,2)</f>
        <v>0</v>
      </c>
      <c r="P16" s="25" t="s">
        <v>33</v>
      </c>
      <c r="Q16" s="25" t="str">
        <f t="array" ref="Q16">INDEX(М[Форма закупа],MATCH(1,IF(($B16=М[Наим.])*($C16=М[Артикул, марка, произв.])*($D16=М[Хар-ка])*($P16=М[Прим.]),{1},($B16=М[Наим.])*($C16=М[Артикул, марка, произв.])*($D16=М[Хар-ка])*($P16=М[Прим.])),0))</f>
        <v>Закупка подрядчик</v>
      </c>
    </row>
    <row r="17" spans="1:17" ht="11.1" customHeight="1" outlineLevel="4" x14ac:dyDescent="0.2">
      <c r="A17" s="23" t="s">
        <v>36</v>
      </c>
      <c r="B17" s="24" t="s">
        <v>37</v>
      </c>
      <c r="C17" s="25"/>
      <c r="D17" s="25" t="s">
        <v>38</v>
      </c>
      <c r="E17" s="26" t="s">
        <v>39</v>
      </c>
      <c r="F17" s="29">
        <v>0.67</v>
      </c>
      <c r="G17" s="27"/>
      <c r="H17" s="28">
        <v>17</v>
      </c>
      <c r="I17" s="28">
        <v>32</v>
      </c>
      <c r="J17" s="28">
        <v>40</v>
      </c>
      <c r="K17" s="28">
        <v>120</v>
      </c>
      <c r="L17" s="28">
        <v>56</v>
      </c>
      <c r="M17" s="28">
        <f>SUM($G$17:$L$17)</f>
        <v>265</v>
      </c>
      <c r="N17" s="75">
        <f t="array" ref="N17">INDEX(М[Цена за ед., руб],MATCH(1,IF(($B17=М[Наим.])*($C17=М[Артикул, марка, произв.])*($D17=М[Хар-ка])*($P17=М[Прим.]),{1},($B17=М[Наим.])*($C17=М[Артикул, марка, произв.])*($D17=М[Хар-ка])*($P17=М[Прим.])),0))</f>
        <v>0</v>
      </c>
      <c r="O17" s="75">
        <f>ROUND($M$17*$N$17,2)</f>
        <v>0</v>
      </c>
      <c r="P17" s="25"/>
      <c r="Q17" s="25" t="str">
        <f t="array" ref="Q17">INDEX(М[Форма закупа],MATCH(1,IF(($B17=М[Наим.])*($C17=М[Артикул, марка, произв.])*($D17=М[Хар-ка])*($P17=М[Прим.]),{1},($B17=М[Наим.])*($C17=М[Артикул, марка, произв.])*($D17=М[Хар-ка])*($P17=М[Прим.])),0))</f>
        <v>Закупка подрядчик</v>
      </c>
    </row>
    <row r="18" spans="1:17" ht="11.1" customHeight="1" outlineLevel="4" x14ac:dyDescent="0.2">
      <c r="A18" s="20"/>
      <c r="B18" s="14" t="s">
        <v>26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73"/>
      <c r="O18" s="74">
        <f>SUM($O$19)</f>
        <v>0</v>
      </c>
      <c r="P18" s="18"/>
      <c r="Q18" s="22"/>
    </row>
    <row r="19" spans="1:17" ht="23.1" customHeight="1" outlineLevel="4" x14ac:dyDescent="0.2">
      <c r="A19" s="23"/>
      <c r="B19" s="24" t="s">
        <v>40</v>
      </c>
      <c r="C19" s="25"/>
      <c r="D19" s="25"/>
      <c r="E19" s="26" t="s">
        <v>28</v>
      </c>
      <c r="F19" s="27"/>
      <c r="G19" s="28">
        <v>6</v>
      </c>
      <c r="H19" s="28">
        <v>15</v>
      </c>
      <c r="I19" s="28">
        <v>18</v>
      </c>
      <c r="J19" s="28">
        <v>18</v>
      </c>
      <c r="K19" s="28">
        <v>27</v>
      </c>
      <c r="L19" s="28">
        <v>18</v>
      </c>
      <c r="M19" s="28">
        <f>SUM($G$19:$L$19)</f>
        <v>102</v>
      </c>
      <c r="N19" s="75">
        <f t="array" ref="N19">INDEX(Р[Цена за ед., руб],MATCH(1,IF(($B19=Р[Наименование])*($P19=Р[Примечание]),{1},($B19=Р[Наименование])*($P19=Р[Примечание])),0))</f>
        <v>0</v>
      </c>
      <c r="O19" s="75">
        <f>ROUND($M$19*$N$19,2)</f>
        <v>0</v>
      </c>
      <c r="P19" s="25"/>
      <c r="Q19" s="25"/>
    </row>
    <row r="20" spans="1:17" ht="11.1" customHeight="1" outlineLevel="4" x14ac:dyDescent="0.2">
      <c r="A20" s="20"/>
      <c r="B20" s="14" t="s">
        <v>29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73"/>
      <c r="O20" s="74">
        <f>SUM($O$21:$O$23)</f>
        <v>0</v>
      </c>
      <c r="P20" s="18"/>
      <c r="Q20" s="22"/>
    </row>
    <row r="21" spans="1:17" ht="59.1" customHeight="1" outlineLevel="4" x14ac:dyDescent="0.2">
      <c r="A21" s="23" t="s">
        <v>30</v>
      </c>
      <c r="B21" s="24" t="s">
        <v>41</v>
      </c>
      <c r="C21" s="25"/>
      <c r="D21" s="25" t="s">
        <v>42</v>
      </c>
      <c r="E21" s="26" t="s">
        <v>28</v>
      </c>
      <c r="F21" s="27"/>
      <c r="G21" s="28">
        <v>3</v>
      </c>
      <c r="H21" s="28">
        <v>12</v>
      </c>
      <c r="I21" s="28">
        <v>9</v>
      </c>
      <c r="J21" s="28">
        <v>9</v>
      </c>
      <c r="K21" s="28">
        <v>12</v>
      </c>
      <c r="L21" s="28">
        <v>9</v>
      </c>
      <c r="M21" s="28">
        <f>SUM($G$21:$L$21)</f>
        <v>54</v>
      </c>
      <c r="N21" s="75">
        <f t="array" ref="N21">INDEX(М[Цена за ед., руб],MATCH(1,IF(($B21=М[Наим.])*($C21=М[Артикул, марка, произв.])*($D21=М[Хар-ка])*($P21=М[Прим.]),{1},($B21=М[Наим.])*($C21=М[Артикул, марка, произв.])*($D21=М[Хар-ка])*($P21=М[Прим.])),0))</f>
        <v>0</v>
      </c>
      <c r="O21" s="75">
        <f>ROUND($M$21*$N$21,2)</f>
        <v>0</v>
      </c>
      <c r="P21" s="25" t="s">
        <v>33</v>
      </c>
      <c r="Q21" s="25" t="str">
        <f t="array" ref="Q21">INDEX(М[Форма закупа],MATCH(1,IF(($B21=М[Наим.])*($C21=М[Артикул, марка, произв.])*($D21=М[Хар-ка])*($P21=М[Прим.]),{1},($B21=М[Наим.])*($C21=М[Артикул, марка, произв.])*($D21=М[Хар-ка])*($P21=М[Прим.])),0))</f>
        <v>Закупка подрядчик</v>
      </c>
    </row>
    <row r="22" spans="1:17" ht="59.1" customHeight="1" outlineLevel="4" x14ac:dyDescent="0.2">
      <c r="A22" s="23" t="s">
        <v>34</v>
      </c>
      <c r="B22" s="24" t="s">
        <v>41</v>
      </c>
      <c r="C22" s="25"/>
      <c r="D22" s="25" t="s">
        <v>43</v>
      </c>
      <c r="E22" s="26" t="s">
        <v>28</v>
      </c>
      <c r="F22" s="27"/>
      <c r="G22" s="28">
        <v>3</v>
      </c>
      <c r="H22" s="28">
        <v>3</v>
      </c>
      <c r="I22" s="28">
        <v>9</v>
      </c>
      <c r="J22" s="28">
        <v>9</v>
      </c>
      <c r="K22" s="28">
        <v>15</v>
      </c>
      <c r="L22" s="28">
        <v>9</v>
      </c>
      <c r="M22" s="28">
        <f>SUM($G$22:$L$22)</f>
        <v>48</v>
      </c>
      <c r="N22" s="75">
        <f t="array" ref="N22">INDEX(М[Цена за ед., руб],MATCH(1,IF(($B22=М[Наим.])*($C22=М[Артикул, марка, произв.])*($D22=М[Хар-ка])*($P22=М[Прим.]),{1},($B22=М[Наим.])*($C22=М[Артикул, марка, произв.])*($D22=М[Хар-ка])*($P22=М[Прим.])),0))</f>
        <v>0</v>
      </c>
      <c r="O22" s="75">
        <f>ROUND($M$22*$N$22,2)</f>
        <v>0</v>
      </c>
      <c r="P22" s="25" t="s">
        <v>33</v>
      </c>
      <c r="Q22" s="25" t="str">
        <f t="array" ref="Q22">INDEX(М[Форма закупа],MATCH(1,IF(($B22=М[Наим.])*($C22=М[Артикул, марка, произв.])*($D22=М[Хар-ка])*($P22=М[Прим.]),{1},($B22=М[Наим.])*($C22=М[Артикул, марка, произв.])*($D22=М[Хар-ка])*($P22=М[Прим.])),0))</f>
        <v>Закупка подрядчик</v>
      </c>
    </row>
    <row r="23" spans="1:17" ht="23.1" customHeight="1" outlineLevel="4" x14ac:dyDescent="0.2">
      <c r="A23" s="23" t="s">
        <v>36</v>
      </c>
      <c r="B23" s="24" t="s">
        <v>37</v>
      </c>
      <c r="C23" s="25"/>
      <c r="D23" s="25" t="s">
        <v>44</v>
      </c>
      <c r="E23" s="26" t="s">
        <v>39</v>
      </c>
      <c r="F23" s="29">
        <v>0.67</v>
      </c>
      <c r="G23" s="28">
        <v>6</v>
      </c>
      <c r="H23" s="28">
        <v>11</v>
      </c>
      <c r="I23" s="28">
        <v>13</v>
      </c>
      <c r="J23" s="28">
        <v>13</v>
      </c>
      <c r="K23" s="28">
        <v>19</v>
      </c>
      <c r="L23" s="28">
        <v>13</v>
      </c>
      <c r="M23" s="28">
        <f>SUM($G$23:$L$23)</f>
        <v>75</v>
      </c>
      <c r="N23" s="75">
        <f t="array" ref="N23">INDEX(М[Цена за ед., руб],MATCH(1,IF(($B23=М[Наим.])*($C23=М[Артикул, марка, произв.])*($D23=М[Хар-ка])*($P23=М[Прим.]),{1},($B23=М[Наим.])*($C23=М[Артикул, марка, произв.])*($D23=М[Хар-ка])*($P23=М[Прим.])),0))</f>
        <v>0</v>
      </c>
      <c r="O23" s="75">
        <f>ROUND($M$23*$N$23,2)</f>
        <v>0</v>
      </c>
      <c r="P23" s="25"/>
      <c r="Q23" s="25" t="str">
        <f t="array" ref="Q23">INDEX(М[Форма закупа],MATCH(1,IF(($B23=М[Наим.])*($C23=М[Артикул, марка, произв.])*($D23=М[Хар-ка])*($P23=М[Прим.]),{1},($B23=М[Наим.])*($C23=М[Артикул, марка, произв.])*($D23=М[Хар-ка])*($P23=М[Прим.])),0))</f>
        <v>Закупка подрядчик</v>
      </c>
    </row>
    <row r="24" spans="1:17" ht="11.1" customHeight="1" x14ac:dyDescent="0.2">
      <c r="A24" s="30"/>
      <c r="B24" s="31"/>
      <c r="C24" s="31"/>
      <c r="D24" s="31"/>
      <c r="E24" s="31"/>
      <c r="F24" s="31"/>
      <c r="G24" s="32"/>
      <c r="H24" s="32"/>
      <c r="I24" s="32"/>
      <c r="J24" s="32"/>
      <c r="K24" s="32"/>
      <c r="L24" s="32"/>
      <c r="M24" s="51" t="s">
        <v>45</v>
      </c>
      <c r="N24" s="76"/>
      <c r="O24" s="77">
        <f>$O$9</f>
        <v>0</v>
      </c>
      <c r="P24" s="33"/>
      <c r="Q24" s="33"/>
    </row>
    <row r="25" spans="1:17" ht="11.1" customHeight="1" x14ac:dyDescent="0.2">
      <c r="A25" s="30"/>
      <c r="B25" s="31"/>
      <c r="C25" s="31"/>
      <c r="D25" s="31"/>
      <c r="E25" s="31"/>
      <c r="F25" s="31"/>
      <c r="G25" s="34"/>
      <c r="H25" s="34"/>
      <c r="I25" s="34"/>
      <c r="J25" s="34"/>
      <c r="K25" s="34"/>
      <c r="L25" s="34"/>
      <c r="M25" s="52" t="s">
        <v>46</v>
      </c>
      <c r="N25" s="78"/>
      <c r="O25" s="77">
        <f>SUM($O$18,$O$12)</f>
        <v>0</v>
      </c>
      <c r="P25" s="33"/>
      <c r="Q25" s="33"/>
    </row>
    <row r="26" spans="1:17" ht="11.1" customHeight="1" x14ac:dyDescent="0.2">
      <c r="A26" s="30"/>
      <c r="B26" s="31"/>
      <c r="C26" s="31"/>
      <c r="D26" s="31"/>
      <c r="E26" s="31"/>
      <c r="F26" s="31"/>
      <c r="G26" s="34"/>
      <c r="H26" s="34"/>
      <c r="I26" s="34"/>
      <c r="J26" s="34"/>
      <c r="K26" s="34"/>
      <c r="L26" s="34"/>
      <c r="M26" s="52" t="s">
        <v>47</v>
      </c>
      <c r="N26" s="78"/>
      <c r="O26" s="77">
        <f>SUM($O$20,$O$14)</f>
        <v>0</v>
      </c>
      <c r="P26" s="33"/>
      <c r="Q26" s="33"/>
    </row>
    <row r="27" spans="1:17" ht="11.1" customHeight="1" x14ac:dyDescent="0.2">
      <c r="A27" s="35"/>
      <c r="B27" s="53" t="s">
        <v>48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79"/>
      <c r="O27" s="79"/>
      <c r="P27" s="53"/>
      <c r="Q27" s="35"/>
    </row>
    <row r="28" spans="1:17" ht="11.1" customHeight="1" x14ac:dyDescent="0.2"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80"/>
      <c r="O28" s="80"/>
      <c r="P28" s="54"/>
    </row>
  </sheetData>
  <mergeCells count="25">
    <mergeCell ref="B27:P27"/>
    <mergeCell ref="B28:P28"/>
    <mergeCell ref="P6:P7"/>
    <mergeCell ref="Q6:Q7"/>
    <mergeCell ref="M24:N24"/>
    <mergeCell ref="M25:N25"/>
    <mergeCell ref="M26:N26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49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15</v>
      </c>
      <c r="D3" s="65" t="s">
        <v>16</v>
      </c>
      <c r="E3" s="65" t="s">
        <v>17</v>
      </c>
      <c r="F3" s="59" t="s">
        <v>18</v>
      </c>
    </row>
    <row r="4" spans="1:6" ht="11.1" customHeight="1" x14ac:dyDescent="0.2">
      <c r="A4" s="56" t="s">
        <v>27</v>
      </c>
      <c r="B4" s="36" t="s">
        <v>28</v>
      </c>
      <c r="C4" s="37">
        <v>394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60" t="s">
        <v>40</v>
      </c>
      <c r="B5" s="61" t="s">
        <v>28</v>
      </c>
      <c r="C5" s="62">
        <v>102</v>
      </c>
      <c r="D5" s="67"/>
      <c r="E5" s="67">
        <f>ROUND(Р[[#This Row],[Количество]]*Р[[#This Row],[Цена за ед., руб]],2)</f>
        <v>0</v>
      </c>
      <c r="F5" s="64"/>
    </row>
    <row r="6" spans="1:6" ht="11.45" customHeight="1" x14ac:dyDescent="0.2">
      <c r="A6" s="60" t="s">
        <v>71</v>
      </c>
      <c r="B6" s="61"/>
      <c r="C6" s="63"/>
      <c r="D6" s="67"/>
      <c r="E6" s="67">
        <f>SUBTOTAL(109,Р[Сумма, руб])</f>
        <v>0</v>
      </c>
      <c r="F6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0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50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51</v>
      </c>
      <c r="B3" s="68" t="s">
        <v>52</v>
      </c>
      <c r="C3" s="59" t="s">
        <v>53</v>
      </c>
      <c r="D3" s="2" t="s">
        <v>7</v>
      </c>
      <c r="E3" s="2" t="s">
        <v>15</v>
      </c>
      <c r="F3" s="65" t="s">
        <v>16</v>
      </c>
      <c r="G3" s="65" t="s">
        <v>17</v>
      </c>
      <c r="H3" s="2" t="s">
        <v>54</v>
      </c>
      <c r="I3" s="59" t="s">
        <v>55</v>
      </c>
    </row>
    <row r="4" spans="1:9" ht="59.1" customHeight="1" x14ac:dyDescent="0.2">
      <c r="A4" s="56" t="s">
        <v>31</v>
      </c>
      <c r="B4" s="38"/>
      <c r="C4" s="38" t="s">
        <v>32</v>
      </c>
      <c r="D4" s="36" t="s">
        <v>28</v>
      </c>
      <c r="E4" s="37">
        <v>196</v>
      </c>
      <c r="F4" s="66"/>
      <c r="G4" s="66">
        <f>ROUND(М[[#This Row],[Количество]]*М[[#This Row],[Цена за ед., руб]],2)</f>
        <v>0</v>
      </c>
      <c r="H4" s="38" t="s">
        <v>33</v>
      </c>
      <c r="I4" s="57" t="s">
        <v>56</v>
      </c>
    </row>
    <row r="5" spans="1:9" ht="59.1" customHeight="1" x14ac:dyDescent="0.2">
      <c r="A5" s="56" t="s">
        <v>31</v>
      </c>
      <c r="B5" s="38"/>
      <c r="C5" s="38" t="s">
        <v>35</v>
      </c>
      <c r="D5" s="36" t="s">
        <v>28</v>
      </c>
      <c r="E5" s="37">
        <v>198</v>
      </c>
      <c r="F5" s="66"/>
      <c r="G5" s="66">
        <f>ROUND(М[[#This Row],[Количество]]*М[[#This Row],[Цена за ед., руб]],2)</f>
        <v>0</v>
      </c>
      <c r="H5" s="38" t="s">
        <v>33</v>
      </c>
      <c r="I5" s="57" t="s">
        <v>56</v>
      </c>
    </row>
    <row r="6" spans="1:9" ht="59.1" customHeight="1" x14ac:dyDescent="0.2">
      <c r="A6" s="56" t="s">
        <v>41</v>
      </c>
      <c r="B6" s="38"/>
      <c r="C6" s="38" t="s">
        <v>42</v>
      </c>
      <c r="D6" s="36" t="s">
        <v>28</v>
      </c>
      <c r="E6" s="37">
        <v>54</v>
      </c>
      <c r="F6" s="66"/>
      <c r="G6" s="66">
        <f>ROUND(М[[#This Row],[Количество]]*М[[#This Row],[Цена за ед., руб]],2)</f>
        <v>0</v>
      </c>
      <c r="H6" s="38" t="s">
        <v>33</v>
      </c>
      <c r="I6" s="57" t="s">
        <v>56</v>
      </c>
    </row>
    <row r="7" spans="1:9" ht="59.1" customHeight="1" x14ac:dyDescent="0.2">
      <c r="A7" s="56" t="s">
        <v>41</v>
      </c>
      <c r="B7" s="38"/>
      <c r="C7" s="38" t="s">
        <v>43</v>
      </c>
      <c r="D7" s="36" t="s">
        <v>28</v>
      </c>
      <c r="E7" s="37">
        <v>48</v>
      </c>
      <c r="F7" s="66"/>
      <c r="G7" s="66">
        <f>ROUND(М[[#This Row],[Количество]]*М[[#This Row],[Цена за ед., руб]],2)</f>
        <v>0</v>
      </c>
      <c r="H7" s="38" t="s">
        <v>33</v>
      </c>
      <c r="I7" s="57" t="s">
        <v>56</v>
      </c>
    </row>
    <row r="8" spans="1:9" ht="11.1" customHeight="1" x14ac:dyDescent="0.2">
      <c r="A8" s="56" t="s">
        <v>37</v>
      </c>
      <c r="B8" s="38"/>
      <c r="C8" s="38" t="s">
        <v>38</v>
      </c>
      <c r="D8" s="36" t="s">
        <v>39</v>
      </c>
      <c r="E8" s="37">
        <v>265</v>
      </c>
      <c r="F8" s="66"/>
      <c r="G8" s="66">
        <f>ROUND(М[[#This Row],[Количество]]*М[[#This Row],[Цена за ед., руб]],2)</f>
        <v>0</v>
      </c>
      <c r="H8" s="38"/>
      <c r="I8" s="57" t="s">
        <v>56</v>
      </c>
    </row>
    <row r="9" spans="1:9" ht="23.1" customHeight="1" x14ac:dyDescent="0.2">
      <c r="A9" s="60" t="s">
        <v>37</v>
      </c>
      <c r="B9" s="69"/>
      <c r="C9" s="69" t="s">
        <v>44</v>
      </c>
      <c r="D9" s="61" t="s">
        <v>39</v>
      </c>
      <c r="E9" s="62">
        <v>75</v>
      </c>
      <c r="F9" s="67"/>
      <c r="G9" s="67">
        <f>ROUND(М[[#This Row],[Количество]]*М[[#This Row],[Цена за ед., руб]],2)</f>
        <v>0</v>
      </c>
      <c r="H9" s="69"/>
      <c r="I9" s="64" t="s">
        <v>56</v>
      </c>
    </row>
    <row r="10" spans="1:9" ht="11.45" customHeight="1" x14ac:dyDescent="0.2">
      <c r="A10" s="60" t="s">
        <v>71</v>
      </c>
      <c r="B10" s="69"/>
      <c r="C10" s="69"/>
      <c r="D10" s="61"/>
      <c r="E10" s="63"/>
      <c r="F10" s="67"/>
      <c r="G10" s="67">
        <f>SUBTOTAL(109,М[Сумма, руб])</f>
        <v>0</v>
      </c>
      <c r="H10" s="69"/>
      <c r="I10" s="64"/>
    </row>
  </sheetData>
  <mergeCells count="1">
    <mergeCell ref="A1:H1"/>
  </mergeCells>
  <dataValidations count="1">
    <dataValidation type="list" errorStyle="information" allowBlank="1" showInputMessage="1" showErrorMessage="1" sqref="I3:I10" xr:uid="{96114A99-1B3C-4712-8BD3-5833FAA590E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7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57</v>
      </c>
      <c r="B1" s="1" t="s">
        <v>58</v>
      </c>
    </row>
    <row r="2" spans="1:2" ht="11.1" customHeight="1" x14ac:dyDescent="0.2">
      <c r="A2" s="1" t="s">
        <v>59</v>
      </c>
      <c r="B2" s="1" t="s">
        <v>60</v>
      </c>
    </row>
    <row r="3" spans="1:2" ht="11.1" customHeight="1" x14ac:dyDescent="0.2">
      <c r="A3" s="1" t="s">
        <v>61</v>
      </c>
      <c r="B3" s="1" t="s">
        <v>62</v>
      </c>
    </row>
    <row r="4" spans="1:2" ht="11.1" customHeight="1" x14ac:dyDescent="0.2">
      <c r="A4" s="1" t="s">
        <v>63</v>
      </c>
      <c r="B4" s="1" t="s">
        <v>64</v>
      </c>
    </row>
    <row r="5" spans="1:2" ht="11.1" customHeight="1" x14ac:dyDescent="0.2">
      <c r="A5" s="1" t="s">
        <v>65</v>
      </c>
      <c r="B5" s="1" t="s">
        <v>66</v>
      </c>
    </row>
    <row r="6" spans="1:2" ht="11.1" customHeight="1" x14ac:dyDescent="0.2">
      <c r="A6" s="1" t="s">
        <v>67</v>
      </c>
      <c r="B6" s="1" t="s">
        <v>68</v>
      </c>
    </row>
    <row r="7" spans="1:2" ht="11.1" customHeight="1" x14ac:dyDescent="0.2">
      <c r="A7" s="1" t="s">
        <v>69</v>
      </c>
      <c r="B7" s="1" t="s">
        <v>70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2026-08-06T05:55:56Z</dcterms:modified>
</cp:coreProperties>
</file>