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Двери_технические, противопожарные, кладовые\Основной объем_Торги 2 этап\ГП 12\"/>
    </mc:Choice>
  </mc:AlternateContent>
  <xr:revisionPtr revIDLastSave="0" documentId="13_ncr:1_{E6352261-12F3-4800-A6DE-3369208AC9EC}" xr6:coauthVersionLast="47" xr6:coauthVersionMax="47" xr10:uidLastSave="{00000000-0000-0000-0000-000000000000}"/>
  <bookViews>
    <workbookView xWindow="-25380" yWindow="960" windowWidth="21600" windowHeight="1138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M13" i="1" l="1"/>
  <c r="N13" i="1" a="1"/>
  <c r="N13" i="1" s="1"/>
  <c r="O13" i="1" s="1"/>
  <c r="O12" i="1" s="1"/>
  <c r="M15" i="1"/>
  <c r="Q15" i="1" a="1"/>
  <c r="Q15" i="1" s="1"/>
  <c r="N15" i="1" a="1"/>
  <c r="N15" i="1" s="1"/>
  <c r="O15" i="1" s="1"/>
  <c r="M16" i="1"/>
  <c r="Q16" i="1" a="1"/>
  <c r="Q16" i="1"/>
  <c r="N16" i="1" a="1"/>
  <c r="N16" i="1" s="1"/>
  <c r="O16" i="1" s="1"/>
  <c r="M17" i="1"/>
  <c r="Q17" i="1" a="1"/>
  <c r="Q17" i="1"/>
  <c r="N17" i="1" a="1"/>
  <c r="N17" i="1" s="1"/>
  <c r="O17" i="1" s="1"/>
  <c r="M19" i="1"/>
  <c r="N19" i="1" a="1"/>
  <c r="N19" i="1" s="1"/>
  <c r="O19" i="1" s="1"/>
  <c r="O18" i="1" s="1"/>
  <c r="M21" i="1"/>
  <c r="O21" i="1" s="1"/>
  <c r="O20" i="1" s="1"/>
  <c r="Q21" i="1" a="1"/>
  <c r="Q21" i="1" s="1"/>
  <c r="N21" i="1" a="1"/>
  <c r="N21" i="1"/>
  <c r="M23" i="1"/>
  <c r="N23" i="1" a="1"/>
  <c r="N23" i="1" s="1"/>
  <c r="O23" i="1" s="1"/>
  <c r="O22" i="1" s="1"/>
  <c r="M25" i="1"/>
  <c r="O25" i="1" s="1"/>
  <c r="Q25" i="1" a="1"/>
  <c r="Q25" i="1" s="1"/>
  <c r="N25" i="1" a="1"/>
  <c r="N25" i="1"/>
  <c r="M26" i="1"/>
  <c r="Q26" i="1" a="1"/>
  <c r="Q26" i="1"/>
  <c r="N26" i="1" a="1"/>
  <c r="N26" i="1" s="1"/>
  <c r="O26" i="1" s="1"/>
  <c r="M27" i="1"/>
  <c r="Q27" i="1" a="1"/>
  <c r="Q27" i="1"/>
  <c r="N27" i="1" a="1"/>
  <c r="N27" i="1" s="1"/>
  <c r="O27" i="1" s="1"/>
  <c r="M28" i="1"/>
  <c r="O28" i="1" s="1"/>
  <c r="Q28" i="1" a="1"/>
  <c r="Q28" i="1" s="1"/>
  <c r="N28" i="1" a="1"/>
  <c r="N28" i="1"/>
  <c r="M29" i="1"/>
  <c r="O29" i="1" s="1"/>
  <c r="Q29" i="1" a="1"/>
  <c r="Q29" i="1" s="1"/>
  <c r="N29" i="1" a="1"/>
  <c r="N29" i="1"/>
  <c r="M30" i="1"/>
  <c r="Q30" i="1" a="1"/>
  <c r="Q30" i="1"/>
  <c r="N30" i="1" a="1"/>
  <c r="N30" i="1" s="1"/>
  <c r="O30" i="1" s="1"/>
  <c r="M31" i="1"/>
  <c r="Q31" i="1" a="1"/>
  <c r="Q31" i="1"/>
  <c r="N31" i="1" a="1"/>
  <c r="N31" i="1" s="1"/>
  <c r="O31" i="1" s="1"/>
  <c r="M32" i="1"/>
  <c r="O32" i="1" s="1"/>
  <c r="Q32" i="1" a="1"/>
  <c r="Q32" i="1" s="1"/>
  <c r="N32" i="1" a="1"/>
  <c r="N32" i="1"/>
  <c r="M33" i="1"/>
  <c r="O33" i="1" s="1"/>
  <c r="Q33" i="1" a="1"/>
  <c r="Q33" i="1" s="1"/>
  <c r="N33" i="1" a="1"/>
  <c r="N33" i="1"/>
  <c r="G15" i="3"/>
  <c r="G14" i="3"/>
  <c r="G13" i="3"/>
  <c r="G12" i="3"/>
  <c r="G11" i="3"/>
  <c r="G10" i="3"/>
  <c r="G9" i="3"/>
  <c r="G8" i="3"/>
  <c r="G7" i="3"/>
  <c r="G6" i="3"/>
  <c r="G16" i="3" s="1"/>
  <c r="G5" i="3"/>
  <c r="G4" i="3"/>
  <c r="E6" i="2"/>
  <c r="E7" i="2" s="1"/>
  <c r="E5" i="2"/>
  <c r="E4" i="2"/>
  <c r="O24" i="1" l="1"/>
  <c r="O35" i="1"/>
  <c r="O14" i="1"/>
  <c r="O36" i="1" l="1"/>
  <c r="O11" i="1"/>
  <c r="O10" i="1" s="1"/>
  <c r="O9" i="1" s="1"/>
  <c r="O34" i="1" s="1"/>
</calcChain>
</file>

<file path=xl/sharedStrings.xml><?xml version="1.0" encoding="utf-8"?>
<sst xmlns="http://schemas.openxmlformats.org/spreadsheetml/2006/main" count="203" uniqueCount="87">
  <si>
    <t>Локальный сметный расчет (ЛСР) №12</t>
  </si>
  <si>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ГП-12 с встроенно-пристроенным подземным паркингом Секция 1, 2, 3, 4, 5, 6</t>
  </si>
  <si>
    <t>Ведомость объемов работ и расхода материалов по работе: Монтаж протиповожарных дверей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</si>
  <si>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</si>
  <si>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</si>
  <si>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</si>
  <si>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</si>
  <si>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</si>
  <si>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</si>
  <si>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</si>
  <si>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</si>
  <si>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</si>
  <si>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</si>
  <si>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</si>
  <si>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Секция 6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</si>
  <si>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</si>
  <si>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</si>
  <si>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</si>
  <si>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</si>
  <si>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</si>
  <si>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</si>
  <si>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</si>
  <si>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08.02</t>
  </si>
  <si>
    <t>Монтаж протиповожарных дверей</t>
  </si>
  <si>
    <t>08.02.01</t>
  </si>
  <si>
    <t>Монтаж противопожарных дверей</t>
  </si>
  <si>
    <t>08.02.01.00</t>
  </si>
  <si>
    <t>Работы:</t>
  </si>
  <si>
    <t>Установка двустворчатой противопожарной двери</t>
  </si>
  <si>
    <t>шт</t>
  </si>
  <si>
    <t>Материалы:</t>
  </si>
  <si>
    <t>1</t>
  </si>
  <si>
    <t>Дверной блок противопожарный</t>
  </si>
  <si>
    <t>ДПСО Дп 2180х1560 левая EIS60 RAL7039</t>
  </si>
  <si>
    <t>Остекление 1600*400; Перед изготовлением и монтажом обязательны замеры фактических проёмов</t>
  </si>
  <si>
    <t>2</t>
  </si>
  <si>
    <t>ДПСО Дп 2160х1560 левая EIS60 RAL7039</t>
  </si>
  <si>
    <t>3</t>
  </si>
  <si>
    <t>Пена монтажная</t>
  </si>
  <si>
    <t>противопожарная</t>
  </si>
  <si>
    <t>баллон</t>
  </si>
  <si>
    <t>Установка доводчика</t>
  </si>
  <si>
    <t>Доводчик дверной</t>
  </si>
  <si>
    <t>верхний рычажный 100-120кг до -35°С</t>
  </si>
  <si>
    <t>Установка одностворчатой противопожарной двери</t>
  </si>
  <si>
    <t>ДПСО Оп 2180х1160 правая EIS60 RAL7039</t>
  </si>
  <si>
    <t>ДПСО Оп 2180х1160 левая EIS60 RAL7039</t>
  </si>
  <si>
    <t>ДПСО Оп 2180х1200 правая EIS60 RAL7039</t>
  </si>
  <si>
    <t>4</t>
  </si>
  <si>
    <t>ДПСО Оп 2280х1160 правая EIS60 RAL7039</t>
  </si>
  <si>
    <t>5</t>
  </si>
  <si>
    <t>ДПС Оп 2020х1060 левая EI60 RAL7016</t>
  </si>
  <si>
    <t>Перед изготовлением и монтажом обязательны замеры фактических проёмов</t>
  </si>
  <si>
    <t>6</t>
  </si>
  <si>
    <t>ДПС Оп 2040х1060 правая EI60 RAL7016</t>
  </si>
  <si>
    <t>7</t>
  </si>
  <si>
    <t>ДПС Оп 2040х1060 левая EI60 RAL7016</t>
  </si>
  <si>
    <t>8</t>
  </si>
  <si>
    <t>ДПС Оп 2030х1060 левая EI60 RAL7016</t>
  </si>
  <si>
    <t>9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</si>
  <si>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</si>
  <si>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</si>
  <si>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</si>
  <si>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</si>
  <si>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</si>
  <si>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</si>
  <si>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</si>
  <si>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</si>
  <si>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</si>
  <si>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</si>
  <si>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</si>
  <si>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</si>
  <si>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</si>
  <si>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</si>
  <si>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ГП-12.01.08.02 Секция 1_Монтаж протиповожарных дверей №2</t>
  </si>
  <si>
    <t>66bfc0fd-8421-11f1-9618-db392af1e994</t>
  </si>
  <si>
    <t>ГП-12.02.08.02 Секция 2_Монтаж протиповожарных дверей №2</t>
  </si>
  <si>
    <t>66bfc193-8421-11f1-9618-db392af1e994</t>
  </si>
  <si>
    <t>ГП-12.03.08.02 Секция 3_Монтаж протиповожарных дверей №2</t>
  </si>
  <si>
    <t>66bfc229-8421-11f1-9618-db392af1e994</t>
  </si>
  <si>
    <t>ГП-12.04.08.02 Секция 4_Монтаж протиповожарных дверей №2</t>
  </si>
  <si>
    <t>6cc55cc9-8421-11f1-9618-db392af1e994</t>
  </si>
  <si>
    <t>ГП-12.05.08.02 Секция 5_Монтаж протиповожарных дверей №2</t>
  </si>
  <si>
    <t>6cc55d5f-8421-11f1-9618-db392af1e994</t>
  </si>
  <si>
    <t>ГП-12.06.08.02 Секция 6_Монтаж протиповожарных дверей №2</t>
  </si>
  <si>
    <t>6cc55df5-8421-11f1-9618-db392af1e994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</si>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</sst>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2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2" fillId="7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2" fillId="6" borderId="7" xfId="0" applyNumberFormat="1" applyFont="1" applyFill="1" applyBorder="1" applyAlignment="1">
      <alignment horizontal="right"/>
    </xf>
    <xf numFmtId="4" fontId="2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/>
    </xf>
    <xf numFmtId="4" fontId="2" fillId="7" borderId="7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C6B0B7-D33B-431C-B6EE-2908CF6D3697}" name="Р" displayName="Р" ref="A3:F7" totalsRowCount="1" headerRowDxfId="32" headerRowBorderDxfId="36" tableBorderDxfId="37" totalsRowBorderDxfId="35">
  <autoFilter ref="A3:F6" xr:uid="{FBC6B0B7-D33B-431C-B6EE-2908CF6D3697}"/>
  <tableColumns count="6">
    <tableColumn id="1" xr3:uid="{683944BA-31AD-4E88-8CBB-DA14133FAEE0}" name="Наименование" totalsRowLabel="Итог" dataDxfId="34" totalsRowDxfId="26"/>
    <tableColumn id="2" xr3:uid="{B216D052-88CD-4B50-88D5-5E1F7DBFFB0D}" name="Ед. изм." dataDxfId="33" totalsRowDxfId="25"/>
    <tableColumn id="3" xr3:uid="{D519ACEA-A2CB-4A9D-A1BE-A079FD752133}" name="Количество" dataDxfId="28" totalsRowDxfId="24"/>
    <tableColumn id="4" xr3:uid="{1773F196-7FA4-461A-B07B-DAD124B54B55}" name="Цена за ед., руб" dataDxfId="27" totalsRowDxfId="23"/>
    <tableColumn id="5" xr3:uid="{D104A226-50DC-429B-BBF8-C88A5E678829}" name="Сумма, руб" totalsRowFunction="sum" dataDxfId="22" totalsRowDxfId="29">
      <calculatedColumnFormula>ROUND(Р[[#This Row],[Количество]]*Р[[#This Row],[Цена за ед., руб]],2)</calculatedColumnFormula>
    </tableColumn>
    <tableColumn id="6" xr3:uid="{BD658D2D-6D2F-4C6B-8C16-1AE41903A949}" name="Примечание" dataDxfId="30" totalsRow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50CB2F-A9C9-4982-AAAA-5033769A5C7A}" name="М" displayName="М" ref="A3:I16" totalsRowCount="1" headerRowDxfId="13" headerRowBorderDxfId="20" tableBorderDxfId="21" totalsRowBorderDxfId="19">
  <autoFilter ref="A3:I15" xr:uid="{B650CB2F-A9C9-4982-AAAA-5033769A5C7A}"/>
  <tableColumns count="9">
    <tableColumn id="1" xr3:uid="{47FD6B64-0236-4F5D-A7BD-D93719D61071}" name="Наим." totalsRowLabel="Итог" dataDxfId="18" totalsRowDxfId="6"/>
    <tableColumn id="2" xr3:uid="{7403DD56-0B35-4B49-83BF-CFC306B54B1F}" name="Артикул, марка, произв." dataDxfId="17" totalsRowDxfId="5"/>
    <tableColumn id="3" xr3:uid="{5D3E2C3D-55B0-466F-881D-561C35A59E3D}" name="Хар-ка" dataDxfId="16" totalsRowDxfId="4"/>
    <tableColumn id="4" xr3:uid="{250AEB36-107B-4A99-A8DA-7EEA5F1C8216}" name="Ед. изм." dataDxfId="15" totalsRowDxfId="3"/>
    <tableColumn id="5" xr3:uid="{A2C7F76E-E64E-467E-B67D-2ADB4E0C258C}" name="Количество" dataDxfId="8" totalsRowDxfId="2"/>
    <tableColumn id="6" xr3:uid="{66B9063F-AEC3-4399-BA40-2FEA64425EC5}" name="Цена за ед., руб" dataDxfId="7" totalsRowDxfId="1"/>
    <tableColumn id="7" xr3:uid="{A08E4FF0-DE0D-49C3-B137-18485007FF9F}" name="Сумма, руб" totalsRowFunction="sum" dataDxfId="0" totalsRowDxfId="9">
      <calculatedColumnFormula>ROUND(М[[#This Row],[Количество]]*М[[#This Row],[Цена за ед., руб]],2)</calculatedColumnFormula>
    </tableColumn>
    <tableColumn id="8" xr3:uid="{D4317C6E-B757-4D64-8F80-DFE8D36C378E}" name="Прим." dataDxfId="10" totalsRowDxfId="12"/>
    <tableColumn id="9" xr3:uid="{042EF3C7-F65F-4853-80C9-EDF188C86018}" name="Форма закупа" dataDxfId="14" totalsRow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Q38"/>
  <sheetViews>
    <sheetView tabSelected="1" workbookViewId="0">
      <pane ySplit="7" topLeftCell="A8" activePane="bottomLeft" state="frozen"/>
      <selection pane="bottomLeft" activeCell="A8" sqref="A8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2" width="10.5" style="1" customWidth="1"/>
    <col min="13" max="13" width="14.6640625" style="1" customWidth="1"/>
    <col min="14" max="14" width="16" style="1" customWidth="1"/>
    <col min="15" max="15" width="17" style="1" customWidth="1"/>
    <col min="16" max="16" width="35" style="1" customWidth="1"/>
    <col min="17" max="17" width="23.33203125" style="1" customWidth="1"/>
  </cols>
  <sheetData>
    <row r="1" spans="1:17" ht="11.1" customHeight="1" x14ac:dyDescent="0.2"/>
    <row r="2" spans="1:17" ht="11.1" customHeight="1" x14ac:dyDescent="0.2">
      <c r="B2" s="39" t="s">
        <v>0</v>
      </c>
      <c r="C2" s="39"/>
      <c r="D2" s="39"/>
      <c r="E2" s="39"/>
      <c r="F2" s="39"/>
      <c r="G2" s="39"/>
      <c r="H2" s="39"/>
      <c r="I2" s="39"/>
      <c r="J2" s="39"/>
    </row>
    <row r="3" spans="1:17" ht="23.1" customHeight="1" x14ac:dyDescent="0.2">
      <c r="B3" s="40" t="s">
        <v>1</v>
      </c>
      <c r="C3" s="40"/>
      <c r="D3" s="40"/>
      <c r="E3" s="40"/>
      <c r="F3" s="40"/>
      <c r="G3" s="40"/>
      <c r="H3" s="40"/>
      <c r="I3" s="40"/>
      <c r="J3" s="40"/>
    </row>
    <row r="4" spans="1:17" ht="23.1" customHeight="1" x14ac:dyDescent="0.2">
      <c r="B4" s="40" t="s">
        <v>2</v>
      </c>
      <c r="C4" s="40"/>
      <c r="D4" s="40"/>
      <c r="E4" s="40"/>
      <c r="F4" s="40"/>
      <c r="G4" s="40"/>
      <c r="H4" s="40"/>
      <c r="I4" s="40"/>
      <c r="J4" s="40"/>
    </row>
    <row r="5" spans="1:17" ht="11.1" customHeight="1" x14ac:dyDescent="0.2"/>
    <row r="6" spans="1:17" ht="11.1" customHeight="1" x14ac:dyDescent="0.2">
      <c r="A6" s="41" t="s">
        <v>3</v>
      </c>
      <c r="B6" s="41" t="s">
        <v>4</v>
      </c>
      <c r="C6" s="43" t="s">
        <v>5</v>
      </c>
      <c r="D6" s="45" t="s">
        <v>6</v>
      </c>
      <c r="E6" s="41" t="s">
        <v>7</v>
      </c>
      <c r="F6" s="47" t="s">
        <v>8</v>
      </c>
      <c r="G6" s="49" t="s">
        <v>9</v>
      </c>
      <c r="H6" s="49" t="s">
        <v>10</v>
      </c>
      <c r="I6" s="49" t="s">
        <v>11</v>
      </c>
      <c r="J6" s="49" t="s">
        <v>12</v>
      </c>
      <c r="K6" s="49" t="s">
        <v>13</v>
      </c>
      <c r="L6" s="49" t="s">
        <v>14</v>
      </c>
      <c r="M6" s="41" t="s">
        <v>15</v>
      </c>
      <c r="N6" s="47" t="s">
        <v>16</v>
      </c>
      <c r="O6" s="47" t="s">
        <v>17</v>
      </c>
      <c r="P6" s="41" t="s">
        <v>18</v>
      </c>
      <c r="Q6" s="47" t="s">
        <v>19</v>
      </c>
    </row>
    <row r="7" spans="1:17" ht="11.1" customHeight="1" x14ac:dyDescent="0.2">
      <c r="A7" s="42"/>
      <c r="B7" s="42"/>
      <c r="C7" s="44"/>
      <c r="D7" s="46"/>
      <c r="E7" s="42"/>
      <c r="F7" s="48"/>
      <c r="G7" s="50"/>
      <c r="H7" s="50"/>
      <c r="I7" s="50"/>
      <c r="J7" s="50"/>
      <c r="K7" s="50"/>
      <c r="L7" s="50"/>
      <c r="M7" s="42"/>
      <c r="N7" s="48"/>
      <c r="O7" s="48"/>
      <c r="P7" s="42"/>
      <c r="Q7" s="48"/>
    </row>
    <row r="8" spans="1:17" ht="11.1" customHeight="1" x14ac:dyDescent="0.2">
      <c r="A8" s="3" t="s">
        <v>20</v>
      </c>
      <c r="B8" s="4" t="s">
        <v>21</v>
      </c>
      <c r="C8" s="5"/>
      <c r="D8" s="5"/>
      <c r="E8" s="6"/>
      <c r="F8" s="7"/>
      <c r="G8" s="7"/>
      <c r="H8" s="7"/>
      <c r="I8" s="7"/>
      <c r="J8" s="7"/>
      <c r="K8" s="7"/>
      <c r="L8" s="7"/>
      <c r="M8" s="7"/>
      <c r="N8" s="70"/>
      <c r="O8" s="70"/>
      <c r="P8" s="5"/>
      <c r="Q8" s="5"/>
    </row>
    <row r="9" spans="1:17" ht="11.1" customHeight="1" outlineLevel="1" x14ac:dyDescent="0.2">
      <c r="A9" s="8" t="s">
        <v>22</v>
      </c>
      <c r="B9" s="9" t="s">
        <v>23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12"/>
      <c r="N9" s="71"/>
      <c r="O9" s="71">
        <f>SUM($O$10)</f>
        <v>0</v>
      </c>
      <c r="P9" s="10"/>
      <c r="Q9" s="10"/>
    </row>
    <row r="10" spans="1:17" ht="11.1" customHeight="1" outlineLevel="2" x14ac:dyDescent="0.2">
      <c r="A10" s="13" t="s">
        <v>24</v>
      </c>
      <c r="B10" s="14" t="s">
        <v>25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18"/>
      <c r="N10" s="72"/>
      <c r="O10" s="72">
        <f>SUM($O$11)</f>
        <v>0</v>
      </c>
      <c r="P10" s="19"/>
      <c r="Q10" s="19"/>
    </row>
    <row r="11" spans="1:17" ht="11.1" customHeight="1" outlineLevel="3" x14ac:dyDescent="0.2">
      <c r="A11" s="13" t="s">
        <v>26</v>
      </c>
      <c r="B11" s="14" t="s">
        <v>25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18"/>
      <c r="N11" s="72"/>
      <c r="O11" s="72">
        <f>SUM($O$24,$O$22,$O$20,$O$18,$O$14,$O$12)</f>
        <v>0</v>
      </c>
      <c r="P11" s="19"/>
      <c r="Q11" s="19"/>
    </row>
    <row r="12" spans="1:17" ht="11.1" customHeight="1" outlineLevel="4" x14ac:dyDescent="0.2">
      <c r="A12" s="20"/>
      <c r="B12" s="14" t="s">
        <v>27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73"/>
      <c r="O12" s="74">
        <f>SUM($O$13)</f>
        <v>0</v>
      </c>
      <c r="P12" s="18"/>
      <c r="Q12" s="22"/>
    </row>
    <row r="13" spans="1:17" ht="23.1" customHeight="1" outlineLevel="4" x14ac:dyDescent="0.2">
      <c r="A13" s="23"/>
      <c r="B13" s="24" t="s">
        <v>28</v>
      </c>
      <c r="C13" s="25"/>
      <c r="D13" s="25"/>
      <c r="E13" s="26" t="s">
        <v>29</v>
      </c>
      <c r="F13" s="27"/>
      <c r="G13" s="28">
        <v>3</v>
      </c>
      <c r="H13" s="28">
        <v>8</v>
      </c>
      <c r="I13" s="28">
        <v>11</v>
      </c>
      <c r="J13" s="28">
        <v>13</v>
      </c>
      <c r="K13" s="28">
        <v>23</v>
      </c>
      <c r="L13" s="28">
        <v>17</v>
      </c>
      <c r="M13" s="28">
        <f>SUM($G$13:$L$13)</f>
        <v>75</v>
      </c>
      <c r="N13" s="75">
        <f t="array" ref="N13">INDEX(Р[Цена за ед., руб],MATCH(1,IF(($B13=Р[Наименование])*($P13=Р[Примечание]),{1},($B13=Р[Наименование])*($P13=Р[Примечание])),0))</f>
        <v>0</v>
      </c>
      <c r="O13" s="75">
        <f>ROUND($M$13*$N$13,2)</f>
        <v>0</v>
      </c>
      <c r="P13" s="25"/>
      <c r="Q13" s="25"/>
    </row>
    <row r="14" spans="1:17" ht="11.1" customHeight="1" outlineLevel="4" x14ac:dyDescent="0.2">
      <c r="A14" s="20"/>
      <c r="B14" s="14" t="s">
        <v>30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73"/>
      <c r="O14" s="74">
        <f>SUM($O$15:$O$17)</f>
        <v>0</v>
      </c>
      <c r="P14" s="18"/>
      <c r="Q14" s="22"/>
    </row>
    <row r="15" spans="1:17" ht="47.1" customHeight="1" outlineLevel="4" x14ac:dyDescent="0.2">
      <c r="A15" s="23" t="s">
        <v>31</v>
      </c>
      <c r="B15" s="24" t="s">
        <v>32</v>
      </c>
      <c r="C15" s="25"/>
      <c r="D15" s="25" t="s">
        <v>33</v>
      </c>
      <c r="E15" s="26" t="s">
        <v>29</v>
      </c>
      <c r="F15" s="27"/>
      <c r="G15" s="28">
        <v>3</v>
      </c>
      <c r="H15" s="28">
        <v>8</v>
      </c>
      <c r="I15" s="28">
        <v>11</v>
      </c>
      <c r="J15" s="28">
        <v>13</v>
      </c>
      <c r="K15" s="28">
        <v>23</v>
      </c>
      <c r="L15" s="27"/>
      <c r="M15" s="28">
        <f>SUM($G$15:$L$15)</f>
        <v>58</v>
      </c>
      <c r="N15" s="75">
        <f t="array" ref="N15">INDEX(М[Цена за ед., руб],MATCH(1,IF(($B15=М[Наим.])*($C15=М[Артикул, марка, произв.])*($D15=М[Хар-ка])*($P15=М[Прим.]),{1},($B15=М[Наим.])*($C15=М[Артикул, марка, произв.])*($D15=М[Хар-ка])*($P15=М[Прим.])),0))</f>
        <v>0</v>
      </c>
      <c r="O15" s="75">
        <f>ROUND($M$15*$N$15,2)</f>
        <v>0</v>
      </c>
      <c r="P15" s="25" t="s">
        <v>34</v>
      </c>
      <c r="Q15" s="25" t="str">
        <f t="array" ref="Q15">INDEX(М[Форма закупа],MATCH(1,IF(($B15=М[Наим.])*($C15=М[Артикул, марка, произв.])*($D15=М[Хар-ка])*($P15=М[Прим.]),{1},($B15=М[Наим.])*($C15=М[Артикул, марка, произв.])*($D15=М[Хар-ка])*($P15=М[Прим.])),0))</f>
        <v>Закупка подрядчик</v>
      </c>
    </row>
    <row r="16" spans="1:17" ht="47.1" customHeight="1" outlineLevel="4" x14ac:dyDescent="0.2">
      <c r="A16" s="23" t="s">
        <v>35</v>
      </c>
      <c r="B16" s="24" t="s">
        <v>32</v>
      </c>
      <c r="C16" s="25"/>
      <c r="D16" s="25" t="s">
        <v>36</v>
      </c>
      <c r="E16" s="26" t="s">
        <v>29</v>
      </c>
      <c r="F16" s="27"/>
      <c r="G16" s="27"/>
      <c r="H16" s="27"/>
      <c r="I16" s="27"/>
      <c r="J16" s="27"/>
      <c r="K16" s="27"/>
      <c r="L16" s="28">
        <v>17</v>
      </c>
      <c r="M16" s="28">
        <f>SUM($G$16:$L$16)</f>
        <v>17</v>
      </c>
      <c r="N16" s="75">
        <f t="array" ref="N16">INDEX(М[Цена за ед., руб],MATCH(1,IF(($B16=М[Наим.])*($C16=М[Артикул, марка, произв.])*($D16=М[Хар-ка])*($P16=М[Прим.]),{1},($B16=М[Наим.])*($C16=М[Артикул, марка, произв.])*($D16=М[Хар-ка])*($P16=М[Прим.])),0))</f>
        <v>0</v>
      </c>
      <c r="O16" s="75">
        <f>ROUND($M$16*$N$16,2)</f>
        <v>0</v>
      </c>
      <c r="P16" s="25" t="s">
        <v>34</v>
      </c>
      <c r="Q16" s="25" t="str">
        <f t="array" ref="Q16">INDEX(М[Форма закупа],MATCH(1,IF(($B16=М[Наим.])*($C16=М[Артикул, марка, произв.])*($D16=М[Хар-ка])*($P16=М[Прим.]),{1},($B16=М[Наим.])*($C16=М[Артикул, марка, произв.])*($D16=М[Хар-ка])*($P16=М[Прим.])),0))</f>
        <v>Закупка подрядчик</v>
      </c>
    </row>
    <row r="17" spans="1:17" ht="11.1" customHeight="1" outlineLevel="4" x14ac:dyDescent="0.2">
      <c r="A17" s="23" t="s">
        <v>37</v>
      </c>
      <c r="B17" s="24" t="s">
        <v>38</v>
      </c>
      <c r="C17" s="25"/>
      <c r="D17" s="25" t="s">
        <v>39</v>
      </c>
      <c r="E17" s="26" t="s">
        <v>40</v>
      </c>
      <c r="F17" s="29">
        <v>1</v>
      </c>
      <c r="G17" s="28">
        <v>3</v>
      </c>
      <c r="H17" s="28">
        <v>8</v>
      </c>
      <c r="I17" s="28">
        <v>11</v>
      </c>
      <c r="J17" s="28">
        <v>13</v>
      </c>
      <c r="K17" s="28">
        <v>23</v>
      </c>
      <c r="L17" s="28">
        <v>17</v>
      </c>
      <c r="M17" s="28">
        <f>SUM($G$17:$L$17)</f>
        <v>75</v>
      </c>
      <c r="N17" s="75">
        <f t="array" ref="N17">INDEX(М[Цена за ед., руб],MATCH(1,IF(($B17=М[Наим.])*($C17=М[Артикул, марка, произв.])*($D17=М[Хар-ка])*($P17=М[Прим.]),{1},($B17=М[Наим.])*($C17=М[Артикул, марка, произв.])*($D17=М[Хар-ка])*($P17=М[Прим.])),0))</f>
        <v>0</v>
      </c>
      <c r="O17" s="75">
        <f>ROUND($M$17*$N$17,2)</f>
        <v>0</v>
      </c>
      <c r="P17" s="25"/>
      <c r="Q17" s="25" t="str">
        <f t="array" ref="Q17">INDEX(М[Форма закупа],MATCH(1,IF(($B17=М[Наим.])*($C17=М[Артикул, марка, произв.])*($D17=М[Хар-ка])*($P17=М[Прим.]),{1},($B17=М[Наим.])*($C17=М[Артикул, марка, произв.])*($D17=М[Хар-ка])*($P17=М[Прим.])),0))</f>
        <v>Закупка подрядчик</v>
      </c>
    </row>
    <row r="18" spans="1:17" ht="11.1" customHeight="1" outlineLevel="4" x14ac:dyDescent="0.2">
      <c r="A18" s="20"/>
      <c r="B18" s="14" t="s">
        <v>27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73"/>
      <c r="O18" s="74">
        <f>SUM($O$19)</f>
        <v>0</v>
      </c>
      <c r="P18" s="18"/>
      <c r="Q18" s="22"/>
    </row>
    <row r="19" spans="1:17" ht="11.1" customHeight="1" outlineLevel="4" x14ac:dyDescent="0.2">
      <c r="A19" s="23"/>
      <c r="B19" s="24" t="s">
        <v>41</v>
      </c>
      <c r="C19" s="25"/>
      <c r="D19" s="25"/>
      <c r="E19" s="26" t="s">
        <v>29</v>
      </c>
      <c r="F19" s="27"/>
      <c r="G19" s="28">
        <v>10</v>
      </c>
      <c r="H19" s="28">
        <v>25</v>
      </c>
      <c r="I19" s="28">
        <v>34</v>
      </c>
      <c r="J19" s="28">
        <v>40</v>
      </c>
      <c r="K19" s="28">
        <v>70</v>
      </c>
      <c r="L19" s="28">
        <v>52</v>
      </c>
      <c r="M19" s="28">
        <f>SUM($G$19:$L$19)</f>
        <v>231</v>
      </c>
      <c r="N19" s="75">
        <f t="array" ref="N19">INDEX(Р[Цена за ед., руб],MATCH(1,IF(($B19=Р[Наименование])*($P19=Р[Примечание]),{1},($B19=Р[Наименование])*($P19=Р[Примечание])),0))</f>
        <v>0</v>
      </c>
      <c r="O19" s="75">
        <f>ROUND($M$19*$N$19,2)</f>
        <v>0</v>
      </c>
      <c r="P19" s="25"/>
      <c r="Q19" s="25"/>
    </row>
    <row r="20" spans="1:17" ht="11.1" customHeight="1" outlineLevel="4" x14ac:dyDescent="0.2">
      <c r="A20" s="20"/>
      <c r="B20" s="14" t="s">
        <v>30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73"/>
      <c r="O20" s="74">
        <f>SUM($O$21)</f>
        <v>0</v>
      </c>
      <c r="P20" s="18"/>
      <c r="Q20" s="22"/>
    </row>
    <row r="21" spans="1:17" ht="35.1" customHeight="1" outlineLevel="4" x14ac:dyDescent="0.2">
      <c r="A21" s="23" t="s">
        <v>31</v>
      </c>
      <c r="B21" s="24" t="s">
        <v>42</v>
      </c>
      <c r="C21" s="25"/>
      <c r="D21" s="25" t="s">
        <v>43</v>
      </c>
      <c r="E21" s="26" t="s">
        <v>29</v>
      </c>
      <c r="F21" s="27"/>
      <c r="G21" s="28">
        <v>10</v>
      </c>
      <c r="H21" s="28">
        <v>25</v>
      </c>
      <c r="I21" s="28">
        <v>34</v>
      </c>
      <c r="J21" s="28">
        <v>40</v>
      </c>
      <c r="K21" s="28">
        <v>70</v>
      </c>
      <c r="L21" s="28">
        <v>52</v>
      </c>
      <c r="M21" s="28">
        <f>SUM($G$21:$L$21)</f>
        <v>231</v>
      </c>
      <c r="N21" s="75">
        <f t="array" ref="N21">INDEX(М[Цена за ед., руб],MATCH(1,IF(($B21=М[Наим.])*($C21=М[Артикул, марка, произв.])*($D21=М[Хар-ка])*($P21=М[Прим.]),{1},($B21=М[Наим.])*($C21=М[Артикул, марка, произв.])*($D21=М[Хар-ка])*($P21=М[Прим.])),0))</f>
        <v>0</v>
      </c>
      <c r="O21" s="75">
        <f>ROUND($M$21*$N$21,2)</f>
        <v>0</v>
      </c>
      <c r="P21" s="25"/>
      <c r="Q21" s="25" t="str">
        <f t="array" ref="Q21">INDEX(М[Форма закупа],MATCH(1,IF(($B21=М[Наим.])*($C21=М[Артикул, марка, произв.])*($D21=М[Хар-ка])*($P21=М[Прим.]),{1},($B21=М[Наим.])*($C21=М[Артикул, марка, произв.])*($D21=М[Хар-ка])*($P21=М[Прим.])),0))</f>
        <v>Закупка подрядчик</v>
      </c>
    </row>
    <row r="22" spans="1:17" ht="11.1" customHeight="1" outlineLevel="4" x14ac:dyDescent="0.2">
      <c r="A22" s="20"/>
      <c r="B22" s="14" t="s">
        <v>27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73"/>
      <c r="O22" s="74">
        <f>SUM($O$23)</f>
        <v>0</v>
      </c>
      <c r="P22" s="18"/>
      <c r="Q22" s="22"/>
    </row>
    <row r="23" spans="1:17" ht="23.1" customHeight="1" outlineLevel="4" x14ac:dyDescent="0.2">
      <c r="A23" s="23"/>
      <c r="B23" s="24" t="s">
        <v>44</v>
      </c>
      <c r="C23" s="25"/>
      <c r="D23" s="25"/>
      <c r="E23" s="26" t="s">
        <v>29</v>
      </c>
      <c r="F23" s="27"/>
      <c r="G23" s="28">
        <v>4</v>
      </c>
      <c r="H23" s="28">
        <v>9</v>
      </c>
      <c r="I23" s="28">
        <v>12</v>
      </c>
      <c r="J23" s="28">
        <v>14</v>
      </c>
      <c r="K23" s="28">
        <v>24</v>
      </c>
      <c r="L23" s="28">
        <v>18</v>
      </c>
      <c r="M23" s="28">
        <f>SUM($G$23:$L$23)</f>
        <v>81</v>
      </c>
      <c r="N23" s="75">
        <f t="array" ref="N23">INDEX(Р[Цена за ед., руб],MATCH(1,IF(($B23=Р[Наименование])*($P23=Р[Примечание]),{1},($B23=Р[Наименование])*($P23=Р[Примечание])),0))</f>
        <v>0</v>
      </c>
      <c r="O23" s="75">
        <f>ROUND($M$23*$N$23,2)</f>
        <v>0</v>
      </c>
      <c r="P23" s="25"/>
      <c r="Q23" s="25"/>
    </row>
    <row r="24" spans="1:17" ht="11.1" customHeight="1" outlineLevel="4" x14ac:dyDescent="0.2">
      <c r="A24" s="20"/>
      <c r="B24" s="14" t="s">
        <v>30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73"/>
      <c r="O24" s="74">
        <f>SUM($O$25:$O$33)</f>
        <v>0</v>
      </c>
      <c r="P24" s="18"/>
      <c r="Q24" s="22"/>
    </row>
    <row r="25" spans="1:17" ht="47.1" customHeight="1" outlineLevel="4" x14ac:dyDescent="0.2">
      <c r="A25" s="23" t="s">
        <v>31</v>
      </c>
      <c r="B25" s="24" t="s">
        <v>32</v>
      </c>
      <c r="C25" s="25"/>
      <c r="D25" s="25" t="s">
        <v>45</v>
      </c>
      <c r="E25" s="26" t="s">
        <v>29</v>
      </c>
      <c r="F25" s="27"/>
      <c r="G25" s="28">
        <v>3</v>
      </c>
      <c r="H25" s="28">
        <v>8</v>
      </c>
      <c r="I25" s="27"/>
      <c r="J25" s="27"/>
      <c r="K25" s="28">
        <v>1</v>
      </c>
      <c r="L25" s="27"/>
      <c r="M25" s="28">
        <f>SUM($G$25:$L$25)</f>
        <v>12</v>
      </c>
      <c r="N25" s="75">
        <f t="array" ref="N25">INDEX(М[Цена за ед., руб],MATCH(1,IF(($B25=М[Наим.])*($C25=М[Артикул, марка, произв.])*($D25=М[Хар-ка])*($P25=М[Прим.]),{1},($B25=М[Наим.])*($C25=М[Артикул, марка, произв.])*($D25=М[Хар-ка])*($P25=М[Прим.])),0))</f>
        <v>0</v>
      </c>
      <c r="O25" s="75">
        <f>ROUND($M$25*$N$25,2)</f>
        <v>0</v>
      </c>
      <c r="P25" s="25" t="s">
        <v>34</v>
      </c>
      <c r="Q25" s="25" t="str">
        <f t="array" ref="Q25">INDEX(М[Форма закупа],MATCH(1,IF(($B25=М[Наим.])*($C25=М[Артикул, марка, произв.])*($D25=М[Хар-ка])*($P25=М[Прим.]),{1},($B25=М[Наим.])*($C25=М[Артикул, марка, произв.])*($D25=М[Хар-ка])*($P25=М[Прим.])),0))</f>
        <v>Закупка подрядчик</v>
      </c>
    </row>
    <row r="26" spans="1:17" ht="47.1" customHeight="1" outlineLevel="4" x14ac:dyDescent="0.2">
      <c r="A26" s="23" t="s">
        <v>35</v>
      </c>
      <c r="B26" s="24" t="s">
        <v>32</v>
      </c>
      <c r="C26" s="25"/>
      <c r="D26" s="25" t="s">
        <v>46</v>
      </c>
      <c r="E26" s="26" t="s">
        <v>29</v>
      </c>
      <c r="F26" s="27"/>
      <c r="G26" s="27"/>
      <c r="H26" s="27"/>
      <c r="I26" s="27"/>
      <c r="J26" s="27"/>
      <c r="K26" s="27"/>
      <c r="L26" s="28">
        <v>17</v>
      </c>
      <c r="M26" s="28">
        <f>SUM($G$26:$L$26)</f>
        <v>17</v>
      </c>
      <c r="N26" s="75">
        <f t="array" ref="N26">INDEX(М[Цена за ед., руб],MATCH(1,IF(($B26=М[Наим.])*($C26=М[Артикул, марка, произв.])*($D26=М[Хар-ка])*($P26=М[Прим.]),{1},($B26=М[Наим.])*($C26=М[Артикул, марка, произв.])*($D26=М[Хар-ка])*($P26=М[Прим.])),0))</f>
        <v>0</v>
      </c>
      <c r="O26" s="75">
        <f>ROUND($M$26*$N$26,2)</f>
        <v>0</v>
      </c>
      <c r="P26" s="25" t="s">
        <v>34</v>
      </c>
      <c r="Q26" s="25" t="str">
        <f t="array" ref="Q26">INDEX(М[Форма закупа],MATCH(1,IF(($B26=М[Наим.])*($C26=М[Артикул, марка, произв.])*($D26=М[Хар-ка])*($P26=М[Прим.]),{1},($B26=М[Наим.])*($C26=М[Артикул, марка, произв.])*($D26=М[Хар-ка])*($P26=М[Прим.])),0))</f>
        <v>Закупка подрядчик</v>
      </c>
    </row>
    <row r="27" spans="1:17" ht="47.1" customHeight="1" outlineLevel="4" x14ac:dyDescent="0.2">
      <c r="A27" s="23" t="s">
        <v>37</v>
      </c>
      <c r="B27" s="24" t="s">
        <v>32</v>
      </c>
      <c r="C27" s="25"/>
      <c r="D27" s="25" t="s">
        <v>47</v>
      </c>
      <c r="E27" s="26" t="s">
        <v>29</v>
      </c>
      <c r="F27" s="27"/>
      <c r="G27" s="27"/>
      <c r="H27" s="27"/>
      <c r="I27" s="27"/>
      <c r="J27" s="27"/>
      <c r="K27" s="28">
        <v>22</v>
      </c>
      <c r="L27" s="27"/>
      <c r="M27" s="28">
        <f>SUM($G$27:$L$27)</f>
        <v>22</v>
      </c>
      <c r="N27" s="75">
        <f t="array" ref="N27">INDEX(М[Цена за ед., руб],MATCH(1,IF(($B27=М[Наим.])*($C27=М[Артикул, марка, произв.])*($D27=М[Хар-ка])*($P27=М[Прим.]),{1},($B27=М[Наим.])*($C27=М[Артикул, марка, произв.])*($D27=М[Хар-ка])*($P27=М[Прим.])),0))</f>
        <v>0</v>
      </c>
      <c r="O27" s="75">
        <f>ROUND($M$27*$N$27,2)</f>
        <v>0</v>
      </c>
      <c r="P27" s="25" t="s">
        <v>34</v>
      </c>
      <c r="Q27" s="25" t="str">
        <f t="array" ref="Q27">INDEX(М[Форма закупа],MATCH(1,IF(($B27=М[Наим.])*($C27=М[Артикул, марка, произв.])*($D27=М[Хар-ка])*($P27=М[Прим.]),{1},($B27=М[Наим.])*($C27=М[Артикул, марка, произв.])*($D27=М[Хар-ка])*($P27=М[Прим.])),0))</f>
        <v>Закупка подрядчик</v>
      </c>
    </row>
    <row r="28" spans="1:17" ht="47.1" customHeight="1" outlineLevel="4" x14ac:dyDescent="0.2">
      <c r="A28" s="23" t="s">
        <v>48</v>
      </c>
      <c r="B28" s="24" t="s">
        <v>32</v>
      </c>
      <c r="C28" s="25"/>
      <c r="D28" s="25" t="s">
        <v>49</v>
      </c>
      <c r="E28" s="26" t="s">
        <v>29</v>
      </c>
      <c r="F28" s="27"/>
      <c r="G28" s="27"/>
      <c r="H28" s="27"/>
      <c r="I28" s="28">
        <v>11</v>
      </c>
      <c r="J28" s="28">
        <v>13</v>
      </c>
      <c r="K28" s="27"/>
      <c r="L28" s="27"/>
      <c r="M28" s="28">
        <f>SUM($G$28:$L$28)</f>
        <v>24</v>
      </c>
      <c r="N28" s="75">
        <f t="array" ref="N28">INDEX(М[Цена за ед., руб],MATCH(1,IF(($B28=М[Наим.])*($C28=М[Артикул, марка, произв.])*($D28=М[Хар-ка])*($P28=М[Прим.]),{1},($B28=М[Наим.])*($C28=М[Артикул, марка, произв.])*($D28=М[Хар-ка])*($P28=М[Прим.])),0))</f>
        <v>0</v>
      </c>
      <c r="O28" s="75">
        <f>ROUND($M$28*$N$28,2)</f>
        <v>0</v>
      </c>
      <c r="P28" s="25" t="s">
        <v>34</v>
      </c>
      <c r="Q28" s="25" t="str">
        <f t="array" ref="Q28">INDEX(М[Форма закупа],MATCH(1,IF(($B28=М[Наим.])*($C28=М[Артикул, марка, произв.])*($D28=М[Хар-ка])*($P28=М[Прим.]),{1},($B28=М[Наим.])*($C28=М[Артикул, марка, произв.])*($D28=М[Хар-ка])*($P28=М[Прим.])),0))</f>
        <v>Закупка подрядчик</v>
      </c>
    </row>
    <row r="29" spans="1:17" ht="35.1" customHeight="1" outlineLevel="4" x14ac:dyDescent="0.2">
      <c r="A29" s="23" t="s">
        <v>50</v>
      </c>
      <c r="B29" s="24" t="s">
        <v>32</v>
      </c>
      <c r="C29" s="25"/>
      <c r="D29" s="25" t="s">
        <v>51</v>
      </c>
      <c r="E29" s="26" t="s">
        <v>29</v>
      </c>
      <c r="F29" s="27"/>
      <c r="G29" s="28">
        <v>1</v>
      </c>
      <c r="H29" s="27"/>
      <c r="I29" s="27"/>
      <c r="J29" s="27"/>
      <c r="K29" s="27"/>
      <c r="L29" s="27"/>
      <c r="M29" s="28">
        <f>SUM($G$29:$L$29)</f>
        <v>1</v>
      </c>
      <c r="N29" s="75">
        <f t="array" ref="N29">INDEX(М[Цена за ед., руб],MATCH(1,IF(($B29=М[Наим.])*($C29=М[Артикул, марка, произв.])*($D29=М[Хар-ка])*($P29=М[Прим.]),{1},($B29=М[Наим.])*($C29=М[Артикул, марка, произв.])*($D29=М[Хар-ка])*($P29=М[Прим.])),0))</f>
        <v>0</v>
      </c>
      <c r="O29" s="75">
        <f>ROUND($M$29*$N$29,2)</f>
        <v>0</v>
      </c>
      <c r="P29" s="25" t="s">
        <v>52</v>
      </c>
      <c r="Q29" s="25" t="str">
        <f t="array" ref="Q29">INDEX(М[Форма закупа],MATCH(1,IF(($B29=М[Наим.])*($C29=М[Артикул, марка, произв.])*($D29=М[Хар-ка])*($P29=М[Прим.]),{1},($B29=М[Наим.])*($C29=М[Артикул, марка, произв.])*($D29=М[Хар-ка])*($P29=М[Прим.])),0))</f>
        <v>Закупка подрядчик</v>
      </c>
    </row>
    <row r="30" spans="1:17" ht="35.1" customHeight="1" outlineLevel="4" x14ac:dyDescent="0.2">
      <c r="A30" s="23" t="s">
        <v>53</v>
      </c>
      <c r="B30" s="24" t="s">
        <v>32</v>
      </c>
      <c r="C30" s="25"/>
      <c r="D30" s="25" t="s">
        <v>54</v>
      </c>
      <c r="E30" s="26" t="s">
        <v>29</v>
      </c>
      <c r="F30" s="27"/>
      <c r="G30" s="27"/>
      <c r="H30" s="28">
        <v>1</v>
      </c>
      <c r="I30" s="27"/>
      <c r="J30" s="27"/>
      <c r="K30" s="27"/>
      <c r="L30" s="28">
        <v>1</v>
      </c>
      <c r="M30" s="28">
        <f>SUM($G$30:$L$30)</f>
        <v>2</v>
      </c>
      <c r="N30" s="75">
        <f t="array" ref="N30">INDEX(М[Цена за ед., руб],MATCH(1,IF(($B30=М[Наим.])*($C30=М[Артикул, марка, произв.])*($D30=М[Хар-ка])*($P30=М[Прим.]),{1},($B30=М[Наим.])*($C30=М[Артикул, марка, произв.])*($D30=М[Хар-ка])*($P30=М[Прим.])),0))</f>
        <v>0</v>
      </c>
      <c r="O30" s="75">
        <f>ROUND($M$30*$N$30,2)</f>
        <v>0</v>
      </c>
      <c r="P30" s="25" t="s">
        <v>52</v>
      </c>
      <c r="Q30" s="25" t="str">
        <f t="array" ref="Q30">INDEX(М[Форма закупа],MATCH(1,IF(($B30=М[Наим.])*($C30=М[Артикул, марка, произв.])*($D30=М[Хар-ка])*($P30=М[Прим.]),{1},($B30=М[Наим.])*($C30=М[Артикул, марка, произв.])*($D30=М[Хар-ка])*($P30=М[Прим.])),0))</f>
        <v>Закупка подрядчик</v>
      </c>
    </row>
    <row r="31" spans="1:17" ht="35.1" customHeight="1" outlineLevel="4" x14ac:dyDescent="0.2">
      <c r="A31" s="23" t="s">
        <v>55</v>
      </c>
      <c r="B31" s="24" t="s">
        <v>32</v>
      </c>
      <c r="C31" s="25"/>
      <c r="D31" s="25" t="s">
        <v>56</v>
      </c>
      <c r="E31" s="26" t="s">
        <v>29</v>
      </c>
      <c r="F31" s="27"/>
      <c r="G31" s="27"/>
      <c r="H31" s="27"/>
      <c r="I31" s="27"/>
      <c r="J31" s="28">
        <v>1</v>
      </c>
      <c r="K31" s="28">
        <v>1</v>
      </c>
      <c r="L31" s="27"/>
      <c r="M31" s="28">
        <f>SUM($G$31:$L$31)</f>
        <v>2</v>
      </c>
      <c r="N31" s="75">
        <f t="array" ref="N31">INDEX(М[Цена за ед., руб],MATCH(1,IF(($B31=М[Наим.])*($C31=М[Артикул, марка, произв.])*($D31=М[Хар-ка])*($P31=М[Прим.]),{1},($B31=М[Наим.])*($C31=М[Артикул, марка, произв.])*($D31=М[Хар-ка])*($P31=М[Прим.])),0))</f>
        <v>0</v>
      </c>
      <c r="O31" s="75">
        <f>ROUND($M$31*$N$31,2)</f>
        <v>0</v>
      </c>
      <c r="P31" s="25" t="s">
        <v>52</v>
      </c>
      <c r="Q31" s="25" t="str">
        <f t="array" ref="Q31">INDEX(М[Форма закупа],MATCH(1,IF(($B31=М[Наим.])*($C31=М[Артикул, марка, произв.])*($D31=М[Хар-ка])*($P31=М[Прим.]),{1},($B31=М[Наим.])*($C31=М[Артикул, марка, произв.])*($D31=М[Хар-ка])*($P31=М[Прим.])),0))</f>
        <v>Закупка подрядчик</v>
      </c>
    </row>
    <row r="32" spans="1:17" ht="35.1" customHeight="1" outlineLevel="4" x14ac:dyDescent="0.2">
      <c r="A32" s="23" t="s">
        <v>57</v>
      </c>
      <c r="B32" s="24" t="s">
        <v>32</v>
      </c>
      <c r="C32" s="25"/>
      <c r="D32" s="25" t="s">
        <v>58</v>
      </c>
      <c r="E32" s="26" t="s">
        <v>29</v>
      </c>
      <c r="F32" s="27"/>
      <c r="G32" s="27"/>
      <c r="H32" s="27"/>
      <c r="I32" s="28">
        <v>1</v>
      </c>
      <c r="J32" s="27"/>
      <c r="K32" s="27"/>
      <c r="L32" s="27"/>
      <c r="M32" s="28">
        <f>SUM($G$32:$L$32)</f>
        <v>1</v>
      </c>
      <c r="N32" s="75">
        <f t="array" ref="N32">INDEX(М[Цена за ед., руб],MATCH(1,IF(($B32=М[Наим.])*($C32=М[Артикул, марка, произв.])*($D32=М[Хар-ка])*($P32=М[Прим.]),{1},($B32=М[Наим.])*($C32=М[Артикул, марка, произв.])*($D32=М[Хар-ка])*($P32=М[Прим.])),0))</f>
        <v>0</v>
      </c>
      <c r="O32" s="75">
        <f>ROUND($M$32*$N$32,2)</f>
        <v>0</v>
      </c>
      <c r="P32" s="25" t="s">
        <v>52</v>
      </c>
      <c r="Q32" s="25" t="str">
        <f t="array" ref="Q32">INDEX(М[Форма закупа],MATCH(1,IF(($B32=М[Наим.])*($C32=М[Артикул, марка, произв.])*($D32=М[Хар-ка])*($P32=М[Прим.]),{1},($B32=М[Наим.])*($C32=М[Артикул, марка, произв.])*($D32=М[Хар-ка])*($P32=М[Прим.])),0))</f>
        <v>Закупка подрядчик</v>
      </c>
    </row>
    <row r="33" spans="1:17" ht="11.1" customHeight="1" outlineLevel="4" x14ac:dyDescent="0.2">
      <c r="A33" s="23" t="s">
        <v>59</v>
      </c>
      <c r="B33" s="24" t="s">
        <v>38</v>
      </c>
      <c r="C33" s="25"/>
      <c r="D33" s="25" t="s">
        <v>39</v>
      </c>
      <c r="E33" s="26" t="s">
        <v>40</v>
      </c>
      <c r="F33" s="29">
        <v>0.67</v>
      </c>
      <c r="G33" s="28">
        <v>3</v>
      </c>
      <c r="H33" s="28">
        <v>7</v>
      </c>
      <c r="I33" s="28">
        <v>9</v>
      </c>
      <c r="J33" s="28">
        <v>10</v>
      </c>
      <c r="K33" s="28">
        <v>17</v>
      </c>
      <c r="L33" s="28">
        <v>13</v>
      </c>
      <c r="M33" s="28">
        <f>SUM($G$33:$L$33)</f>
        <v>59</v>
      </c>
      <c r="N33" s="75">
        <f t="array" ref="N33">INDEX(М[Цена за ед., руб],MATCH(1,IF(($B33=М[Наим.])*($C33=М[Артикул, марка, произв.])*($D33=М[Хар-ка])*($P33=М[Прим.]),{1},($B33=М[Наим.])*($C33=М[Артикул, марка, произв.])*($D33=М[Хар-ка])*($P33=М[Прим.])),0))</f>
        <v>0</v>
      </c>
      <c r="O33" s="75">
        <f>ROUND($M$33*$N$33,2)</f>
        <v>0</v>
      </c>
      <c r="P33" s="25"/>
      <c r="Q33" s="25" t="str">
        <f t="array" ref="Q33">INDEX(М[Форма закупа],MATCH(1,IF(($B33=М[Наим.])*($C33=М[Артикул, марка, произв.])*($D33=М[Хар-ка])*($P33=М[Прим.]),{1},($B33=М[Наим.])*($C33=М[Артикул, марка, произв.])*($D33=М[Хар-ка])*($P33=М[Прим.])),0))</f>
        <v>Закупка подрядчик</v>
      </c>
    </row>
    <row r="34" spans="1:17" ht="11.1" customHeight="1" x14ac:dyDescent="0.2">
      <c r="A34" s="30"/>
      <c r="B34" s="31"/>
      <c r="C34" s="31"/>
      <c r="D34" s="31"/>
      <c r="E34" s="31"/>
      <c r="F34" s="31"/>
      <c r="G34" s="32"/>
      <c r="H34" s="32"/>
      <c r="I34" s="32"/>
      <c r="J34" s="32"/>
      <c r="K34" s="32"/>
      <c r="L34" s="32"/>
      <c r="M34" s="51" t="s">
        <v>60</v>
      </c>
      <c r="N34" s="76"/>
      <c r="O34" s="77">
        <f>$O$9</f>
        <v>0</v>
      </c>
      <c r="P34" s="33"/>
      <c r="Q34" s="33"/>
    </row>
    <row r="35" spans="1:17" ht="11.1" customHeight="1" x14ac:dyDescent="0.2">
      <c r="A35" s="30"/>
      <c r="B35" s="31"/>
      <c r="C35" s="31"/>
      <c r="D35" s="31"/>
      <c r="E35" s="31"/>
      <c r="F35" s="31"/>
      <c r="G35" s="34"/>
      <c r="H35" s="34"/>
      <c r="I35" s="34"/>
      <c r="J35" s="34"/>
      <c r="K35" s="34"/>
      <c r="L35" s="34"/>
      <c r="M35" s="52" t="s">
        <v>61</v>
      </c>
      <c r="N35" s="78"/>
      <c r="O35" s="77">
        <f>SUM($O$22,$O$18,$O$12)</f>
        <v>0</v>
      </c>
      <c r="P35" s="33"/>
      <c r="Q35" s="33"/>
    </row>
    <row r="36" spans="1:17" ht="11.1" customHeight="1" x14ac:dyDescent="0.2">
      <c r="A36" s="30"/>
      <c r="B36" s="31"/>
      <c r="C36" s="31"/>
      <c r="D36" s="31"/>
      <c r="E36" s="31"/>
      <c r="F36" s="31"/>
      <c r="G36" s="34"/>
      <c r="H36" s="34"/>
      <c r="I36" s="34"/>
      <c r="J36" s="34"/>
      <c r="K36" s="34"/>
      <c r="L36" s="34"/>
      <c r="M36" s="52" t="s">
        <v>62</v>
      </c>
      <c r="N36" s="78"/>
      <c r="O36" s="77">
        <f>SUM($O$24,$O$20,$O$14)</f>
        <v>0</v>
      </c>
      <c r="P36" s="33"/>
      <c r="Q36" s="33"/>
    </row>
    <row r="37" spans="1:17" ht="11.1" customHeight="1" x14ac:dyDescent="0.2">
      <c r="A37" s="35"/>
      <c r="B37" s="53" t="s">
        <v>63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79"/>
      <c r="O37" s="79"/>
      <c r="P37" s="53"/>
      <c r="Q37" s="35"/>
    </row>
    <row r="38" spans="1:17" ht="11.1" customHeight="1" x14ac:dyDescent="0.2"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80"/>
      <c r="O38" s="80"/>
      <c r="P38" s="54"/>
    </row>
  </sheetData>
  <mergeCells count="25">
    <mergeCell ref="B37:P37"/>
    <mergeCell ref="B38:P38"/>
    <mergeCell ref="P6:P7"/>
    <mergeCell ref="Q6:Q7"/>
    <mergeCell ref="M34:N34"/>
    <mergeCell ref="M35:N35"/>
    <mergeCell ref="M36:N36"/>
    <mergeCell ref="K6:K7"/>
    <mergeCell ref="L6:L7"/>
    <mergeCell ref="M6:M7"/>
    <mergeCell ref="N6:N7"/>
    <mergeCell ref="O6:O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7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55" t="s">
        <v>64</v>
      </c>
      <c r="B1" s="55"/>
      <c r="C1" s="55"/>
      <c r="D1" s="55"/>
      <c r="E1" s="55"/>
      <c r="F1" s="55"/>
    </row>
    <row r="3" spans="1:6" ht="11.1" customHeight="1" x14ac:dyDescent="0.2">
      <c r="A3" s="58" t="s">
        <v>4</v>
      </c>
      <c r="B3" s="2" t="s">
        <v>7</v>
      </c>
      <c r="C3" s="2" t="s">
        <v>15</v>
      </c>
      <c r="D3" s="65" t="s">
        <v>16</v>
      </c>
      <c r="E3" s="65" t="s">
        <v>17</v>
      </c>
      <c r="F3" s="59" t="s">
        <v>18</v>
      </c>
    </row>
    <row r="4" spans="1:6" ht="11.1" customHeight="1" x14ac:dyDescent="0.2">
      <c r="A4" s="56" t="s">
        <v>28</v>
      </c>
      <c r="B4" s="36" t="s">
        <v>29</v>
      </c>
      <c r="C4" s="37">
        <v>75</v>
      </c>
      <c r="D4" s="66"/>
      <c r="E4" s="66">
        <f>ROUND(Р[[#This Row],[Количество]]*Р[[#This Row],[Цена за ед., руб]],2)</f>
        <v>0</v>
      </c>
      <c r="F4" s="57"/>
    </row>
    <row r="5" spans="1:6" ht="11.1" customHeight="1" x14ac:dyDescent="0.2">
      <c r="A5" s="56" t="s">
        <v>41</v>
      </c>
      <c r="B5" s="36" t="s">
        <v>29</v>
      </c>
      <c r="C5" s="37">
        <v>231</v>
      </c>
      <c r="D5" s="66"/>
      <c r="E5" s="66">
        <f>ROUND(Р[[#This Row],[Количество]]*Р[[#This Row],[Цена за ед., руб]],2)</f>
        <v>0</v>
      </c>
      <c r="F5" s="57"/>
    </row>
    <row r="6" spans="1:6" ht="11.1" customHeight="1" x14ac:dyDescent="0.2">
      <c r="A6" s="60" t="s">
        <v>44</v>
      </c>
      <c r="B6" s="61" t="s">
        <v>29</v>
      </c>
      <c r="C6" s="62">
        <v>81</v>
      </c>
      <c r="D6" s="67"/>
      <c r="E6" s="67">
        <f>ROUND(Р[[#This Row],[Количество]]*Р[[#This Row],[Цена за ед., руб]],2)</f>
        <v>0</v>
      </c>
      <c r="F6" s="64"/>
    </row>
    <row r="7" spans="1:6" ht="11.45" customHeight="1" x14ac:dyDescent="0.2">
      <c r="A7" s="60" t="s">
        <v>86</v>
      </c>
      <c r="B7" s="61"/>
      <c r="C7" s="63"/>
      <c r="D7" s="67"/>
      <c r="E7" s="67">
        <f>SUBTOTAL(109,Р[Сумма, руб])</f>
        <v>0</v>
      </c>
      <c r="F7" s="64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6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55" t="s">
        <v>65</v>
      </c>
      <c r="B1" s="55"/>
      <c r="C1" s="55"/>
      <c r="D1" s="55"/>
      <c r="E1" s="55"/>
      <c r="F1" s="55"/>
      <c r="G1" s="55"/>
      <c r="H1" s="55"/>
    </row>
    <row r="2" spans="1:9" ht="11.1" customHeight="1" x14ac:dyDescent="0.2"/>
    <row r="3" spans="1:9" ht="23.1" customHeight="1" x14ac:dyDescent="0.2">
      <c r="A3" s="58" t="s">
        <v>66</v>
      </c>
      <c r="B3" s="68" t="s">
        <v>67</v>
      </c>
      <c r="C3" s="59" t="s">
        <v>68</v>
      </c>
      <c r="D3" s="2" t="s">
        <v>7</v>
      </c>
      <c r="E3" s="2" t="s">
        <v>15</v>
      </c>
      <c r="F3" s="65" t="s">
        <v>16</v>
      </c>
      <c r="G3" s="65" t="s">
        <v>17</v>
      </c>
      <c r="H3" s="2" t="s">
        <v>69</v>
      </c>
      <c r="I3" s="59" t="s">
        <v>70</v>
      </c>
    </row>
    <row r="4" spans="1:9" ht="47.1" customHeight="1" x14ac:dyDescent="0.2">
      <c r="A4" s="56" t="s">
        <v>32</v>
      </c>
      <c r="B4" s="38"/>
      <c r="C4" s="38" t="s">
        <v>33</v>
      </c>
      <c r="D4" s="36" t="s">
        <v>29</v>
      </c>
      <c r="E4" s="37">
        <v>58</v>
      </c>
      <c r="F4" s="66"/>
      <c r="G4" s="66">
        <f>ROUND(М[[#This Row],[Количество]]*М[[#This Row],[Цена за ед., руб]],2)</f>
        <v>0</v>
      </c>
      <c r="H4" s="38" t="s">
        <v>34</v>
      </c>
      <c r="I4" s="57" t="s">
        <v>71</v>
      </c>
    </row>
    <row r="5" spans="1:9" ht="47.1" customHeight="1" x14ac:dyDescent="0.2">
      <c r="A5" s="56" t="s">
        <v>32</v>
      </c>
      <c r="B5" s="38"/>
      <c r="C5" s="38" t="s">
        <v>36</v>
      </c>
      <c r="D5" s="36" t="s">
        <v>29</v>
      </c>
      <c r="E5" s="37">
        <v>17</v>
      </c>
      <c r="F5" s="66"/>
      <c r="G5" s="66">
        <f>ROUND(М[[#This Row],[Количество]]*М[[#This Row],[Цена за ед., руб]],2)</f>
        <v>0</v>
      </c>
      <c r="H5" s="38" t="s">
        <v>34</v>
      </c>
      <c r="I5" s="57" t="s">
        <v>71</v>
      </c>
    </row>
    <row r="6" spans="1:9" ht="47.1" customHeight="1" x14ac:dyDescent="0.2">
      <c r="A6" s="56" t="s">
        <v>32</v>
      </c>
      <c r="B6" s="38"/>
      <c r="C6" s="38" t="s">
        <v>45</v>
      </c>
      <c r="D6" s="36" t="s">
        <v>29</v>
      </c>
      <c r="E6" s="37">
        <v>12</v>
      </c>
      <c r="F6" s="66"/>
      <c r="G6" s="66">
        <f>ROUND(М[[#This Row],[Количество]]*М[[#This Row],[Цена за ед., руб]],2)</f>
        <v>0</v>
      </c>
      <c r="H6" s="38" t="s">
        <v>34</v>
      </c>
      <c r="I6" s="57" t="s">
        <v>71</v>
      </c>
    </row>
    <row r="7" spans="1:9" ht="47.1" customHeight="1" x14ac:dyDescent="0.2">
      <c r="A7" s="56" t="s">
        <v>32</v>
      </c>
      <c r="B7" s="38"/>
      <c r="C7" s="38" t="s">
        <v>46</v>
      </c>
      <c r="D7" s="36" t="s">
        <v>29</v>
      </c>
      <c r="E7" s="37">
        <v>17</v>
      </c>
      <c r="F7" s="66"/>
      <c r="G7" s="66">
        <f>ROUND(М[[#This Row],[Количество]]*М[[#This Row],[Цена за ед., руб]],2)</f>
        <v>0</v>
      </c>
      <c r="H7" s="38" t="s">
        <v>34</v>
      </c>
      <c r="I7" s="57" t="s">
        <v>71</v>
      </c>
    </row>
    <row r="8" spans="1:9" ht="47.1" customHeight="1" x14ac:dyDescent="0.2">
      <c r="A8" s="56" t="s">
        <v>32</v>
      </c>
      <c r="B8" s="38"/>
      <c r="C8" s="38" t="s">
        <v>47</v>
      </c>
      <c r="D8" s="36" t="s">
        <v>29</v>
      </c>
      <c r="E8" s="37">
        <v>22</v>
      </c>
      <c r="F8" s="66"/>
      <c r="G8" s="66">
        <f>ROUND(М[[#This Row],[Количество]]*М[[#This Row],[Цена за ед., руб]],2)</f>
        <v>0</v>
      </c>
      <c r="H8" s="38" t="s">
        <v>34</v>
      </c>
      <c r="I8" s="57" t="s">
        <v>71</v>
      </c>
    </row>
    <row r="9" spans="1:9" ht="47.1" customHeight="1" x14ac:dyDescent="0.2">
      <c r="A9" s="56" t="s">
        <v>32</v>
      </c>
      <c r="B9" s="38"/>
      <c r="C9" s="38" t="s">
        <v>49</v>
      </c>
      <c r="D9" s="36" t="s">
        <v>29</v>
      </c>
      <c r="E9" s="37">
        <v>24</v>
      </c>
      <c r="F9" s="66"/>
      <c r="G9" s="66">
        <f>ROUND(М[[#This Row],[Количество]]*М[[#This Row],[Цена за ед., руб]],2)</f>
        <v>0</v>
      </c>
      <c r="H9" s="38" t="s">
        <v>34</v>
      </c>
      <c r="I9" s="57" t="s">
        <v>71</v>
      </c>
    </row>
    <row r="10" spans="1:9" ht="35.1" customHeight="1" x14ac:dyDescent="0.2">
      <c r="A10" s="56" t="s">
        <v>32</v>
      </c>
      <c r="B10" s="38"/>
      <c r="C10" s="38" t="s">
        <v>51</v>
      </c>
      <c r="D10" s="36" t="s">
        <v>29</v>
      </c>
      <c r="E10" s="37">
        <v>1</v>
      </c>
      <c r="F10" s="66"/>
      <c r="G10" s="66">
        <f>ROUND(М[[#This Row],[Количество]]*М[[#This Row],[Цена за ед., руб]],2)</f>
        <v>0</v>
      </c>
      <c r="H10" s="38" t="s">
        <v>52</v>
      </c>
      <c r="I10" s="57" t="s">
        <v>71</v>
      </c>
    </row>
    <row r="11" spans="1:9" ht="35.1" customHeight="1" x14ac:dyDescent="0.2">
      <c r="A11" s="56" t="s">
        <v>32</v>
      </c>
      <c r="B11" s="38"/>
      <c r="C11" s="38" t="s">
        <v>54</v>
      </c>
      <c r="D11" s="36" t="s">
        <v>29</v>
      </c>
      <c r="E11" s="37">
        <v>2</v>
      </c>
      <c r="F11" s="66"/>
      <c r="G11" s="66">
        <f>ROUND(М[[#This Row],[Количество]]*М[[#This Row],[Цена за ед., руб]],2)</f>
        <v>0</v>
      </c>
      <c r="H11" s="38" t="s">
        <v>52</v>
      </c>
      <c r="I11" s="57" t="s">
        <v>71</v>
      </c>
    </row>
    <row r="12" spans="1:9" ht="35.1" customHeight="1" x14ac:dyDescent="0.2">
      <c r="A12" s="56" t="s">
        <v>32</v>
      </c>
      <c r="B12" s="38"/>
      <c r="C12" s="38" t="s">
        <v>56</v>
      </c>
      <c r="D12" s="36" t="s">
        <v>29</v>
      </c>
      <c r="E12" s="37">
        <v>2</v>
      </c>
      <c r="F12" s="66"/>
      <c r="G12" s="66">
        <f>ROUND(М[[#This Row],[Количество]]*М[[#This Row],[Цена за ед., руб]],2)</f>
        <v>0</v>
      </c>
      <c r="H12" s="38" t="s">
        <v>52</v>
      </c>
      <c r="I12" s="57" t="s">
        <v>71</v>
      </c>
    </row>
    <row r="13" spans="1:9" ht="35.1" customHeight="1" x14ac:dyDescent="0.2">
      <c r="A13" s="56" t="s">
        <v>32</v>
      </c>
      <c r="B13" s="38"/>
      <c r="C13" s="38" t="s">
        <v>58</v>
      </c>
      <c r="D13" s="36" t="s">
        <v>29</v>
      </c>
      <c r="E13" s="37">
        <v>1</v>
      </c>
      <c r="F13" s="66"/>
      <c r="G13" s="66">
        <f>ROUND(М[[#This Row],[Количество]]*М[[#This Row],[Цена за ед., руб]],2)</f>
        <v>0</v>
      </c>
      <c r="H13" s="38" t="s">
        <v>52</v>
      </c>
      <c r="I13" s="57" t="s">
        <v>71</v>
      </c>
    </row>
    <row r="14" spans="1:9" ht="23.1" customHeight="1" x14ac:dyDescent="0.2">
      <c r="A14" s="56" t="s">
        <v>42</v>
      </c>
      <c r="B14" s="38"/>
      <c r="C14" s="38" t="s">
        <v>43</v>
      </c>
      <c r="D14" s="36" t="s">
        <v>29</v>
      </c>
      <c r="E14" s="37">
        <v>231</v>
      </c>
      <c r="F14" s="66"/>
      <c r="G14" s="66">
        <f>ROUND(М[[#This Row],[Количество]]*М[[#This Row],[Цена за ед., руб]],2)</f>
        <v>0</v>
      </c>
      <c r="H14" s="38"/>
      <c r="I14" s="57" t="s">
        <v>71</v>
      </c>
    </row>
    <row r="15" spans="1:9" ht="11.1" customHeight="1" x14ac:dyDescent="0.2">
      <c r="A15" s="60" t="s">
        <v>38</v>
      </c>
      <c r="B15" s="69"/>
      <c r="C15" s="69" t="s">
        <v>39</v>
      </c>
      <c r="D15" s="61" t="s">
        <v>40</v>
      </c>
      <c r="E15" s="62">
        <v>134</v>
      </c>
      <c r="F15" s="67"/>
      <c r="G15" s="67">
        <f>ROUND(М[[#This Row],[Количество]]*М[[#This Row],[Цена за ед., руб]],2)</f>
        <v>0</v>
      </c>
      <c r="H15" s="69"/>
      <c r="I15" s="64" t="s">
        <v>71</v>
      </c>
    </row>
    <row r="16" spans="1:9" ht="11.45" customHeight="1" x14ac:dyDescent="0.2">
      <c r="A16" s="60" t="s">
        <v>86</v>
      </c>
      <c r="B16" s="69"/>
      <c r="C16" s="69"/>
      <c r="D16" s="61"/>
      <c r="E16" s="63"/>
      <c r="F16" s="67"/>
      <c r="G16" s="67">
        <f>SUBTOTAL(109,М[Сумма, руб])</f>
        <v>0</v>
      </c>
      <c r="H16" s="69"/>
      <c r="I16" s="64"/>
    </row>
  </sheetData>
  <mergeCells count="1">
    <mergeCell ref="A1:H1"/>
  </mergeCells>
  <dataValidations count="1">
    <dataValidation type="list" errorStyle="information" allowBlank="1" showInputMessage="1" showErrorMessage="1" sqref="I3:I16" xr:uid="{C6D2B9C9-F4A3-4C27-ADF4-86C6EDDC0F65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7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72</v>
      </c>
      <c r="B1" s="1" t="s">
        <v>73</v>
      </c>
    </row>
    <row r="2" spans="1:2" ht="11.1" customHeight="1" x14ac:dyDescent="0.2">
      <c r="A2" s="1" t="s">
        <v>74</v>
      </c>
      <c r="B2" s="1" t="s">
        <v>75</v>
      </c>
    </row>
    <row r="3" spans="1:2" ht="11.1" customHeight="1" x14ac:dyDescent="0.2">
      <c r="A3" s="1" t="s">
        <v>76</v>
      </c>
      <c r="B3" s="1" t="s">
        <v>77</v>
      </c>
    </row>
    <row r="4" spans="1:2" ht="11.1" customHeight="1" x14ac:dyDescent="0.2">
      <c r="A4" s="1" t="s">
        <v>78</v>
      </c>
      <c r="B4" s="1" t="s">
        <v>79</v>
      </c>
    </row>
    <row r="5" spans="1:2" ht="11.1" customHeight="1" x14ac:dyDescent="0.2">
      <c r="A5" s="1" t="s">
        <v>80</v>
      </c>
      <c r="B5" s="1" t="s">
        <v>81</v>
      </c>
    </row>
    <row r="6" spans="1:2" ht="11.1" customHeight="1" x14ac:dyDescent="0.2">
      <c r="A6" s="1" t="s">
        <v>82</v>
      </c>
      <c r="B6" s="1" t="s">
        <v>83</v>
      </c>
    </row>
    <row r="7" spans="1:2" ht="11.1" customHeight="1" x14ac:dyDescent="0.2">
      <c r="A7" s="1" t="s">
        <v>84</v>
      </c>
      <c r="B7" s="1" t="s">
        <v>85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Андреева Елена Сергеевна</cp:lastModifiedBy>
  <dcterms:modified xsi:type="dcterms:W3CDTF">2026-08-06T05:57:32Z</dcterms:modified>
</cp:coreProperties>
</file>