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йвазовский\ГП-11,12,13\Двери_технические, противопожарные, кладовые\Основной объем_Торги 2 этап\ГП 12\"/>
    </mc:Choice>
  </mc:AlternateContent>
  <xr:revisionPtr revIDLastSave="0" documentId="13_ncr:1_{6DA75DCA-C418-49A7-91E0-B55461864BBE}" xr6:coauthVersionLast="47" xr6:coauthVersionMax="47" xr10:uidLastSave="{00000000-0000-0000-0000-000000000000}"/>
  <bookViews>
    <workbookView xWindow="-25380" yWindow="960" windowWidth="21600" windowHeight="1138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M13" i="1" l="1"/>
  <c r="N13" i="1" a="1"/>
  <c r="N13" i="1" s="1"/>
  <c r="O13" i="1" s="1"/>
  <c r="O12" i="1" s="1"/>
  <c r="M15" i="1"/>
  <c r="Q15" i="1" a="1"/>
  <c r="Q15" i="1" s="1"/>
  <c r="N15" i="1" a="1"/>
  <c r="N15" i="1" s="1"/>
  <c r="O15" i="1" s="1"/>
  <c r="M16" i="1"/>
  <c r="Q16" i="1" a="1"/>
  <c r="Q16" i="1"/>
  <c r="N16" i="1" a="1"/>
  <c r="N16" i="1" s="1"/>
  <c r="O16" i="1" s="1"/>
  <c r="M17" i="1"/>
  <c r="Q17" i="1" a="1"/>
  <c r="Q17" i="1" s="1"/>
  <c r="N17" i="1" a="1"/>
  <c r="N17" i="1" s="1"/>
  <c r="O17" i="1" s="1"/>
  <c r="M18" i="1"/>
  <c r="Q18" i="1" a="1"/>
  <c r="Q18" i="1" s="1"/>
  <c r="N18" i="1" a="1"/>
  <c r="N18" i="1"/>
  <c r="M19" i="1"/>
  <c r="Q19" i="1" a="1"/>
  <c r="Q19" i="1" s="1"/>
  <c r="N19" i="1" a="1"/>
  <c r="N19" i="1" s="1"/>
  <c r="O19" i="1" s="1"/>
  <c r="M20" i="1"/>
  <c r="Q20" i="1" a="1"/>
  <c r="Q20" i="1"/>
  <c r="N20" i="1" a="1"/>
  <c r="N20" i="1" s="1"/>
  <c r="O20" i="1" s="1"/>
  <c r="M21" i="1"/>
  <c r="Q21" i="1" a="1"/>
  <c r="Q21" i="1" s="1"/>
  <c r="N21" i="1" a="1"/>
  <c r="N21" i="1" s="1"/>
  <c r="O21" i="1" s="1"/>
  <c r="M22" i="1"/>
  <c r="Q22" i="1" a="1"/>
  <c r="Q22" i="1" s="1"/>
  <c r="N22" i="1" a="1"/>
  <c r="N22" i="1"/>
  <c r="M23" i="1"/>
  <c r="Q23" i="1" a="1"/>
  <c r="Q23" i="1" s="1"/>
  <c r="N23" i="1" a="1"/>
  <c r="N23" i="1" s="1"/>
  <c r="O23" i="1" s="1"/>
  <c r="M24" i="1"/>
  <c r="Q24" i="1" a="1"/>
  <c r="Q24" i="1"/>
  <c r="N24" i="1" a="1"/>
  <c r="N24" i="1" s="1"/>
  <c r="O24" i="1" s="1"/>
  <c r="M25" i="1"/>
  <c r="Q25" i="1" a="1"/>
  <c r="Q25" i="1" s="1"/>
  <c r="N25" i="1" a="1"/>
  <c r="N25" i="1" s="1"/>
  <c r="O25" i="1" s="1"/>
  <c r="M26" i="1"/>
  <c r="O26" i="1" s="1"/>
  <c r="Q26" i="1" a="1"/>
  <c r="Q26" i="1"/>
  <c r="N26" i="1" a="1"/>
  <c r="N26" i="1"/>
  <c r="O18" i="1"/>
  <c r="O22" i="1"/>
  <c r="M28" i="1"/>
  <c r="N28" i="1" a="1"/>
  <c r="N28" i="1"/>
  <c r="O28" i="1"/>
  <c r="O27" i="1" s="1"/>
  <c r="M30" i="1"/>
  <c r="Q30" i="1" a="1"/>
  <c r="Q30" i="1" s="1"/>
  <c r="N30" i="1" a="1"/>
  <c r="N30" i="1" s="1"/>
  <c r="O30" i="1" s="1"/>
  <c r="O29" i="1" s="1"/>
  <c r="M32" i="1"/>
  <c r="N32" i="1" a="1"/>
  <c r="N32" i="1"/>
  <c r="O32" i="1"/>
  <c r="O31" i="1" s="1"/>
  <c r="M34" i="1"/>
  <c r="Q34" i="1" a="1"/>
  <c r="Q34" i="1" s="1"/>
  <c r="N34" i="1" a="1"/>
  <c r="N34" i="1" s="1"/>
  <c r="O34" i="1" s="1"/>
  <c r="M35" i="1"/>
  <c r="Q35" i="1" a="1"/>
  <c r="Q35" i="1"/>
  <c r="N35" i="1" a="1"/>
  <c r="N35" i="1"/>
  <c r="M36" i="1"/>
  <c r="Q36" i="1" a="1"/>
  <c r="Q36" i="1" s="1"/>
  <c r="N36" i="1" a="1"/>
  <c r="N36" i="1" s="1"/>
  <c r="O36" i="1" s="1"/>
  <c r="M37" i="1"/>
  <c r="Q37" i="1" a="1"/>
  <c r="Q37" i="1"/>
  <c r="N37" i="1" a="1"/>
  <c r="N37" i="1"/>
  <c r="M38" i="1"/>
  <c r="O38" i="1" s="1"/>
  <c r="Q38" i="1" a="1"/>
  <c r="Q38" i="1" s="1"/>
  <c r="N38" i="1" a="1"/>
  <c r="N38" i="1" s="1"/>
  <c r="O35" i="1"/>
  <c r="O37" i="1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22" i="3"/>
  <c r="E6" i="2"/>
  <c r="E5" i="2"/>
  <c r="E4" i="2"/>
  <c r="E7" i="2"/>
  <c r="O40" i="1" l="1"/>
  <c r="O33" i="1"/>
  <c r="O14" i="1"/>
  <c r="O41" i="1" l="1"/>
  <c r="O11" i="1"/>
  <c r="O10" i="1" s="1"/>
  <c r="O9" i="1" s="1"/>
  <c r="O39" i="1" s="1"/>
</calcChain>
</file>

<file path=xl/sharedStrings.xml><?xml version="1.0" encoding="utf-8"?>
<sst xmlns="http://schemas.openxmlformats.org/spreadsheetml/2006/main" count="257" uniqueCount="95">
  <si>
    <t>Локальный сметный расчет (ЛСР) №12</t>
  </si>
  <si>
    <t>Объект: Жилой район в границах ул. Тимофея Кармацкого – Мельникайте и берега реки Тура в г. Тюмени. 3 очередь строительства. Корректировка.Многоквартирный жилой дом ГП-12 с встроенно-пристроенным подземным паркингом Секция 1, 2, 3, 4, 5, 6</t>
  </si>
  <si>
    <t>Ведомость объемов работ и расхода материалов по работе: Монтаж дверей в технических помещениях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</si>
  <si>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</si>
  <si>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</si>
  <si>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</si>
  <si>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</si>
  <si>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</si>
  <si>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</si>
  <si>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</si>
  <si>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</si>
  <si>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</si>
  <si>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</si>
  <si>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Секция 5</t>
  </si>
  <si>
    <t>Секция 6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</si>
  <si>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</si>
  <si>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</si>
  <si>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</si>
  <si>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</si>
  <si>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</si>
  <si>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08</t>
  </si>
  <si>
    <t>Двери</t>
  </si>
  <si>
    <t>08.03</t>
  </si>
  <si>
    <t>Монтаж дверей в технических помещениях</t>
  </si>
  <si>
    <t>08.03.01</t>
  </si>
  <si>
    <t>08.03.01.00</t>
  </si>
  <si>
    <t>Работы:</t>
  </si>
  <si>
    <t>Установка двустворчатой стальной двери</t>
  </si>
  <si>
    <t>шт</t>
  </si>
  <si>
    <t>Материалы:</t>
  </si>
  <si>
    <t>1</t>
  </si>
  <si>
    <t>Дверь стальная</t>
  </si>
  <si>
    <t>ДСВ ДпПрН 2170х1350 RAL7039</t>
  </si>
  <si>
    <t>Перед изготовлением и монтажом обязательны замеры фактических проёмов</t>
  </si>
  <si>
    <t>2</t>
  </si>
  <si>
    <t>ДСВ ДпПрН 2170х1060 RAL7039</t>
  </si>
  <si>
    <t>3</t>
  </si>
  <si>
    <t>ДСВ ДпПрН 2170х1430 RAL7039</t>
  </si>
  <si>
    <t>4</t>
  </si>
  <si>
    <t>ДСВ ДпПрН 2170х1100 RAL7039</t>
  </si>
  <si>
    <t>5</t>
  </si>
  <si>
    <t>ДСВ ДпПрН 2170х1110 RAL7039</t>
  </si>
  <si>
    <t>6</t>
  </si>
  <si>
    <t>ДСВ ДпПрН 2170х1285 RAL7039</t>
  </si>
  <si>
    <t>7</t>
  </si>
  <si>
    <t>ДСВ ДпПрН 2170х1175 RAL7039</t>
  </si>
  <si>
    <t>8</t>
  </si>
  <si>
    <t>ДСВ ДпПрН 2170х1300 RAL7039</t>
  </si>
  <si>
    <t>9</t>
  </si>
  <si>
    <t>ДСВ ДпПрН 2170х1490 RAL7039</t>
  </si>
  <si>
    <t>10</t>
  </si>
  <si>
    <t>ДСВ ДпПрН 2170х1340 RAL7039</t>
  </si>
  <si>
    <t>11</t>
  </si>
  <si>
    <t>ДСВ ДпПрН 2170х1380 RAL7039</t>
  </si>
  <si>
    <t>12</t>
  </si>
  <si>
    <t>Пена монтажная</t>
  </si>
  <si>
    <t>профессиональная всесезонная</t>
  </si>
  <si>
    <t>баллон</t>
  </si>
  <si>
    <t>Установка доводчика</t>
  </si>
  <si>
    <t>Доводчик дверной</t>
  </si>
  <si>
    <t>верхний рычажный 100-120кг до -35°С</t>
  </si>
  <si>
    <t>Установка одностворчатой противопожарной двери</t>
  </si>
  <si>
    <t>Дверной блок противопожарный</t>
  </si>
  <si>
    <t>ДПС Оп 2020х1060 правая EI60 RAL7016</t>
  </si>
  <si>
    <t>ДПС Оп 2040х1060 правая EI60 RAL7016</t>
  </si>
  <si>
    <t>ДПС Оп 2040х1060 левая EI60 RAL7016</t>
  </si>
  <si>
    <t>ДПС Оп 2030х1160 правая EI60 RAL7016</t>
  </si>
  <si>
    <t>противопожарная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</si>
  <si>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</si>
  <si>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</si>
  <si>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</si>
  <si>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</si>
  <si>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</si>
  <si>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</si>
  <si>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</si>
  <si>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</si>
  <si>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</si>
  <si>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</si>
  <si>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</si>
  <si>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</si>
  <si>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</si>
  <si>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</si>
  <si>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ГП-12.01.08.03 Секция 1_Монтаж дверей в технических помещениях №2</t>
  </si>
  <si>
    <t>fd6efa5a-8421-11f1-9618-db392af1e994</t>
  </si>
  <si>
    <t>ГП-12.02.08.03 Секция 2_Монтаж дверей в технических помещениях №2</t>
  </si>
  <si>
    <t>fd6efaf0-8421-11f1-9618-db392af1e994</t>
  </si>
  <si>
    <t>ГП-12.03.08.03 Секция 3_Монтаж дверей в технических помещениях №2</t>
  </si>
  <si>
    <t>fd6efb86-8421-11f1-9618-db392af1e994</t>
  </si>
  <si>
    <t>ГП-12.04.08.03 Секция 4_Монтаж дверей в технических помещениях №2</t>
  </si>
  <si>
    <t>05e280ce-8422-11f1-9618-db392af1e994</t>
  </si>
  <si>
    <t>ГП-12.05.08.03 Секция 5_Монтаж дверей в технических помещениях №2</t>
  </si>
  <si>
    <t>05e28164-8422-11f1-9618-db392af1e994</t>
  </si>
  <si>
    <t>ГП-12.06.08.03 Секция 6_Монтаж дверей в технических помещениях №2</t>
  </si>
  <si>
    <t>0c14c801-8422-11f1-9618-db392af1e994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</si>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</sst>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2" fillId="4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2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6" borderId="7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2" fillId="7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2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2" fillId="6" borderId="7" xfId="0" applyNumberFormat="1" applyFont="1" applyFill="1" applyBorder="1" applyAlignment="1">
      <alignment horizontal="right"/>
    </xf>
    <xf numFmtId="4" fontId="2" fillId="6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/>
    </xf>
    <xf numFmtId="4" fontId="2" fillId="7" borderId="7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FFC0DA-894A-4748-8D56-723E2D3C0504}" name="Р" displayName="Р" ref="A3:F7" totalsRowCount="1" headerRowDxfId="32" headerRowBorderDxfId="36" tableBorderDxfId="37" totalsRowBorderDxfId="35">
  <autoFilter ref="A3:F6" xr:uid="{9CFFC0DA-894A-4748-8D56-723E2D3C0504}"/>
  <tableColumns count="6">
    <tableColumn id="1" xr3:uid="{FFD1EEE6-3703-4432-B9AD-C6C8D16C8DEF}" name="Наименование" totalsRowLabel="Итог" dataDxfId="34" totalsRowDxfId="26"/>
    <tableColumn id="2" xr3:uid="{2918FB17-55EF-4177-B0CD-FCFE42F808AE}" name="Ед. изм." dataDxfId="33" totalsRowDxfId="25"/>
    <tableColumn id="3" xr3:uid="{005C4406-7B8F-41C9-9419-EE35FBEA8E5B}" name="Количество" dataDxfId="28" totalsRowDxfId="24"/>
    <tableColumn id="4" xr3:uid="{97784082-EB63-47EC-BB15-2D5CA8693AE6}" name="Цена за ед., руб" dataDxfId="27" totalsRowDxfId="23"/>
    <tableColumn id="5" xr3:uid="{1C704F65-48D9-4B84-9C9D-35A6CE4DD177}" name="Сумма, руб" totalsRowFunction="sum" dataDxfId="22" totalsRowDxfId="29">
      <calculatedColumnFormula>ROUND(Р[[#This Row],[Количество]]*Р[[#This Row],[Цена за ед., руб]],2)</calculatedColumnFormula>
    </tableColumn>
    <tableColumn id="6" xr3:uid="{CCF1207E-B541-4464-9D0B-58E6C18A6522}" name="Примечание" dataDxfId="30" totalsRowDxfId="3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AEBA8F-D207-4D73-BFEF-265EFFF5A4FF}" name="М" displayName="М" ref="A3:I22" totalsRowCount="1" headerRowDxfId="13" headerRowBorderDxfId="20" tableBorderDxfId="21" totalsRowBorderDxfId="19">
  <autoFilter ref="A3:I21" xr:uid="{34AEBA8F-D207-4D73-BFEF-265EFFF5A4FF}"/>
  <tableColumns count="9">
    <tableColumn id="1" xr3:uid="{92D65391-6765-4AD1-9211-B3EB664DCDB0}" name="Наим." totalsRowLabel="Итог" dataDxfId="18" totalsRowDxfId="6"/>
    <tableColumn id="2" xr3:uid="{09224E36-F96F-4119-8251-1AA46C393B5B}" name="Артикул, марка, произв." dataDxfId="17" totalsRowDxfId="5"/>
    <tableColumn id="3" xr3:uid="{A0F42548-6C4A-4D7C-A81D-F60AB0100874}" name="Хар-ка" dataDxfId="16" totalsRowDxfId="4"/>
    <tableColumn id="4" xr3:uid="{39A2137C-0437-425E-96C5-0C173E718540}" name="Ед. изм." dataDxfId="15" totalsRowDxfId="3"/>
    <tableColumn id="5" xr3:uid="{33B97351-46CD-4F8B-91E1-427676FDCF80}" name="Количество" dataDxfId="8" totalsRowDxfId="2"/>
    <tableColumn id="6" xr3:uid="{068C8D28-D7E2-4B9C-9E3F-926ADADD68E3}" name="Цена за ед., руб" dataDxfId="7" totalsRowDxfId="1"/>
    <tableColumn id="7" xr3:uid="{ECEFE08D-427E-4CB4-9069-489BB092E148}" name="Сумма, руб" totalsRowFunction="sum" dataDxfId="0" totalsRowDxfId="9">
      <calculatedColumnFormula>ROUND(М[[#This Row],[Количество]]*М[[#This Row],[Цена за ед., руб]],2)</calculatedColumnFormula>
    </tableColumn>
    <tableColumn id="8" xr3:uid="{402B4DF4-9E4D-4A70-8150-111017620B07}" name="Прим." dataDxfId="10" totalsRowDxfId="12"/>
    <tableColumn id="9" xr3:uid="{26A0B98C-714B-487A-8BC8-65FC048EC547}" name="Форма закупа" dataDxfId="14" totalsRowDxfId="1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Q43"/>
  <sheetViews>
    <sheetView tabSelected="1" workbookViewId="0">
      <pane ySplit="7" topLeftCell="A8" activePane="bottomLeft" state="frozen"/>
      <selection pane="bottomLeft" activeCell="A8" sqref="A8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2" width="10.5" style="1" customWidth="1"/>
    <col min="13" max="13" width="14.6640625" style="1" customWidth="1"/>
    <col min="14" max="14" width="16" style="1" customWidth="1"/>
    <col min="15" max="15" width="17" style="1" customWidth="1"/>
    <col min="16" max="16" width="35" style="1" customWidth="1"/>
    <col min="17" max="17" width="23.33203125" style="1" customWidth="1"/>
  </cols>
  <sheetData>
    <row r="1" spans="1:17" ht="11.1" customHeight="1" x14ac:dyDescent="0.2"/>
    <row r="2" spans="1:17" ht="11.1" customHeight="1" x14ac:dyDescent="0.2">
      <c r="B2" s="39" t="s">
        <v>0</v>
      </c>
      <c r="C2" s="39"/>
      <c r="D2" s="39"/>
      <c r="E2" s="39"/>
      <c r="F2" s="39"/>
      <c r="G2" s="39"/>
      <c r="H2" s="39"/>
      <c r="I2" s="39"/>
      <c r="J2" s="39"/>
    </row>
    <row r="3" spans="1:17" ht="23.1" customHeight="1" x14ac:dyDescent="0.2">
      <c r="B3" s="40" t="s">
        <v>1</v>
      </c>
      <c r="C3" s="40"/>
      <c r="D3" s="40"/>
      <c r="E3" s="40"/>
      <c r="F3" s="40"/>
      <c r="G3" s="40"/>
      <c r="H3" s="40"/>
      <c r="I3" s="40"/>
      <c r="J3" s="40"/>
    </row>
    <row r="4" spans="1:17" ht="23.1" customHeight="1" x14ac:dyDescent="0.2">
      <c r="B4" s="40" t="s">
        <v>2</v>
      </c>
      <c r="C4" s="40"/>
      <c r="D4" s="40"/>
      <c r="E4" s="40"/>
      <c r="F4" s="40"/>
      <c r="G4" s="40"/>
      <c r="H4" s="40"/>
      <c r="I4" s="40"/>
      <c r="J4" s="40"/>
    </row>
    <row r="5" spans="1:17" ht="11.1" customHeight="1" x14ac:dyDescent="0.2"/>
    <row r="6" spans="1:17" ht="11.1" customHeight="1" x14ac:dyDescent="0.2">
      <c r="A6" s="41" t="s">
        <v>3</v>
      </c>
      <c r="B6" s="41" t="s">
        <v>4</v>
      </c>
      <c r="C6" s="43" t="s">
        <v>5</v>
      </c>
      <c r="D6" s="45" t="s">
        <v>6</v>
      </c>
      <c r="E6" s="41" t="s">
        <v>7</v>
      </c>
      <c r="F6" s="47" t="s">
        <v>8</v>
      </c>
      <c r="G6" s="49" t="s">
        <v>9</v>
      </c>
      <c r="H6" s="49" t="s">
        <v>10</v>
      </c>
      <c r="I6" s="49" t="s">
        <v>11</v>
      </c>
      <c r="J6" s="49" t="s">
        <v>12</v>
      </c>
      <c r="K6" s="49" t="s">
        <v>13</v>
      </c>
      <c r="L6" s="49" t="s">
        <v>14</v>
      </c>
      <c r="M6" s="41" t="s">
        <v>15</v>
      </c>
      <c r="N6" s="47" t="s">
        <v>16</v>
      </c>
      <c r="O6" s="47" t="s">
        <v>17</v>
      </c>
      <c r="P6" s="41" t="s">
        <v>18</v>
      </c>
      <c r="Q6" s="47" t="s">
        <v>19</v>
      </c>
    </row>
    <row r="7" spans="1:17" ht="11.1" customHeight="1" x14ac:dyDescent="0.2">
      <c r="A7" s="42"/>
      <c r="B7" s="42"/>
      <c r="C7" s="44"/>
      <c r="D7" s="46"/>
      <c r="E7" s="42"/>
      <c r="F7" s="48"/>
      <c r="G7" s="50"/>
      <c r="H7" s="50"/>
      <c r="I7" s="50"/>
      <c r="J7" s="50"/>
      <c r="K7" s="50"/>
      <c r="L7" s="50"/>
      <c r="M7" s="42"/>
      <c r="N7" s="48"/>
      <c r="O7" s="48"/>
      <c r="P7" s="42"/>
      <c r="Q7" s="48"/>
    </row>
    <row r="8" spans="1:17" ht="11.1" customHeight="1" x14ac:dyDescent="0.2">
      <c r="A8" s="3" t="s">
        <v>20</v>
      </c>
      <c r="B8" s="4" t="s">
        <v>21</v>
      </c>
      <c r="C8" s="5"/>
      <c r="D8" s="5"/>
      <c r="E8" s="6"/>
      <c r="F8" s="7"/>
      <c r="G8" s="7"/>
      <c r="H8" s="7"/>
      <c r="I8" s="7"/>
      <c r="J8" s="7"/>
      <c r="K8" s="7"/>
      <c r="L8" s="7"/>
      <c r="M8" s="7"/>
      <c r="N8" s="70"/>
      <c r="O8" s="70"/>
      <c r="P8" s="5"/>
      <c r="Q8" s="5"/>
    </row>
    <row r="9" spans="1:17" ht="23.1" customHeight="1" outlineLevel="1" x14ac:dyDescent="0.2">
      <c r="A9" s="8" t="s">
        <v>22</v>
      </c>
      <c r="B9" s="9" t="s">
        <v>23</v>
      </c>
      <c r="C9" s="10"/>
      <c r="D9" s="10"/>
      <c r="E9" s="11"/>
      <c r="F9" s="12"/>
      <c r="G9" s="12"/>
      <c r="H9" s="12"/>
      <c r="I9" s="12"/>
      <c r="J9" s="12"/>
      <c r="K9" s="12"/>
      <c r="L9" s="12"/>
      <c r="M9" s="12"/>
      <c r="N9" s="71"/>
      <c r="O9" s="71">
        <f>SUM($O$10)</f>
        <v>0</v>
      </c>
      <c r="P9" s="10"/>
      <c r="Q9" s="10"/>
    </row>
    <row r="10" spans="1:17" ht="23.1" customHeight="1" outlineLevel="2" x14ac:dyDescent="0.2">
      <c r="A10" s="13" t="s">
        <v>24</v>
      </c>
      <c r="B10" s="14" t="s">
        <v>23</v>
      </c>
      <c r="C10" s="15"/>
      <c r="D10" s="15"/>
      <c r="E10" s="16"/>
      <c r="F10" s="17"/>
      <c r="G10" s="18"/>
      <c r="H10" s="18"/>
      <c r="I10" s="18"/>
      <c r="J10" s="18"/>
      <c r="K10" s="18"/>
      <c r="L10" s="18"/>
      <c r="M10" s="18"/>
      <c r="N10" s="72"/>
      <c r="O10" s="72">
        <f>SUM($O$11)</f>
        <v>0</v>
      </c>
      <c r="P10" s="19"/>
      <c r="Q10" s="19"/>
    </row>
    <row r="11" spans="1:17" ht="23.1" customHeight="1" outlineLevel="3" x14ac:dyDescent="0.2">
      <c r="A11" s="13" t="s">
        <v>25</v>
      </c>
      <c r="B11" s="14" t="s">
        <v>23</v>
      </c>
      <c r="C11" s="15"/>
      <c r="D11" s="15"/>
      <c r="E11" s="16"/>
      <c r="F11" s="17"/>
      <c r="G11" s="18"/>
      <c r="H11" s="18"/>
      <c r="I11" s="18"/>
      <c r="J11" s="18"/>
      <c r="K11" s="18"/>
      <c r="L11" s="18"/>
      <c r="M11" s="18"/>
      <c r="N11" s="72"/>
      <c r="O11" s="72">
        <f>SUM($O$33,$O$31,$O$29,$O$27,$O$14,$O$12)</f>
        <v>0</v>
      </c>
      <c r="P11" s="19"/>
      <c r="Q11" s="19"/>
    </row>
    <row r="12" spans="1:17" ht="11.1" customHeight="1" outlineLevel="4" x14ac:dyDescent="0.2">
      <c r="A12" s="20"/>
      <c r="B12" s="14" t="s">
        <v>26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73"/>
      <c r="O12" s="74">
        <f>SUM($O$13)</f>
        <v>0</v>
      </c>
      <c r="P12" s="18"/>
      <c r="Q12" s="22"/>
    </row>
    <row r="13" spans="1:17" ht="23.1" customHeight="1" outlineLevel="4" x14ac:dyDescent="0.2">
      <c r="A13" s="23"/>
      <c r="B13" s="24" t="s">
        <v>27</v>
      </c>
      <c r="C13" s="25"/>
      <c r="D13" s="25"/>
      <c r="E13" s="26" t="s">
        <v>28</v>
      </c>
      <c r="F13" s="27"/>
      <c r="G13" s="28">
        <v>3</v>
      </c>
      <c r="H13" s="28">
        <v>16</v>
      </c>
      <c r="I13" s="28">
        <v>44</v>
      </c>
      <c r="J13" s="28">
        <v>26</v>
      </c>
      <c r="K13" s="28">
        <v>46</v>
      </c>
      <c r="L13" s="28">
        <v>34</v>
      </c>
      <c r="M13" s="28">
        <f>SUM($G$13:$L$13)</f>
        <v>169</v>
      </c>
      <c r="N13" s="75">
        <f t="array" ref="N13">INDEX(Р[Цена за ед., руб],MATCH(1,IF(($B13=Р[Наименование])*($P13=Р[Примечание]),{1},($B13=Р[Наименование])*($P13=Р[Примечание])),0))</f>
        <v>0</v>
      </c>
      <c r="O13" s="75">
        <f>ROUND($M$13*$N$13,2)</f>
        <v>0</v>
      </c>
      <c r="P13" s="25"/>
      <c r="Q13" s="25"/>
    </row>
    <row r="14" spans="1:17" ht="11.1" customHeight="1" outlineLevel="4" x14ac:dyDescent="0.2">
      <c r="A14" s="20"/>
      <c r="B14" s="14" t="s">
        <v>29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73"/>
      <c r="O14" s="74">
        <f>SUM($O$15:$O$26)</f>
        <v>0</v>
      </c>
      <c r="P14" s="18"/>
      <c r="Q14" s="22"/>
    </row>
    <row r="15" spans="1:17" ht="35.1" customHeight="1" outlineLevel="4" x14ac:dyDescent="0.2">
      <c r="A15" s="23" t="s">
        <v>30</v>
      </c>
      <c r="B15" s="24" t="s">
        <v>31</v>
      </c>
      <c r="C15" s="25"/>
      <c r="D15" s="25" t="s">
        <v>32</v>
      </c>
      <c r="E15" s="26" t="s">
        <v>28</v>
      </c>
      <c r="F15" s="27"/>
      <c r="G15" s="28">
        <v>3</v>
      </c>
      <c r="H15" s="27"/>
      <c r="I15" s="27"/>
      <c r="J15" s="27"/>
      <c r="K15" s="27"/>
      <c r="L15" s="27"/>
      <c r="M15" s="28">
        <f>SUM($G$15:$L$15)</f>
        <v>3</v>
      </c>
      <c r="N15" s="75">
        <f t="array" ref="N15">INDEX(М[Цена за ед., руб],MATCH(1,IF(($B15=М[Наим.])*($C15=М[Артикул, марка, произв.])*($D15=М[Хар-ка])*($P15=М[Прим.]),{1},($B15=М[Наим.])*($C15=М[Артикул, марка, произв.])*($D15=М[Хар-ка])*($P15=М[Прим.])),0))</f>
        <v>0</v>
      </c>
      <c r="O15" s="75">
        <f>ROUND($M$15*$N$15,2)</f>
        <v>0</v>
      </c>
      <c r="P15" s="25" t="s">
        <v>33</v>
      </c>
      <c r="Q15" s="25" t="str">
        <f t="array" ref="Q15">INDEX(М[Форма закупа],MATCH(1,IF(($B15=М[Наим.])*($C15=М[Артикул, марка, произв.])*($D15=М[Хар-ка])*($P15=М[Прим.]),{1},($B15=М[Наим.])*($C15=М[Артикул, марка, произв.])*($D15=М[Хар-ка])*($P15=М[Прим.])),0))</f>
        <v>Закупка подрядчик</v>
      </c>
    </row>
    <row r="16" spans="1:17" ht="35.1" customHeight="1" outlineLevel="4" x14ac:dyDescent="0.2">
      <c r="A16" s="23" t="s">
        <v>34</v>
      </c>
      <c r="B16" s="24" t="s">
        <v>31</v>
      </c>
      <c r="C16" s="25"/>
      <c r="D16" s="25" t="s">
        <v>35</v>
      </c>
      <c r="E16" s="26" t="s">
        <v>28</v>
      </c>
      <c r="F16" s="27"/>
      <c r="G16" s="27"/>
      <c r="H16" s="28">
        <v>8</v>
      </c>
      <c r="I16" s="27"/>
      <c r="J16" s="27"/>
      <c r="K16" s="27"/>
      <c r="L16" s="27"/>
      <c r="M16" s="28">
        <f>SUM($G$16:$L$16)</f>
        <v>8</v>
      </c>
      <c r="N16" s="75">
        <f t="array" ref="N16">INDEX(М[Цена за ед., руб],MATCH(1,IF(($B16=М[Наим.])*($C16=М[Артикул, марка, произв.])*($D16=М[Хар-ка])*($P16=М[Прим.]),{1},($B16=М[Наим.])*($C16=М[Артикул, марка, произв.])*($D16=М[Хар-ка])*($P16=М[Прим.])),0))</f>
        <v>0</v>
      </c>
      <c r="O16" s="75">
        <f>ROUND($M$16*$N$16,2)</f>
        <v>0</v>
      </c>
      <c r="P16" s="25" t="s">
        <v>33</v>
      </c>
      <c r="Q16" s="25" t="str">
        <f t="array" ref="Q16">INDEX(М[Форма закупа],MATCH(1,IF(($B16=М[Наим.])*($C16=М[Артикул, марка, произв.])*($D16=М[Хар-ка])*($P16=М[Прим.]),{1},($B16=М[Наим.])*($C16=М[Артикул, марка, произв.])*($D16=М[Хар-ка])*($P16=М[Прим.])),0))</f>
        <v>Закупка подрядчик</v>
      </c>
    </row>
    <row r="17" spans="1:17" ht="35.1" customHeight="1" outlineLevel="4" x14ac:dyDescent="0.2">
      <c r="A17" s="23" t="s">
        <v>36</v>
      </c>
      <c r="B17" s="24" t="s">
        <v>31</v>
      </c>
      <c r="C17" s="25"/>
      <c r="D17" s="25" t="s">
        <v>37</v>
      </c>
      <c r="E17" s="26" t="s">
        <v>28</v>
      </c>
      <c r="F17" s="27"/>
      <c r="G17" s="27"/>
      <c r="H17" s="28">
        <v>8</v>
      </c>
      <c r="I17" s="27"/>
      <c r="J17" s="27"/>
      <c r="K17" s="27"/>
      <c r="L17" s="27"/>
      <c r="M17" s="28">
        <f>SUM($G$17:$L$17)</f>
        <v>8</v>
      </c>
      <c r="N17" s="75">
        <f t="array" ref="N17">INDEX(М[Цена за ед., руб],MATCH(1,IF(($B17=М[Наим.])*($C17=М[Артикул, марка, произв.])*($D17=М[Хар-ка])*($P17=М[Прим.]),{1},($B17=М[Наим.])*($C17=М[Артикул, марка, произв.])*($D17=М[Хар-ка])*($P17=М[Прим.])),0))</f>
        <v>0</v>
      </c>
      <c r="O17" s="75">
        <f>ROUND($M$17*$N$17,2)</f>
        <v>0</v>
      </c>
      <c r="P17" s="25" t="s">
        <v>33</v>
      </c>
      <c r="Q17" s="25" t="str">
        <f t="array" ref="Q17">INDEX(М[Форма закупа],MATCH(1,IF(($B17=М[Наим.])*($C17=М[Артикул, марка, произв.])*($D17=М[Хар-ка])*($P17=М[Прим.]),{1},($B17=М[Наим.])*($C17=М[Артикул, марка, произв.])*($D17=М[Хар-ка])*($P17=М[Прим.])),0))</f>
        <v>Закупка подрядчик</v>
      </c>
    </row>
    <row r="18" spans="1:17" ht="35.1" customHeight="1" outlineLevel="4" x14ac:dyDescent="0.2">
      <c r="A18" s="23" t="s">
        <v>38</v>
      </c>
      <c r="B18" s="24" t="s">
        <v>31</v>
      </c>
      <c r="C18" s="25"/>
      <c r="D18" s="25" t="s">
        <v>39</v>
      </c>
      <c r="E18" s="26" t="s">
        <v>28</v>
      </c>
      <c r="F18" s="27"/>
      <c r="G18" s="27"/>
      <c r="H18" s="27"/>
      <c r="I18" s="28">
        <v>22</v>
      </c>
      <c r="J18" s="27"/>
      <c r="K18" s="27"/>
      <c r="L18" s="27"/>
      <c r="M18" s="28">
        <f>SUM($G$18:$L$18)</f>
        <v>22</v>
      </c>
      <c r="N18" s="75">
        <f t="array" ref="N18">INDEX(М[Цена за ед., руб],MATCH(1,IF(($B18=М[Наим.])*($C18=М[Артикул, марка, произв.])*($D18=М[Хар-ка])*($P18=М[Прим.]),{1},($B18=М[Наим.])*($C18=М[Артикул, марка, произв.])*($D18=М[Хар-ка])*($P18=М[Прим.])),0))</f>
        <v>0</v>
      </c>
      <c r="O18" s="75">
        <f>ROUND($M$18*$N$18,2)</f>
        <v>0</v>
      </c>
      <c r="P18" s="25" t="s">
        <v>33</v>
      </c>
      <c r="Q18" s="25" t="str">
        <f t="array" ref="Q18">INDEX(М[Форма закупа],MATCH(1,IF(($B18=М[Наим.])*($C18=М[Артикул, марка, произв.])*($D18=М[Хар-ка])*($P18=М[Прим.]),{1},($B18=М[Наим.])*($C18=М[Артикул, марка, произв.])*($D18=М[Хар-ка])*($P18=М[Прим.])),0))</f>
        <v>Закупка подрядчик</v>
      </c>
    </row>
    <row r="19" spans="1:17" ht="35.1" customHeight="1" outlineLevel="4" x14ac:dyDescent="0.2">
      <c r="A19" s="23" t="s">
        <v>40</v>
      </c>
      <c r="B19" s="24" t="s">
        <v>31</v>
      </c>
      <c r="C19" s="25"/>
      <c r="D19" s="25" t="s">
        <v>41</v>
      </c>
      <c r="E19" s="26" t="s">
        <v>28</v>
      </c>
      <c r="F19" s="27"/>
      <c r="G19" s="27"/>
      <c r="H19" s="27"/>
      <c r="I19" s="28">
        <v>22</v>
      </c>
      <c r="J19" s="27"/>
      <c r="K19" s="27"/>
      <c r="L19" s="27"/>
      <c r="M19" s="28">
        <f>SUM($G$19:$L$19)</f>
        <v>22</v>
      </c>
      <c r="N19" s="75">
        <f t="array" ref="N19">INDEX(М[Цена за ед., руб],MATCH(1,IF(($B19=М[Наим.])*($C19=М[Артикул, марка, произв.])*($D19=М[Хар-ка])*($P19=М[Прим.]),{1},($B19=М[Наим.])*($C19=М[Артикул, марка, произв.])*($D19=М[Хар-ка])*($P19=М[Прим.])),0))</f>
        <v>0</v>
      </c>
      <c r="O19" s="75">
        <f>ROUND($M$19*$N$19,2)</f>
        <v>0</v>
      </c>
      <c r="P19" s="25" t="s">
        <v>33</v>
      </c>
      <c r="Q19" s="25" t="str">
        <f t="array" ref="Q19">INDEX(М[Форма закупа],MATCH(1,IF(($B19=М[Наим.])*($C19=М[Артикул, марка, произв.])*($D19=М[Хар-ка])*($P19=М[Прим.]),{1},($B19=М[Наим.])*($C19=М[Артикул, марка, произв.])*($D19=М[Хар-ка])*($P19=М[Прим.])),0))</f>
        <v>Закупка подрядчик</v>
      </c>
    </row>
    <row r="20" spans="1:17" ht="35.1" customHeight="1" outlineLevel="4" x14ac:dyDescent="0.2">
      <c r="A20" s="23" t="s">
        <v>42</v>
      </c>
      <c r="B20" s="24" t="s">
        <v>31</v>
      </c>
      <c r="C20" s="25"/>
      <c r="D20" s="25" t="s">
        <v>43</v>
      </c>
      <c r="E20" s="26" t="s">
        <v>28</v>
      </c>
      <c r="F20" s="27"/>
      <c r="G20" s="27"/>
      <c r="H20" s="27"/>
      <c r="I20" s="27"/>
      <c r="J20" s="28">
        <v>13</v>
      </c>
      <c r="K20" s="27"/>
      <c r="L20" s="27"/>
      <c r="M20" s="28">
        <f>SUM($G$20:$L$20)</f>
        <v>13</v>
      </c>
      <c r="N20" s="75">
        <f t="array" ref="N20">INDEX(М[Цена за ед., руб],MATCH(1,IF(($B20=М[Наим.])*($C20=М[Артикул, марка, произв.])*($D20=М[Хар-ка])*($P20=М[Прим.]),{1},($B20=М[Наим.])*($C20=М[Артикул, марка, произв.])*($D20=М[Хар-ка])*($P20=М[Прим.])),0))</f>
        <v>0</v>
      </c>
      <c r="O20" s="75">
        <f>ROUND($M$20*$N$20,2)</f>
        <v>0</v>
      </c>
      <c r="P20" s="25" t="s">
        <v>33</v>
      </c>
      <c r="Q20" s="25" t="str">
        <f t="array" ref="Q20">INDEX(М[Форма закупа],MATCH(1,IF(($B20=М[Наим.])*($C20=М[Артикул, марка, произв.])*($D20=М[Хар-ка])*($P20=М[Прим.]),{1},($B20=М[Наим.])*($C20=М[Артикул, марка, произв.])*($D20=М[Хар-ка])*($P20=М[Прим.])),0))</f>
        <v>Закупка подрядчик</v>
      </c>
    </row>
    <row r="21" spans="1:17" ht="35.1" customHeight="1" outlineLevel="4" x14ac:dyDescent="0.2">
      <c r="A21" s="23" t="s">
        <v>44</v>
      </c>
      <c r="B21" s="24" t="s">
        <v>31</v>
      </c>
      <c r="C21" s="25"/>
      <c r="D21" s="25" t="s">
        <v>45</v>
      </c>
      <c r="E21" s="26" t="s">
        <v>28</v>
      </c>
      <c r="F21" s="27"/>
      <c r="G21" s="27"/>
      <c r="H21" s="27"/>
      <c r="I21" s="27"/>
      <c r="J21" s="28">
        <v>13</v>
      </c>
      <c r="K21" s="27"/>
      <c r="L21" s="27"/>
      <c r="M21" s="28">
        <f>SUM($G$21:$L$21)</f>
        <v>13</v>
      </c>
      <c r="N21" s="75">
        <f t="array" ref="N21">INDEX(М[Цена за ед., руб],MATCH(1,IF(($B21=М[Наим.])*($C21=М[Артикул, марка, произв.])*($D21=М[Хар-ка])*($P21=М[Прим.]),{1},($B21=М[Наим.])*($C21=М[Артикул, марка, произв.])*($D21=М[Хар-ка])*($P21=М[Прим.])),0))</f>
        <v>0</v>
      </c>
      <c r="O21" s="75">
        <f>ROUND($M$21*$N$21,2)</f>
        <v>0</v>
      </c>
      <c r="P21" s="25" t="s">
        <v>33</v>
      </c>
      <c r="Q21" s="25" t="str">
        <f t="array" ref="Q21">INDEX(М[Форма закупа],MATCH(1,IF(($B21=М[Наим.])*($C21=М[Артикул, марка, произв.])*($D21=М[Хар-ка])*($P21=М[Прим.]),{1},($B21=М[Наим.])*($C21=М[Артикул, марка, произв.])*($D21=М[Хар-ка])*($P21=М[Прим.])),0))</f>
        <v>Закупка подрядчик</v>
      </c>
    </row>
    <row r="22" spans="1:17" ht="35.1" customHeight="1" outlineLevel="4" x14ac:dyDescent="0.2">
      <c r="A22" s="23" t="s">
        <v>46</v>
      </c>
      <c r="B22" s="24" t="s">
        <v>31</v>
      </c>
      <c r="C22" s="25"/>
      <c r="D22" s="25" t="s">
        <v>47</v>
      </c>
      <c r="E22" s="26" t="s">
        <v>28</v>
      </c>
      <c r="F22" s="27"/>
      <c r="G22" s="27"/>
      <c r="H22" s="27"/>
      <c r="I22" s="27"/>
      <c r="J22" s="27"/>
      <c r="K22" s="28">
        <v>23</v>
      </c>
      <c r="L22" s="27"/>
      <c r="M22" s="28">
        <f>SUM($G$22:$L$22)</f>
        <v>23</v>
      </c>
      <c r="N22" s="75">
        <f t="array" ref="N22">INDEX(М[Цена за ед., руб],MATCH(1,IF(($B22=М[Наим.])*($C22=М[Артикул, марка, произв.])*($D22=М[Хар-ка])*($P22=М[Прим.]),{1},($B22=М[Наим.])*($C22=М[Артикул, марка, произв.])*($D22=М[Хар-ка])*($P22=М[Прим.])),0))</f>
        <v>0</v>
      </c>
      <c r="O22" s="75">
        <f>ROUND($M$22*$N$22,2)</f>
        <v>0</v>
      </c>
      <c r="P22" s="25" t="s">
        <v>33</v>
      </c>
      <c r="Q22" s="25" t="str">
        <f t="array" ref="Q22">INDEX(М[Форма закупа],MATCH(1,IF(($B22=М[Наим.])*($C22=М[Артикул, марка, произв.])*($D22=М[Хар-ка])*($P22=М[Прим.]),{1},($B22=М[Наим.])*($C22=М[Артикул, марка, произв.])*($D22=М[Хар-ка])*($P22=М[Прим.])),0))</f>
        <v>Закупка подрядчик</v>
      </c>
    </row>
    <row r="23" spans="1:17" ht="35.1" customHeight="1" outlineLevel="4" x14ac:dyDescent="0.2">
      <c r="A23" s="23" t="s">
        <v>48</v>
      </c>
      <c r="B23" s="24" t="s">
        <v>31</v>
      </c>
      <c r="C23" s="25"/>
      <c r="D23" s="25" t="s">
        <v>49</v>
      </c>
      <c r="E23" s="26" t="s">
        <v>28</v>
      </c>
      <c r="F23" s="27"/>
      <c r="G23" s="27"/>
      <c r="H23" s="27"/>
      <c r="I23" s="27"/>
      <c r="J23" s="27"/>
      <c r="K23" s="28">
        <v>23</v>
      </c>
      <c r="L23" s="27"/>
      <c r="M23" s="28">
        <f>SUM($G$23:$L$23)</f>
        <v>23</v>
      </c>
      <c r="N23" s="75">
        <f t="array" ref="N23">INDEX(М[Цена за ед., руб],MATCH(1,IF(($B23=М[Наим.])*($C23=М[Артикул, марка, произв.])*($D23=М[Хар-ка])*($P23=М[Прим.]),{1},($B23=М[Наим.])*($C23=М[Артикул, марка, произв.])*($D23=М[Хар-ка])*($P23=М[Прим.])),0))</f>
        <v>0</v>
      </c>
      <c r="O23" s="75">
        <f>ROUND($M$23*$N$23,2)</f>
        <v>0</v>
      </c>
      <c r="P23" s="25" t="s">
        <v>33</v>
      </c>
      <c r="Q23" s="25" t="str">
        <f t="array" ref="Q23">INDEX(М[Форма закупа],MATCH(1,IF(($B23=М[Наим.])*($C23=М[Артикул, марка, произв.])*($D23=М[Хар-ка])*($P23=М[Прим.]),{1},($B23=М[Наим.])*($C23=М[Артикул, марка, произв.])*($D23=М[Хар-ка])*($P23=М[Прим.])),0))</f>
        <v>Закупка подрядчик</v>
      </c>
    </row>
    <row r="24" spans="1:17" ht="35.1" customHeight="1" outlineLevel="4" x14ac:dyDescent="0.2">
      <c r="A24" s="23" t="s">
        <v>50</v>
      </c>
      <c r="B24" s="24" t="s">
        <v>31</v>
      </c>
      <c r="C24" s="25"/>
      <c r="D24" s="25" t="s">
        <v>51</v>
      </c>
      <c r="E24" s="26" t="s">
        <v>28</v>
      </c>
      <c r="F24" s="27"/>
      <c r="G24" s="27"/>
      <c r="H24" s="27"/>
      <c r="I24" s="27"/>
      <c r="J24" s="27"/>
      <c r="K24" s="27"/>
      <c r="L24" s="28">
        <v>17</v>
      </c>
      <c r="M24" s="28">
        <f>SUM($G$24:$L$24)</f>
        <v>17</v>
      </c>
      <c r="N24" s="75">
        <f t="array" ref="N24">INDEX(М[Цена за ед., руб],MATCH(1,IF(($B24=М[Наим.])*($C24=М[Артикул, марка, произв.])*($D24=М[Хар-ка])*($P24=М[Прим.]),{1},($B24=М[Наим.])*($C24=М[Артикул, марка, произв.])*($D24=М[Хар-ка])*($P24=М[Прим.])),0))</f>
        <v>0</v>
      </c>
      <c r="O24" s="75">
        <f>ROUND($M$24*$N$24,2)</f>
        <v>0</v>
      </c>
      <c r="P24" s="25" t="s">
        <v>33</v>
      </c>
      <c r="Q24" s="25" t="str">
        <f t="array" ref="Q24">INDEX(М[Форма закупа],MATCH(1,IF(($B24=М[Наим.])*($C24=М[Артикул, марка, произв.])*($D24=М[Хар-ка])*($P24=М[Прим.]),{1},($B24=М[Наим.])*($C24=М[Артикул, марка, произв.])*($D24=М[Хар-ка])*($P24=М[Прим.])),0))</f>
        <v>Закупка подрядчик</v>
      </c>
    </row>
    <row r="25" spans="1:17" ht="35.1" customHeight="1" outlineLevel="4" x14ac:dyDescent="0.2">
      <c r="A25" s="23" t="s">
        <v>52</v>
      </c>
      <c r="B25" s="24" t="s">
        <v>31</v>
      </c>
      <c r="C25" s="25"/>
      <c r="D25" s="25" t="s">
        <v>53</v>
      </c>
      <c r="E25" s="26" t="s">
        <v>28</v>
      </c>
      <c r="F25" s="27"/>
      <c r="G25" s="27"/>
      <c r="H25" s="27"/>
      <c r="I25" s="27"/>
      <c r="J25" s="27"/>
      <c r="K25" s="27"/>
      <c r="L25" s="28">
        <v>17</v>
      </c>
      <c r="M25" s="28">
        <f>SUM($G$25:$L$25)</f>
        <v>17</v>
      </c>
      <c r="N25" s="75">
        <f t="array" ref="N25">INDEX(М[Цена за ед., руб],MATCH(1,IF(($B25=М[Наим.])*($C25=М[Артикул, марка, произв.])*($D25=М[Хар-ка])*($P25=М[Прим.]),{1},($B25=М[Наим.])*($C25=М[Артикул, марка, произв.])*($D25=М[Хар-ка])*($P25=М[Прим.])),0))</f>
        <v>0</v>
      </c>
      <c r="O25" s="75">
        <f>ROUND($M$25*$N$25,2)</f>
        <v>0</v>
      </c>
      <c r="P25" s="25" t="s">
        <v>33</v>
      </c>
      <c r="Q25" s="25" t="str">
        <f t="array" ref="Q25">INDEX(М[Форма закупа],MATCH(1,IF(($B25=М[Наим.])*($C25=М[Артикул, марка, произв.])*($D25=М[Хар-ка])*($P25=М[Прим.]),{1},($B25=М[Наим.])*($C25=М[Артикул, марка, произв.])*($D25=М[Хар-ка])*($P25=М[Прим.])),0))</f>
        <v>Закупка подрядчик</v>
      </c>
    </row>
    <row r="26" spans="1:17" ht="23.1" customHeight="1" outlineLevel="4" x14ac:dyDescent="0.2">
      <c r="A26" s="23" t="s">
        <v>54</v>
      </c>
      <c r="B26" s="24" t="s">
        <v>55</v>
      </c>
      <c r="C26" s="25"/>
      <c r="D26" s="25" t="s">
        <v>56</v>
      </c>
      <c r="E26" s="26" t="s">
        <v>57</v>
      </c>
      <c r="F26" s="29">
        <v>1</v>
      </c>
      <c r="G26" s="28">
        <v>3</v>
      </c>
      <c r="H26" s="28">
        <v>16</v>
      </c>
      <c r="I26" s="28">
        <v>44</v>
      </c>
      <c r="J26" s="28">
        <v>26</v>
      </c>
      <c r="K26" s="28">
        <v>46</v>
      </c>
      <c r="L26" s="28">
        <v>34</v>
      </c>
      <c r="M26" s="28">
        <f>SUM($G$26:$L$26)</f>
        <v>169</v>
      </c>
      <c r="N26" s="75">
        <f t="array" ref="N26">INDEX(М[Цена за ед., руб],MATCH(1,IF(($B26=М[Наим.])*($C26=М[Артикул, марка, произв.])*($D26=М[Хар-ка])*($P26=М[Прим.]),{1},($B26=М[Наим.])*($C26=М[Артикул, марка, произв.])*($D26=М[Хар-ка])*($P26=М[Прим.])),0))</f>
        <v>0</v>
      </c>
      <c r="O26" s="75">
        <f>ROUND($M$26*$N$26,2)</f>
        <v>0</v>
      </c>
      <c r="P26" s="25"/>
      <c r="Q26" s="25" t="str">
        <f t="array" ref="Q26">INDEX(М[Форма закупа],MATCH(1,IF(($B26=М[Наим.])*($C26=М[Артикул, марка, произв.])*($D26=М[Хар-ка])*($P26=М[Прим.]),{1},($B26=М[Наим.])*($C26=М[Артикул, марка, произв.])*($D26=М[Хар-ка])*($P26=М[Прим.])),0))</f>
        <v>Закупка подрядчик</v>
      </c>
    </row>
    <row r="27" spans="1:17" ht="11.1" customHeight="1" outlineLevel="4" x14ac:dyDescent="0.2">
      <c r="A27" s="20"/>
      <c r="B27" s="14" t="s">
        <v>26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73"/>
      <c r="O27" s="74">
        <f>SUM($O$28)</f>
        <v>0</v>
      </c>
      <c r="P27" s="18"/>
      <c r="Q27" s="22"/>
    </row>
    <row r="28" spans="1:17" ht="11.1" customHeight="1" outlineLevel="4" x14ac:dyDescent="0.2">
      <c r="A28" s="23"/>
      <c r="B28" s="24" t="s">
        <v>58</v>
      </c>
      <c r="C28" s="25"/>
      <c r="D28" s="25"/>
      <c r="E28" s="26" t="s">
        <v>28</v>
      </c>
      <c r="F28" s="27"/>
      <c r="G28" s="28">
        <v>1</v>
      </c>
      <c r="H28" s="28">
        <v>1</v>
      </c>
      <c r="I28" s="28">
        <v>1</v>
      </c>
      <c r="J28" s="28">
        <v>1</v>
      </c>
      <c r="K28" s="28">
        <v>1</v>
      </c>
      <c r="L28" s="28">
        <v>1</v>
      </c>
      <c r="M28" s="28">
        <f>SUM($G$28:$L$28)</f>
        <v>6</v>
      </c>
      <c r="N28" s="75">
        <f t="array" ref="N28">INDEX(Р[Цена за ед., руб],MATCH(1,IF(($B28=Р[Наименование])*($P28=Р[Примечание]),{1},($B28=Р[Наименование])*($P28=Р[Примечание])),0))</f>
        <v>0</v>
      </c>
      <c r="O28" s="75">
        <f>ROUND($M$28*$N$28,2)</f>
        <v>0</v>
      </c>
      <c r="P28" s="25"/>
      <c r="Q28" s="25"/>
    </row>
    <row r="29" spans="1:17" ht="11.1" customHeight="1" outlineLevel="4" x14ac:dyDescent="0.2">
      <c r="A29" s="20"/>
      <c r="B29" s="14" t="s">
        <v>29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73"/>
      <c r="O29" s="74">
        <f>SUM($O$30)</f>
        <v>0</v>
      </c>
      <c r="P29" s="18"/>
      <c r="Q29" s="22"/>
    </row>
    <row r="30" spans="1:17" ht="35.1" customHeight="1" outlineLevel="4" x14ac:dyDescent="0.2">
      <c r="A30" s="23" t="s">
        <v>30</v>
      </c>
      <c r="B30" s="24" t="s">
        <v>59</v>
      </c>
      <c r="C30" s="25"/>
      <c r="D30" s="25" t="s">
        <v>60</v>
      </c>
      <c r="E30" s="26" t="s">
        <v>28</v>
      </c>
      <c r="F30" s="27"/>
      <c r="G30" s="28">
        <v>1</v>
      </c>
      <c r="H30" s="28">
        <v>1</v>
      </c>
      <c r="I30" s="28">
        <v>1</v>
      </c>
      <c r="J30" s="28">
        <v>1</v>
      </c>
      <c r="K30" s="28">
        <v>1</v>
      </c>
      <c r="L30" s="28">
        <v>1</v>
      </c>
      <c r="M30" s="28">
        <f>SUM($G$30:$L$30)</f>
        <v>6</v>
      </c>
      <c r="N30" s="75">
        <f t="array" ref="N30">INDEX(М[Цена за ед., руб],MATCH(1,IF(($B30=М[Наим.])*($C30=М[Артикул, марка, произв.])*($D30=М[Хар-ка])*($P30=М[Прим.]),{1},($B30=М[Наим.])*($C30=М[Артикул, марка, произв.])*($D30=М[Хар-ка])*($P30=М[Прим.])),0))</f>
        <v>0</v>
      </c>
      <c r="O30" s="75">
        <f>ROUND($M$30*$N$30,2)</f>
        <v>0</v>
      </c>
      <c r="P30" s="25"/>
      <c r="Q30" s="25" t="str">
        <f t="array" ref="Q30">INDEX(М[Форма закупа],MATCH(1,IF(($B30=М[Наим.])*($C30=М[Артикул, марка, произв.])*($D30=М[Хар-ка])*($P30=М[Прим.]),{1},($B30=М[Наим.])*($C30=М[Артикул, марка, произв.])*($D30=М[Хар-ка])*($P30=М[Прим.])),0))</f>
        <v>Закупка подрядчик</v>
      </c>
    </row>
    <row r="31" spans="1:17" ht="11.1" customHeight="1" outlineLevel="4" x14ac:dyDescent="0.2">
      <c r="A31" s="20"/>
      <c r="B31" s="14" t="s">
        <v>26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73"/>
      <c r="O31" s="74">
        <f>SUM($O$32)</f>
        <v>0</v>
      </c>
      <c r="P31" s="18"/>
      <c r="Q31" s="22"/>
    </row>
    <row r="32" spans="1:17" ht="23.1" customHeight="1" outlineLevel="4" x14ac:dyDescent="0.2">
      <c r="A32" s="23"/>
      <c r="B32" s="24" t="s">
        <v>61</v>
      </c>
      <c r="C32" s="25"/>
      <c r="D32" s="25"/>
      <c r="E32" s="26" t="s">
        <v>28</v>
      </c>
      <c r="F32" s="27"/>
      <c r="G32" s="28">
        <v>1</v>
      </c>
      <c r="H32" s="28">
        <v>1</v>
      </c>
      <c r="I32" s="28">
        <v>1</v>
      </c>
      <c r="J32" s="28">
        <v>1</v>
      </c>
      <c r="K32" s="28">
        <v>1</v>
      </c>
      <c r="L32" s="28">
        <v>1</v>
      </c>
      <c r="M32" s="28">
        <f>SUM($G$32:$L$32)</f>
        <v>6</v>
      </c>
      <c r="N32" s="75">
        <f t="array" ref="N32">INDEX(Р[Цена за ед., руб],MATCH(1,IF(($B32=Р[Наименование])*($P32=Р[Примечание]),{1},($B32=Р[Наименование])*($P32=Р[Примечание])),0))</f>
        <v>0</v>
      </c>
      <c r="O32" s="75">
        <f>ROUND($M$32*$N$32,2)</f>
        <v>0</v>
      </c>
      <c r="P32" s="25"/>
      <c r="Q32" s="25"/>
    </row>
    <row r="33" spans="1:17" ht="11.1" customHeight="1" outlineLevel="4" x14ac:dyDescent="0.2">
      <c r="A33" s="20"/>
      <c r="B33" s="14" t="s">
        <v>29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73"/>
      <c r="O33" s="74">
        <f>SUM($O$34:$O$38)</f>
        <v>0</v>
      </c>
      <c r="P33" s="18"/>
      <c r="Q33" s="22"/>
    </row>
    <row r="34" spans="1:17" ht="35.1" customHeight="1" outlineLevel="4" x14ac:dyDescent="0.2">
      <c r="A34" s="23" t="s">
        <v>30</v>
      </c>
      <c r="B34" s="24" t="s">
        <v>62</v>
      </c>
      <c r="C34" s="25"/>
      <c r="D34" s="25" t="s">
        <v>63</v>
      </c>
      <c r="E34" s="26" t="s">
        <v>28</v>
      </c>
      <c r="F34" s="27"/>
      <c r="G34" s="28">
        <v>1</v>
      </c>
      <c r="H34" s="27"/>
      <c r="I34" s="27"/>
      <c r="J34" s="27"/>
      <c r="K34" s="27"/>
      <c r="L34" s="27"/>
      <c r="M34" s="28">
        <f>SUM($G$34:$L$34)</f>
        <v>1</v>
      </c>
      <c r="N34" s="75">
        <f t="array" ref="N34">INDEX(М[Цена за ед., руб],MATCH(1,IF(($B34=М[Наим.])*($C34=М[Артикул, марка, произв.])*($D34=М[Хар-ка])*($P34=М[Прим.]),{1},($B34=М[Наим.])*($C34=М[Артикул, марка, произв.])*($D34=М[Хар-ка])*($P34=М[Прим.])),0))</f>
        <v>0</v>
      </c>
      <c r="O34" s="75">
        <f>ROUND($M$34*$N$34,2)</f>
        <v>0</v>
      </c>
      <c r="P34" s="25" t="s">
        <v>33</v>
      </c>
      <c r="Q34" s="25" t="str">
        <f t="array" ref="Q34">INDEX(М[Форма закупа],MATCH(1,IF(($B34=М[Наим.])*($C34=М[Артикул, марка, произв.])*($D34=М[Хар-ка])*($P34=М[Прим.]),{1},($B34=М[Наим.])*($C34=М[Артикул, марка, произв.])*($D34=М[Хар-ка])*($P34=М[Прим.])),0))</f>
        <v>Закупка подрядчик</v>
      </c>
    </row>
    <row r="35" spans="1:17" ht="35.1" customHeight="1" outlineLevel="4" x14ac:dyDescent="0.2">
      <c r="A35" s="23" t="s">
        <v>34</v>
      </c>
      <c r="B35" s="24" t="s">
        <v>62</v>
      </c>
      <c r="C35" s="25"/>
      <c r="D35" s="25" t="s">
        <v>64</v>
      </c>
      <c r="E35" s="26" t="s">
        <v>28</v>
      </c>
      <c r="F35" s="27"/>
      <c r="G35" s="27"/>
      <c r="H35" s="28">
        <v>1</v>
      </c>
      <c r="I35" s="27"/>
      <c r="J35" s="28">
        <v>1</v>
      </c>
      <c r="K35" s="28">
        <v>1</v>
      </c>
      <c r="L35" s="27"/>
      <c r="M35" s="28">
        <f>SUM($G$35:$L$35)</f>
        <v>3</v>
      </c>
      <c r="N35" s="75">
        <f t="array" ref="N35">INDEX(М[Цена за ед., руб],MATCH(1,IF(($B35=М[Наим.])*($C35=М[Артикул, марка, произв.])*($D35=М[Хар-ка])*($P35=М[Прим.]),{1},($B35=М[Наим.])*($C35=М[Артикул, марка, произв.])*($D35=М[Хар-ка])*($P35=М[Прим.])),0))</f>
        <v>0</v>
      </c>
      <c r="O35" s="75">
        <f>ROUND($M$35*$N$35,2)</f>
        <v>0</v>
      </c>
      <c r="P35" s="25" t="s">
        <v>33</v>
      </c>
      <c r="Q35" s="25" t="str">
        <f t="array" ref="Q35">INDEX(М[Форма закупа],MATCH(1,IF(($B35=М[Наим.])*($C35=М[Артикул, марка, произв.])*($D35=М[Хар-ка])*($P35=М[Прим.]),{1},($B35=М[Наим.])*($C35=М[Артикул, марка, произв.])*($D35=М[Хар-ка])*($P35=М[Прим.])),0))</f>
        <v>Закупка подрядчик</v>
      </c>
    </row>
    <row r="36" spans="1:17" ht="35.1" customHeight="1" outlineLevel="4" x14ac:dyDescent="0.2">
      <c r="A36" s="23" t="s">
        <v>36</v>
      </c>
      <c r="B36" s="24" t="s">
        <v>62</v>
      </c>
      <c r="C36" s="25"/>
      <c r="D36" s="25" t="s">
        <v>65</v>
      </c>
      <c r="E36" s="26" t="s">
        <v>28</v>
      </c>
      <c r="F36" s="27"/>
      <c r="G36" s="27"/>
      <c r="H36" s="27"/>
      <c r="I36" s="27"/>
      <c r="J36" s="27"/>
      <c r="K36" s="27"/>
      <c r="L36" s="28">
        <v>1</v>
      </c>
      <c r="M36" s="28">
        <f>SUM($G$36:$L$36)</f>
        <v>1</v>
      </c>
      <c r="N36" s="75">
        <f t="array" ref="N36">INDEX(М[Цена за ед., руб],MATCH(1,IF(($B36=М[Наим.])*($C36=М[Артикул, марка, произв.])*($D36=М[Хар-ка])*($P36=М[Прим.]),{1},($B36=М[Наим.])*($C36=М[Артикул, марка, произв.])*($D36=М[Хар-ка])*($P36=М[Прим.])),0))</f>
        <v>0</v>
      </c>
      <c r="O36" s="75">
        <f>ROUND($M$36*$N$36,2)</f>
        <v>0</v>
      </c>
      <c r="P36" s="25" t="s">
        <v>33</v>
      </c>
      <c r="Q36" s="25" t="str">
        <f t="array" ref="Q36">INDEX(М[Форма закупа],MATCH(1,IF(($B36=М[Наим.])*($C36=М[Артикул, марка, произв.])*($D36=М[Хар-ка])*($P36=М[Прим.]),{1},($B36=М[Наим.])*($C36=М[Артикул, марка, произв.])*($D36=М[Хар-ка])*($P36=М[Прим.])),0))</f>
        <v>Закупка подрядчик</v>
      </c>
    </row>
    <row r="37" spans="1:17" ht="35.1" customHeight="1" outlineLevel="4" x14ac:dyDescent="0.2">
      <c r="A37" s="23" t="s">
        <v>38</v>
      </c>
      <c r="B37" s="24" t="s">
        <v>62</v>
      </c>
      <c r="C37" s="25"/>
      <c r="D37" s="25" t="s">
        <v>66</v>
      </c>
      <c r="E37" s="26" t="s">
        <v>28</v>
      </c>
      <c r="F37" s="27"/>
      <c r="G37" s="27"/>
      <c r="H37" s="27"/>
      <c r="I37" s="28">
        <v>1</v>
      </c>
      <c r="J37" s="27"/>
      <c r="K37" s="27"/>
      <c r="L37" s="27"/>
      <c r="M37" s="28">
        <f>SUM($G$37:$L$37)</f>
        <v>1</v>
      </c>
      <c r="N37" s="75">
        <f t="array" ref="N37">INDEX(М[Цена за ед., руб],MATCH(1,IF(($B37=М[Наим.])*($C37=М[Артикул, марка, произв.])*($D37=М[Хар-ка])*($P37=М[Прим.]),{1},($B37=М[Наим.])*($C37=М[Артикул, марка, произв.])*($D37=М[Хар-ка])*($P37=М[Прим.])),0))</f>
        <v>0</v>
      </c>
      <c r="O37" s="75">
        <f>ROUND($M$37*$N$37,2)</f>
        <v>0</v>
      </c>
      <c r="P37" s="25" t="s">
        <v>33</v>
      </c>
      <c r="Q37" s="25" t="str">
        <f t="array" ref="Q37">INDEX(М[Форма закупа],MATCH(1,IF(($B37=М[Наим.])*($C37=М[Артикул, марка, произв.])*($D37=М[Хар-ка])*($P37=М[Прим.]),{1},($B37=М[Наим.])*($C37=М[Артикул, марка, произв.])*($D37=М[Хар-ка])*($P37=М[Прим.])),0))</f>
        <v>Закупка подрядчик</v>
      </c>
    </row>
    <row r="38" spans="1:17" ht="11.1" customHeight="1" outlineLevel="4" x14ac:dyDescent="0.2">
      <c r="A38" s="23" t="s">
        <v>40</v>
      </c>
      <c r="B38" s="24" t="s">
        <v>55</v>
      </c>
      <c r="C38" s="25"/>
      <c r="D38" s="25" t="s">
        <v>67</v>
      </c>
      <c r="E38" s="26" t="s">
        <v>57</v>
      </c>
      <c r="F38" s="29">
        <v>0.67</v>
      </c>
      <c r="G38" s="28">
        <v>1</v>
      </c>
      <c r="H38" s="28">
        <v>1</v>
      </c>
      <c r="I38" s="28">
        <v>1</v>
      </c>
      <c r="J38" s="28">
        <v>1</v>
      </c>
      <c r="K38" s="28">
        <v>1</v>
      </c>
      <c r="L38" s="28">
        <v>1</v>
      </c>
      <c r="M38" s="28">
        <f>SUM($G$38:$L$38)</f>
        <v>6</v>
      </c>
      <c r="N38" s="75">
        <f t="array" ref="N38">INDEX(М[Цена за ед., руб],MATCH(1,IF(($B38=М[Наим.])*($C38=М[Артикул, марка, произв.])*($D38=М[Хар-ка])*($P38=М[Прим.]),{1},($B38=М[Наим.])*($C38=М[Артикул, марка, произв.])*($D38=М[Хар-ка])*($P38=М[Прим.])),0))</f>
        <v>0</v>
      </c>
      <c r="O38" s="75">
        <f>ROUND($M$38*$N$38,2)</f>
        <v>0</v>
      </c>
      <c r="P38" s="25"/>
      <c r="Q38" s="25" t="str">
        <f t="array" ref="Q38">INDEX(М[Форма закупа],MATCH(1,IF(($B38=М[Наим.])*($C38=М[Артикул, марка, произв.])*($D38=М[Хар-ка])*($P38=М[Прим.]),{1},($B38=М[Наим.])*($C38=М[Артикул, марка, произв.])*($D38=М[Хар-ка])*($P38=М[Прим.])),0))</f>
        <v>Закупка подрядчик</v>
      </c>
    </row>
    <row r="39" spans="1:17" ht="11.1" customHeight="1" x14ac:dyDescent="0.2">
      <c r="A39" s="30"/>
      <c r="B39" s="31"/>
      <c r="C39" s="31"/>
      <c r="D39" s="31"/>
      <c r="E39" s="31"/>
      <c r="F39" s="31"/>
      <c r="G39" s="32"/>
      <c r="H39" s="32"/>
      <c r="I39" s="32"/>
      <c r="J39" s="32"/>
      <c r="K39" s="32"/>
      <c r="L39" s="32"/>
      <c r="M39" s="51" t="s">
        <v>68</v>
      </c>
      <c r="N39" s="76"/>
      <c r="O39" s="77">
        <f>$O$9</f>
        <v>0</v>
      </c>
      <c r="P39" s="33"/>
      <c r="Q39" s="33"/>
    </row>
    <row r="40" spans="1:17" ht="11.1" customHeight="1" x14ac:dyDescent="0.2">
      <c r="A40" s="30"/>
      <c r="B40" s="31"/>
      <c r="C40" s="31"/>
      <c r="D40" s="31"/>
      <c r="E40" s="31"/>
      <c r="F40" s="31"/>
      <c r="G40" s="34"/>
      <c r="H40" s="34"/>
      <c r="I40" s="34"/>
      <c r="J40" s="34"/>
      <c r="K40" s="34"/>
      <c r="L40" s="34"/>
      <c r="M40" s="52" t="s">
        <v>69</v>
      </c>
      <c r="N40" s="78"/>
      <c r="O40" s="77">
        <f>SUM($O$31,$O$27,$O$12)</f>
        <v>0</v>
      </c>
      <c r="P40" s="33"/>
      <c r="Q40" s="33"/>
    </row>
    <row r="41" spans="1:17" ht="11.1" customHeight="1" x14ac:dyDescent="0.2">
      <c r="A41" s="30"/>
      <c r="B41" s="31"/>
      <c r="C41" s="31"/>
      <c r="D41" s="31"/>
      <c r="E41" s="31"/>
      <c r="F41" s="31"/>
      <c r="G41" s="34"/>
      <c r="H41" s="34"/>
      <c r="I41" s="34"/>
      <c r="J41" s="34"/>
      <c r="K41" s="34"/>
      <c r="L41" s="34"/>
      <c r="M41" s="52" t="s">
        <v>70</v>
      </c>
      <c r="N41" s="78"/>
      <c r="O41" s="77">
        <f>SUM($O$33,$O$29,$O$14)</f>
        <v>0</v>
      </c>
      <c r="P41" s="33"/>
      <c r="Q41" s="33"/>
    </row>
    <row r="42" spans="1:17" ht="11.1" customHeight="1" x14ac:dyDescent="0.2">
      <c r="A42" s="35"/>
      <c r="B42" s="53" t="s">
        <v>71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79"/>
      <c r="O42" s="79"/>
      <c r="P42" s="53"/>
      <c r="Q42" s="35"/>
    </row>
    <row r="43" spans="1:17" ht="11.1" customHeight="1" x14ac:dyDescent="0.2"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80"/>
      <c r="O43" s="80"/>
      <c r="P43" s="54"/>
    </row>
  </sheetData>
  <mergeCells count="25">
    <mergeCell ref="B42:P42"/>
    <mergeCell ref="B43:P43"/>
    <mergeCell ref="P6:P7"/>
    <mergeCell ref="Q6:Q7"/>
    <mergeCell ref="M39:N39"/>
    <mergeCell ref="M40:N40"/>
    <mergeCell ref="M41:N41"/>
    <mergeCell ref="K6:K7"/>
    <mergeCell ref="L6:L7"/>
    <mergeCell ref="M6:M7"/>
    <mergeCell ref="N6:N7"/>
    <mergeCell ref="O6:O7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7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55" t="s">
        <v>72</v>
      </c>
      <c r="B1" s="55"/>
      <c r="C1" s="55"/>
      <c r="D1" s="55"/>
      <c r="E1" s="55"/>
      <c r="F1" s="55"/>
    </row>
    <row r="3" spans="1:6" ht="11.1" customHeight="1" x14ac:dyDescent="0.2">
      <c r="A3" s="58" t="s">
        <v>4</v>
      </c>
      <c r="B3" s="2" t="s">
        <v>7</v>
      </c>
      <c r="C3" s="2" t="s">
        <v>15</v>
      </c>
      <c r="D3" s="65" t="s">
        <v>16</v>
      </c>
      <c r="E3" s="65" t="s">
        <v>17</v>
      </c>
      <c r="F3" s="59" t="s">
        <v>18</v>
      </c>
    </row>
    <row r="4" spans="1:6" ht="11.1" customHeight="1" x14ac:dyDescent="0.2">
      <c r="A4" s="56" t="s">
        <v>27</v>
      </c>
      <c r="B4" s="36" t="s">
        <v>28</v>
      </c>
      <c r="C4" s="37">
        <v>169</v>
      </c>
      <c r="D4" s="66"/>
      <c r="E4" s="66">
        <f>ROUND(Р[[#This Row],[Количество]]*Р[[#This Row],[Цена за ед., руб]],2)</f>
        <v>0</v>
      </c>
      <c r="F4" s="57"/>
    </row>
    <row r="5" spans="1:6" ht="11.1" customHeight="1" x14ac:dyDescent="0.2">
      <c r="A5" s="56" t="s">
        <v>58</v>
      </c>
      <c r="B5" s="36" t="s">
        <v>28</v>
      </c>
      <c r="C5" s="37">
        <v>6</v>
      </c>
      <c r="D5" s="66"/>
      <c r="E5" s="66">
        <f>ROUND(Р[[#This Row],[Количество]]*Р[[#This Row],[Цена за ед., руб]],2)</f>
        <v>0</v>
      </c>
      <c r="F5" s="57"/>
    </row>
    <row r="6" spans="1:6" ht="11.1" customHeight="1" x14ac:dyDescent="0.2">
      <c r="A6" s="60" t="s">
        <v>61</v>
      </c>
      <c r="B6" s="61" t="s">
        <v>28</v>
      </c>
      <c r="C6" s="62">
        <v>6</v>
      </c>
      <c r="D6" s="67"/>
      <c r="E6" s="67">
        <f>ROUND(Р[[#This Row],[Количество]]*Р[[#This Row],[Цена за ед., руб]],2)</f>
        <v>0</v>
      </c>
      <c r="F6" s="64"/>
    </row>
    <row r="7" spans="1:6" ht="11.45" customHeight="1" x14ac:dyDescent="0.2">
      <c r="A7" s="60" t="s">
        <v>94</v>
      </c>
      <c r="B7" s="61"/>
      <c r="C7" s="63"/>
      <c r="D7" s="67"/>
      <c r="E7" s="67">
        <f>SUBTOTAL(109,Р[Сумма, руб])</f>
        <v>0</v>
      </c>
      <c r="F7" s="64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22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55" t="s">
        <v>73</v>
      </c>
      <c r="B1" s="55"/>
      <c r="C1" s="55"/>
      <c r="D1" s="55"/>
      <c r="E1" s="55"/>
      <c r="F1" s="55"/>
      <c r="G1" s="55"/>
      <c r="H1" s="55"/>
    </row>
    <row r="2" spans="1:9" ht="11.1" customHeight="1" x14ac:dyDescent="0.2"/>
    <row r="3" spans="1:9" ht="23.1" customHeight="1" x14ac:dyDescent="0.2">
      <c r="A3" s="58" t="s">
        <v>74</v>
      </c>
      <c r="B3" s="68" t="s">
        <v>75</v>
      </c>
      <c r="C3" s="59" t="s">
        <v>76</v>
      </c>
      <c r="D3" s="2" t="s">
        <v>7</v>
      </c>
      <c r="E3" s="2" t="s">
        <v>15</v>
      </c>
      <c r="F3" s="65" t="s">
        <v>16</v>
      </c>
      <c r="G3" s="65" t="s">
        <v>17</v>
      </c>
      <c r="H3" s="2" t="s">
        <v>77</v>
      </c>
      <c r="I3" s="59" t="s">
        <v>78</v>
      </c>
    </row>
    <row r="4" spans="1:9" ht="35.1" customHeight="1" x14ac:dyDescent="0.2">
      <c r="A4" s="56" t="s">
        <v>62</v>
      </c>
      <c r="B4" s="38"/>
      <c r="C4" s="38" t="s">
        <v>63</v>
      </c>
      <c r="D4" s="36" t="s">
        <v>28</v>
      </c>
      <c r="E4" s="37">
        <v>1</v>
      </c>
      <c r="F4" s="66"/>
      <c r="G4" s="66">
        <f>ROUND(М[[#This Row],[Количество]]*М[[#This Row],[Цена за ед., руб]],2)</f>
        <v>0</v>
      </c>
      <c r="H4" s="38" t="s">
        <v>33</v>
      </c>
      <c r="I4" s="57" t="s">
        <v>79</v>
      </c>
    </row>
    <row r="5" spans="1:9" ht="35.1" customHeight="1" x14ac:dyDescent="0.2">
      <c r="A5" s="56" t="s">
        <v>62</v>
      </c>
      <c r="B5" s="38"/>
      <c r="C5" s="38" t="s">
        <v>64</v>
      </c>
      <c r="D5" s="36" t="s">
        <v>28</v>
      </c>
      <c r="E5" s="37">
        <v>3</v>
      </c>
      <c r="F5" s="66"/>
      <c r="G5" s="66">
        <f>ROUND(М[[#This Row],[Количество]]*М[[#This Row],[Цена за ед., руб]],2)</f>
        <v>0</v>
      </c>
      <c r="H5" s="38" t="s">
        <v>33</v>
      </c>
      <c r="I5" s="57" t="s">
        <v>79</v>
      </c>
    </row>
    <row r="6" spans="1:9" ht="35.1" customHeight="1" x14ac:dyDescent="0.2">
      <c r="A6" s="56" t="s">
        <v>62</v>
      </c>
      <c r="B6" s="38"/>
      <c r="C6" s="38" t="s">
        <v>65</v>
      </c>
      <c r="D6" s="36" t="s">
        <v>28</v>
      </c>
      <c r="E6" s="37">
        <v>1</v>
      </c>
      <c r="F6" s="66"/>
      <c r="G6" s="66">
        <f>ROUND(М[[#This Row],[Количество]]*М[[#This Row],[Цена за ед., руб]],2)</f>
        <v>0</v>
      </c>
      <c r="H6" s="38" t="s">
        <v>33</v>
      </c>
      <c r="I6" s="57" t="s">
        <v>79</v>
      </c>
    </row>
    <row r="7" spans="1:9" ht="35.1" customHeight="1" x14ac:dyDescent="0.2">
      <c r="A7" s="56" t="s">
        <v>62</v>
      </c>
      <c r="B7" s="38"/>
      <c r="C7" s="38" t="s">
        <v>66</v>
      </c>
      <c r="D7" s="36" t="s">
        <v>28</v>
      </c>
      <c r="E7" s="37">
        <v>1</v>
      </c>
      <c r="F7" s="66"/>
      <c r="G7" s="66">
        <f>ROUND(М[[#This Row],[Количество]]*М[[#This Row],[Цена за ед., руб]],2)</f>
        <v>0</v>
      </c>
      <c r="H7" s="38" t="s">
        <v>33</v>
      </c>
      <c r="I7" s="57" t="s">
        <v>79</v>
      </c>
    </row>
    <row r="8" spans="1:9" ht="35.1" customHeight="1" x14ac:dyDescent="0.2">
      <c r="A8" s="56" t="s">
        <v>31</v>
      </c>
      <c r="B8" s="38"/>
      <c r="C8" s="38" t="s">
        <v>32</v>
      </c>
      <c r="D8" s="36" t="s">
        <v>28</v>
      </c>
      <c r="E8" s="37">
        <v>3</v>
      </c>
      <c r="F8" s="66"/>
      <c r="G8" s="66">
        <f>ROUND(М[[#This Row],[Количество]]*М[[#This Row],[Цена за ед., руб]],2)</f>
        <v>0</v>
      </c>
      <c r="H8" s="38" t="s">
        <v>33</v>
      </c>
      <c r="I8" s="57" t="s">
        <v>79</v>
      </c>
    </row>
    <row r="9" spans="1:9" ht="35.1" customHeight="1" x14ac:dyDescent="0.2">
      <c r="A9" s="56" t="s">
        <v>31</v>
      </c>
      <c r="B9" s="38"/>
      <c r="C9" s="38" t="s">
        <v>35</v>
      </c>
      <c r="D9" s="36" t="s">
        <v>28</v>
      </c>
      <c r="E9" s="37">
        <v>8</v>
      </c>
      <c r="F9" s="66"/>
      <c r="G9" s="66">
        <f>ROUND(М[[#This Row],[Количество]]*М[[#This Row],[Цена за ед., руб]],2)</f>
        <v>0</v>
      </c>
      <c r="H9" s="38" t="s">
        <v>33</v>
      </c>
      <c r="I9" s="57" t="s">
        <v>79</v>
      </c>
    </row>
    <row r="10" spans="1:9" ht="35.1" customHeight="1" x14ac:dyDescent="0.2">
      <c r="A10" s="56" t="s">
        <v>31</v>
      </c>
      <c r="B10" s="38"/>
      <c r="C10" s="38" t="s">
        <v>37</v>
      </c>
      <c r="D10" s="36" t="s">
        <v>28</v>
      </c>
      <c r="E10" s="37">
        <v>8</v>
      </c>
      <c r="F10" s="66"/>
      <c r="G10" s="66">
        <f>ROUND(М[[#This Row],[Количество]]*М[[#This Row],[Цена за ед., руб]],2)</f>
        <v>0</v>
      </c>
      <c r="H10" s="38" t="s">
        <v>33</v>
      </c>
      <c r="I10" s="57" t="s">
        <v>79</v>
      </c>
    </row>
    <row r="11" spans="1:9" ht="35.1" customHeight="1" x14ac:dyDescent="0.2">
      <c r="A11" s="56" t="s">
        <v>31</v>
      </c>
      <c r="B11" s="38"/>
      <c r="C11" s="38" t="s">
        <v>39</v>
      </c>
      <c r="D11" s="36" t="s">
        <v>28</v>
      </c>
      <c r="E11" s="37">
        <v>22</v>
      </c>
      <c r="F11" s="66"/>
      <c r="G11" s="66">
        <f>ROUND(М[[#This Row],[Количество]]*М[[#This Row],[Цена за ед., руб]],2)</f>
        <v>0</v>
      </c>
      <c r="H11" s="38" t="s">
        <v>33</v>
      </c>
      <c r="I11" s="57" t="s">
        <v>79</v>
      </c>
    </row>
    <row r="12" spans="1:9" ht="35.1" customHeight="1" x14ac:dyDescent="0.2">
      <c r="A12" s="56" t="s">
        <v>31</v>
      </c>
      <c r="B12" s="38"/>
      <c r="C12" s="38" t="s">
        <v>41</v>
      </c>
      <c r="D12" s="36" t="s">
        <v>28</v>
      </c>
      <c r="E12" s="37">
        <v>22</v>
      </c>
      <c r="F12" s="66"/>
      <c r="G12" s="66">
        <f>ROUND(М[[#This Row],[Количество]]*М[[#This Row],[Цена за ед., руб]],2)</f>
        <v>0</v>
      </c>
      <c r="H12" s="38" t="s">
        <v>33</v>
      </c>
      <c r="I12" s="57" t="s">
        <v>79</v>
      </c>
    </row>
    <row r="13" spans="1:9" ht="35.1" customHeight="1" x14ac:dyDescent="0.2">
      <c r="A13" s="56" t="s">
        <v>31</v>
      </c>
      <c r="B13" s="38"/>
      <c r="C13" s="38" t="s">
        <v>43</v>
      </c>
      <c r="D13" s="36" t="s">
        <v>28</v>
      </c>
      <c r="E13" s="37">
        <v>13</v>
      </c>
      <c r="F13" s="66"/>
      <c r="G13" s="66">
        <f>ROUND(М[[#This Row],[Количество]]*М[[#This Row],[Цена за ед., руб]],2)</f>
        <v>0</v>
      </c>
      <c r="H13" s="38" t="s">
        <v>33</v>
      </c>
      <c r="I13" s="57" t="s">
        <v>79</v>
      </c>
    </row>
    <row r="14" spans="1:9" ht="35.1" customHeight="1" x14ac:dyDescent="0.2">
      <c r="A14" s="56" t="s">
        <v>31</v>
      </c>
      <c r="B14" s="38"/>
      <c r="C14" s="38" t="s">
        <v>45</v>
      </c>
      <c r="D14" s="36" t="s">
        <v>28</v>
      </c>
      <c r="E14" s="37">
        <v>13</v>
      </c>
      <c r="F14" s="66"/>
      <c r="G14" s="66">
        <f>ROUND(М[[#This Row],[Количество]]*М[[#This Row],[Цена за ед., руб]],2)</f>
        <v>0</v>
      </c>
      <c r="H14" s="38" t="s">
        <v>33</v>
      </c>
      <c r="I14" s="57" t="s">
        <v>79</v>
      </c>
    </row>
    <row r="15" spans="1:9" ht="35.1" customHeight="1" x14ac:dyDescent="0.2">
      <c r="A15" s="56" t="s">
        <v>31</v>
      </c>
      <c r="B15" s="38"/>
      <c r="C15" s="38" t="s">
        <v>47</v>
      </c>
      <c r="D15" s="36" t="s">
        <v>28</v>
      </c>
      <c r="E15" s="37">
        <v>23</v>
      </c>
      <c r="F15" s="66"/>
      <c r="G15" s="66">
        <f>ROUND(М[[#This Row],[Количество]]*М[[#This Row],[Цена за ед., руб]],2)</f>
        <v>0</v>
      </c>
      <c r="H15" s="38" t="s">
        <v>33</v>
      </c>
      <c r="I15" s="57" t="s">
        <v>79</v>
      </c>
    </row>
    <row r="16" spans="1:9" ht="35.1" customHeight="1" x14ac:dyDescent="0.2">
      <c r="A16" s="56" t="s">
        <v>31</v>
      </c>
      <c r="B16" s="38"/>
      <c r="C16" s="38" t="s">
        <v>49</v>
      </c>
      <c r="D16" s="36" t="s">
        <v>28</v>
      </c>
      <c r="E16" s="37">
        <v>23</v>
      </c>
      <c r="F16" s="66"/>
      <c r="G16" s="66">
        <f>ROUND(М[[#This Row],[Количество]]*М[[#This Row],[Цена за ед., руб]],2)</f>
        <v>0</v>
      </c>
      <c r="H16" s="38" t="s">
        <v>33</v>
      </c>
      <c r="I16" s="57" t="s">
        <v>79</v>
      </c>
    </row>
    <row r="17" spans="1:9" ht="35.1" customHeight="1" x14ac:dyDescent="0.2">
      <c r="A17" s="56" t="s">
        <v>31</v>
      </c>
      <c r="B17" s="38"/>
      <c r="C17" s="38" t="s">
        <v>51</v>
      </c>
      <c r="D17" s="36" t="s">
        <v>28</v>
      </c>
      <c r="E17" s="37">
        <v>17</v>
      </c>
      <c r="F17" s="66"/>
      <c r="G17" s="66">
        <f>ROUND(М[[#This Row],[Количество]]*М[[#This Row],[Цена за ед., руб]],2)</f>
        <v>0</v>
      </c>
      <c r="H17" s="38" t="s">
        <v>33</v>
      </c>
      <c r="I17" s="57" t="s">
        <v>79</v>
      </c>
    </row>
    <row r="18" spans="1:9" ht="35.1" customHeight="1" x14ac:dyDescent="0.2">
      <c r="A18" s="56" t="s">
        <v>31</v>
      </c>
      <c r="B18" s="38"/>
      <c r="C18" s="38" t="s">
        <v>53</v>
      </c>
      <c r="D18" s="36" t="s">
        <v>28</v>
      </c>
      <c r="E18" s="37">
        <v>17</v>
      </c>
      <c r="F18" s="66"/>
      <c r="G18" s="66">
        <f>ROUND(М[[#This Row],[Количество]]*М[[#This Row],[Цена за ед., руб]],2)</f>
        <v>0</v>
      </c>
      <c r="H18" s="38" t="s">
        <v>33</v>
      </c>
      <c r="I18" s="57" t="s">
        <v>79</v>
      </c>
    </row>
    <row r="19" spans="1:9" ht="23.1" customHeight="1" x14ac:dyDescent="0.2">
      <c r="A19" s="56" t="s">
        <v>59</v>
      </c>
      <c r="B19" s="38"/>
      <c r="C19" s="38" t="s">
        <v>60</v>
      </c>
      <c r="D19" s="36" t="s">
        <v>28</v>
      </c>
      <c r="E19" s="37">
        <v>6</v>
      </c>
      <c r="F19" s="66"/>
      <c r="G19" s="66">
        <f>ROUND(М[[#This Row],[Количество]]*М[[#This Row],[Цена за ед., руб]],2)</f>
        <v>0</v>
      </c>
      <c r="H19" s="38"/>
      <c r="I19" s="57" t="s">
        <v>79</v>
      </c>
    </row>
    <row r="20" spans="1:9" ht="11.1" customHeight="1" x14ac:dyDescent="0.2">
      <c r="A20" s="56" t="s">
        <v>55</v>
      </c>
      <c r="B20" s="38"/>
      <c r="C20" s="38" t="s">
        <v>67</v>
      </c>
      <c r="D20" s="36" t="s">
        <v>57</v>
      </c>
      <c r="E20" s="37">
        <v>6</v>
      </c>
      <c r="F20" s="66"/>
      <c r="G20" s="66">
        <f>ROUND(М[[#This Row],[Количество]]*М[[#This Row],[Цена за ед., руб]],2)</f>
        <v>0</v>
      </c>
      <c r="H20" s="38"/>
      <c r="I20" s="57" t="s">
        <v>79</v>
      </c>
    </row>
    <row r="21" spans="1:9" ht="23.1" customHeight="1" x14ac:dyDescent="0.2">
      <c r="A21" s="60" t="s">
        <v>55</v>
      </c>
      <c r="B21" s="69"/>
      <c r="C21" s="69" t="s">
        <v>56</v>
      </c>
      <c r="D21" s="61" t="s">
        <v>57</v>
      </c>
      <c r="E21" s="62">
        <v>169</v>
      </c>
      <c r="F21" s="67"/>
      <c r="G21" s="67">
        <f>ROUND(М[[#This Row],[Количество]]*М[[#This Row],[Цена за ед., руб]],2)</f>
        <v>0</v>
      </c>
      <c r="H21" s="69"/>
      <c r="I21" s="64" t="s">
        <v>79</v>
      </c>
    </row>
    <row r="22" spans="1:9" ht="11.45" customHeight="1" x14ac:dyDescent="0.2">
      <c r="A22" s="60" t="s">
        <v>94</v>
      </c>
      <c r="B22" s="69"/>
      <c r="C22" s="69"/>
      <c r="D22" s="61"/>
      <c r="E22" s="63"/>
      <c r="F22" s="67"/>
      <c r="G22" s="67">
        <f>SUBTOTAL(109,М[Сумма, руб])</f>
        <v>0</v>
      </c>
      <c r="H22" s="69"/>
      <c r="I22" s="64"/>
    </row>
  </sheetData>
  <mergeCells count="1">
    <mergeCell ref="A1:H1"/>
  </mergeCells>
  <dataValidations count="1">
    <dataValidation type="list" errorStyle="information" allowBlank="1" showInputMessage="1" showErrorMessage="1" sqref="I3:I22" xr:uid="{4A379CAB-6C9C-4AB4-8386-6ACC888CBD4D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7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80</v>
      </c>
      <c r="B1" s="1" t="s">
        <v>81</v>
      </c>
    </row>
    <row r="2" spans="1:2" ht="11.1" customHeight="1" x14ac:dyDescent="0.2">
      <c r="A2" s="1" t="s">
        <v>82</v>
      </c>
      <c r="B2" s="1" t="s">
        <v>83</v>
      </c>
    </row>
    <row r="3" spans="1:2" ht="11.1" customHeight="1" x14ac:dyDescent="0.2">
      <c r="A3" s="1" t="s">
        <v>84</v>
      </c>
      <c r="B3" s="1" t="s">
        <v>85</v>
      </c>
    </row>
    <row r="4" spans="1:2" ht="11.1" customHeight="1" x14ac:dyDescent="0.2">
      <c r="A4" s="1" t="s">
        <v>86</v>
      </c>
      <c r="B4" s="1" t="s">
        <v>87</v>
      </c>
    </row>
    <row r="5" spans="1:2" ht="11.1" customHeight="1" x14ac:dyDescent="0.2">
      <c r="A5" s="1" t="s">
        <v>88</v>
      </c>
      <c r="B5" s="1" t="s">
        <v>89</v>
      </c>
    </row>
    <row r="6" spans="1:2" ht="11.1" customHeight="1" x14ac:dyDescent="0.2">
      <c r="A6" s="1" t="s">
        <v>90</v>
      </c>
      <c r="B6" s="1" t="s">
        <v>91</v>
      </c>
    </row>
    <row r="7" spans="1:2" ht="11.1" customHeight="1" x14ac:dyDescent="0.2">
      <c r="A7" s="1" t="s">
        <v>92</v>
      </c>
      <c r="B7" s="1" t="s">
        <v>93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Андреева Елена Сергеевна</cp:lastModifiedBy>
  <dcterms:modified xsi:type="dcterms:W3CDTF">2026-08-06T08:14:02Z</dcterms:modified>
</cp:coreProperties>
</file>