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йвазовский\ГП-11,12,13\Двери_технические, противопожарные, кладовые\Основной объем_Торги 2 этап\ГП 13\"/>
    </mc:Choice>
  </mc:AlternateContent>
  <xr:revisionPtr revIDLastSave="0" documentId="13_ncr:1_{7442F330-E879-41C1-B28B-811D18BCC320}" xr6:coauthVersionLast="47" xr6:coauthVersionMax="47" xr10:uidLastSave="{00000000-0000-0000-0000-000000000000}"/>
  <bookViews>
    <workbookView xWindow="-25380" yWindow="960" windowWidth="21600" windowHeight="1138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L13" i="1" l="1"/>
  <c r="M13" i="1" a="1"/>
  <c r="M13" i="1" s="1"/>
  <c r="N13" i="1" s="1"/>
  <c r="N12" i="1" s="1"/>
  <c r="L15" i="1"/>
  <c r="P15" i="1" a="1"/>
  <c r="P15" i="1" s="1"/>
  <c r="M15" i="1" a="1"/>
  <c r="M15" i="1"/>
  <c r="L16" i="1"/>
  <c r="P16" i="1" a="1"/>
  <c r="P16" i="1" s="1"/>
  <c r="M16" i="1" a="1"/>
  <c r="M16" i="1" s="1"/>
  <c r="N16" i="1" s="1"/>
  <c r="L17" i="1"/>
  <c r="P17" i="1" a="1"/>
  <c r="P17" i="1"/>
  <c r="M17" i="1" a="1"/>
  <c r="M17" i="1" s="1"/>
  <c r="N17" i="1" s="1"/>
  <c r="N15" i="1"/>
  <c r="N14" i="1" s="1"/>
  <c r="L19" i="1"/>
  <c r="M19" i="1" a="1"/>
  <c r="M19" i="1" s="1"/>
  <c r="N19" i="1" s="1"/>
  <c r="N18" i="1" s="1"/>
  <c r="N25" i="1" s="1"/>
  <c r="L21" i="1"/>
  <c r="P21" i="1" a="1"/>
  <c r="P21" i="1" s="1"/>
  <c r="M21" i="1" a="1"/>
  <c r="M21" i="1"/>
  <c r="L22" i="1"/>
  <c r="P22" i="1" a="1"/>
  <c r="P22" i="1" s="1"/>
  <c r="M22" i="1" a="1"/>
  <c r="M22" i="1" s="1"/>
  <c r="N22" i="1" s="1"/>
  <c r="L23" i="1"/>
  <c r="P23" i="1" a="1"/>
  <c r="P23" i="1"/>
  <c r="M23" i="1" a="1"/>
  <c r="M23" i="1" s="1"/>
  <c r="N23" i="1" s="1"/>
  <c r="N21" i="1"/>
  <c r="N20" i="1" s="1"/>
  <c r="G9" i="3"/>
  <c r="G8" i="3"/>
  <c r="G7" i="3"/>
  <c r="G6" i="3"/>
  <c r="G5" i="3"/>
  <c r="G4" i="3"/>
  <c r="G10" i="3"/>
  <c r="E5" i="2"/>
  <c r="E4" i="2"/>
  <c r="E6" i="2"/>
  <c r="N26" i="1" l="1"/>
  <c r="N11" i="1"/>
  <c r="N10" i="1" s="1"/>
  <c r="N9" i="1" s="1"/>
  <c r="N24" i="1" s="1"/>
</calcChain>
</file>

<file path=xl/sharedStrings.xml><?xml version="1.0" encoding="utf-8"?>
<sst xmlns="http://schemas.openxmlformats.org/spreadsheetml/2006/main" count="130" uniqueCount="69">
  <si>
    <t>Локальный сметный расчет (ЛСР) №13</t>
  </si>
  <si>
    <t>Объект: Жилой район в границах ул. Тимофея Кармацкого – Мельникайте и берега реки Тура в г. Тюмени. 3 очередь строительства. Корректировка.Многоквартирный жилой дом ГП-13 с встроенно-пристроенным подземным паркингом Секция 1, 2, 3, 4, 5</t>
  </si>
  <si>
    <t>Ведомость объемов работ и расхода материалов по работе: Монтаж квартирных дверей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</si>
  <si>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</si>
  <si>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</si>
  <si>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</si>
  <si>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</si>
  <si>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</si>
  <si>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</si>
  <si>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</si>
  <si>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</si>
  <si>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</si>
  <si>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</si>
  <si>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Секция 5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</si>
  <si>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</si>
  <si>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</si>
  <si>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</si>
  <si>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</si>
  <si>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</si>
  <si>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08</t>
  </si>
  <si>
    <t>Двери</t>
  </si>
  <si>
    <t>08.01</t>
  </si>
  <si>
    <t>Монтаж квартирных дверей</t>
  </si>
  <si>
    <t>08.01.01</t>
  </si>
  <si>
    <t>08.01.01.00</t>
  </si>
  <si>
    <t>Работы:</t>
  </si>
  <si>
    <t>Установка одностворчатой противопожарной двери</t>
  </si>
  <si>
    <t>шт</t>
  </si>
  <si>
    <t>Материалы:</t>
  </si>
  <si>
    <t>1</t>
  </si>
  <si>
    <t>Дверной блок противопожарный</t>
  </si>
  <si>
    <t>ДПС Оп 2180х1060 правая EI30 Черный муар с блестками</t>
  </si>
  <si>
    <t>см. ТЗ к ЛСР, Перед изготовлением и монтажом обязательны замеры фактических проёмов</t>
  </si>
  <si>
    <t>2</t>
  </si>
  <si>
    <t>ДПС Оп 2180х1060 левая EI30 Черный муар с блестками</t>
  </si>
  <si>
    <t>3</t>
  </si>
  <si>
    <t>Пена монтажная</t>
  </si>
  <si>
    <t>противопожарная</t>
  </si>
  <si>
    <t>баллон</t>
  </si>
  <si>
    <t>Установка одностворчатой стальной двери</t>
  </si>
  <si>
    <t>Дверь стальная</t>
  </si>
  <si>
    <t>ДСВ ОпПргПрНПкомб 2180х1060 Черный муар с блестками</t>
  </si>
  <si>
    <t>ДСВ ОпПргЛНПкомб 2180х1060 Черный муар с блестками</t>
  </si>
  <si>
    <t>профессиональная всесезонная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</si>
  <si>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</si>
  <si>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</si>
  <si>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</si>
  <si>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</si>
  <si>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</si>
  <si>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</si>
  <si>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</si>
  <si>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</si>
  <si>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</si>
  <si>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</si>
  <si>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</si>
  <si>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</si>
  <si>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</si>
  <si>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</si>
  <si>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ГП-13.01.08.01 Секция 1_Монтаж квартирных дверей №1</t>
  </si>
  <si>
    <t>4c649cd7-84bb-11f1-9618-db392af1e994</t>
  </si>
  <si>
    <t>ГП-13.02.08.01 Секция 2_Монтаж квартирных дверей №1</t>
  </si>
  <si>
    <t>4c649d5d-84bb-11f1-9618-db392af1e994</t>
  </si>
  <si>
    <t>ГП-13.03.08.01 Секция 3_Монтаж квартирных дверей №1</t>
  </si>
  <si>
    <t>4c649de3-84bb-11f1-9618-db392af1e994</t>
  </si>
  <si>
    <t>ГП-13.04.08.01 Секция 4_Монтаж квартирных дверей №1</t>
  </si>
  <si>
    <t>52f1da0b-84bb-11f1-9618-db392af1e994</t>
  </si>
  <si>
    <t>ГП-13.05.08.01 Секция 5_Монтаж квартирных дверей №1</t>
  </si>
  <si>
    <t>52f1da91-84bb-11f1-9618-db392af1e994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</si>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</sst>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2" fillId="4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2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6" borderId="7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2" fillId="7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2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2" fillId="6" borderId="7" xfId="0" applyNumberFormat="1" applyFont="1" applyFill="1" applyBorder="1" applyAlignment="1">
      <alignment horizontal="right"/>
    </xf>
    <xf numFmtId="4" fontId="2" fillId="6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/>
    </xf>
    <xf numFmtId="4" fontId="2" fillId="7" borderId="7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B28724-ED96-404B-A271-F571F148F982}" name="Р" displayName="Р" ref="A3:F6" totalsRowCount="1" headerRowDxfId="32" headerRowBorderDxfId="36" tableBorderDxfId="37" totalsRowBorderDxfId="35">
  <autoFilter ref="A3:F5" xr:uid="{FFB28724-ED96-404B-A271-F571F148F982}"/>
  <tableColumns count="6">
    <tableColumn id="1" xr3:uid="{B55BCAA3-1498-402A-A24A-4DD4124CE6E1}" name="Наименование" totalsRowLabel="Итог" dataDxfId="34" totalsRowDxfId="26"/>
    <tableColumn id="2" xr3:uid="{726B6D38-89EC-4B92-8A3E-0666D23CE006}" name="Ед. изм." dataDxfId="33" totalsRowDxfId="25"/>
    <tableColumn id="3" xr3:uid="{817D9B91-ACB7-4C04-A995-42BD86BC9BEE}" name="Количество" dataDxfId="28" totalsRowDxfId="24"/>
    <tableColumn id="4" xr3:uid="{8511F9E4-586D-44E2-866A-9F67DDD1CE31}" name="Цена за ед., руб" dataDxfId="27" totalsRowDxfId="23"/>
    <tableColumn id="5" xr3:uid="{131BDD54-591E-40CD-93D5-48B8C87E2A7B}" name="Сумма, руб" totalsRowFunction="sum" dataDxfId="22" totalsRowDxfId="29">
      <calculatedColumnFormula>ROUND(Р[[#This Row],[Количество]]*Р[[#This Row],[Цена за ед., руб]],2)</calculatedColumnFormula>
    </tableColumn>
    <tableColumn id="6" xr3:uid="{BEC31B51-7A9A-4E57-9953-6FE51151F9ED}" name="Примечание" dataDxfId="30" totalsRowDxfId="3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B72EA0-1249-463C-961A-E057AFEA2686}" name="М" displayName="М" ref="A3:I10" totalsRowCount="1" headerRowDxfId="13" headerRowBorderDxfId="20" tableBorderDxfId="21" totalsRowBorderDxfId="19">
  <autoFilter ref="A3:I9" xr:uid="{C6B72EA0-1249-463C-961A-E057AFEA2686}"/>
  <tableColumns count="9">
    <tableColumn id="1" xr3:uid="{C8D11ECC-B313-463C-A16C-8CDE369E8E99}" name="Наим." totalsRowLabel="Итог" dataDxfId="18" totalsRowDxfId="6"/>
    <tableColumn id="2" xr3:uid="{14C083C4-2EAA-42CE-9787-ABC7DCE8EE35}" name="Артикул, марка, произв." dataDxfId="17" totalsRowDxfId="5"/>
    <tableColumn id="3" xr3:uid="{DC276A9E-8E6C-42F4-BDDE-8D741D87FEA4}" name="Хар-ка" dataDxfId="16" totalsRowDxfId="4"/>
    <tableColumn id="4" xr3:uid="{4637945F-5993-4DA6-A9CA-D0F1FE137855}" name="Ед. изм." dataDxfId="15" totalsRowDxfId="3"/>
    <tableColumn id="5" xr3:uid="{CDC6E9CD-AFE1-41B5-B987-841635AB1460}" name="Количество" dataDxfId="8" totalsRowDxfId="2"/>
    <tableColumn id="6" xr3:uid="{9EF6B668-0677-4259-9E34-FE87B19F0259}" name="Цена за ед., руб" dataDxfId="7" totalsRowDxfId="1"/>
    <tableColumn id="7" xr3:uid="{CDAF0EA5-0909-48F2-AE77-ACE845BF7DFC}" name="Сумма, руб" totalsRowFunction="sum" dataDxfId="0" totalsRowDxfId="9">
      <calculatedColumnFormula>ROUND(М[[#This Row],[Количество]]*М[[#This Row],[Цена за ед., руб]],2)</calculatedColumnFormula>
    </tableColumn>
    <tableColumn id="8" xr3:uid="{F210A719-8375-483D-A1B3-EAC35EAE5CAF}" name="Прим." dataDxfId="10" totalsRowDxfId="12"/>
    <tableColumn id="9" xr3:uid="{115B333F-DB17-4D8E-86C4-B93EF937EB7F}" name="Форма закупа" dataDxfId="14" totalsRowDxfId="1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P28"/>
  <sheetViews>
    <sheetView tabSelected="1" workbookViewId="0">
      <pane ySplit="7" topLeftCell="A8" activePane="bottomLeft" state="frozen"/>
      <selection pane="bottomLeft" activeCell="A8" sqref="A8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1" width="10.5" style="1" customWidth="1"/>
    <col min="12" max="12" width="14.6640625" style="1" customWidth="1"/>
    <col min="13" max="13" width="16" style="1" customWidth="1"/>
    <col min="14" max="14" width="17" style="1" customWidth="1"/>
    <col min="15" max="15" width="35" style="1" customWidth="1"/>
    <col min="16" max="16" width="23.33203125" style="1" customWidth="1"/>
  </cols>
  <sheetData>
    <row r="1" spans="1:16" ht="11.1" customHeight="1" x14ac:dyDescent="0.2"/>
    <row r="2" spans="1:16" ht="11.1" customHeight="1" x14ac:dyDescent="0.2">
      <c r="B2" s="39" t="s">
        <v>0</v>
      </c>
      <c r="C2" s="39"/>
      <c r="D2" s="39"/>
      <c r="E2" s="39"/>
      <c r="F2" s="39"/>
      <c r="G2" s="39"/>
      <c r="H2" s="39"/>
      <c r="I2" s="39"/>
      <c r="J2" s="39"/>
    </row>
    <row r="3" spans="1:16" ht="23.1" customHeight="1" x14ac:dyDescent="0.2">
      <c r="B3" s="40" t="s">
        <v>1</v>
      </c>
      <c r="C3" s="40"/>
      <c r="D3" s="40"/>
      <c r="E3" s="40"/>
      <c r="F3" s="40"/>
      <c r="G3" s="40"/>
      <c r="H3" s="40"/>
      <c r="I3" s="40"/>
      <c r="J3" s="40"/>
    </row>
    <row r="4" spans="1:16" ht="23.1" customHeight="1" x14ac:dyDescent="0.2">
      <c r="B4" s="40" t="s">
        <v>2</v>
      </c>
      <c r="C4" s="40"/>
      <c r="D4" s="40"/>
      <c r="E4" s="40"/>
      <c r="F4" s="40"/>
      <c r="G4" s="40"/>
      <c r="H4" s="40"/>
      <c r="I4" s="40"/>
      <c r="J4" s="40"/>
    </row>
    <row r="5" spans="1:16" ht="11.1" customHeight="1" x14ac:dyDescent="0.2"/>
    <row r="6" spans="1:16" ht="11.1" customHeight="1" x14ac:dyDescent="0.2">
      <c r="A6" s="41" t="s">
        <v>3</v>
      </c>
      <c r="B6" s="41" t="s">
        <v>4</v>
      </c>
      <c r="C6" s="43" t="s">
        <v>5</v>
      </c>
      <c r="D6" s="45" t="s">
        <v>6</v>
      </c>
      <c r="E6" s="41" t="s">
        <v>7</v>
      </c>
      <c r="F6" s="47" t="s">
        <v>8</v>
      </c>
      <c r="G6" s="49" t="s">
        <v>9</v>
      </c>
      <c r="H6" s="49" t="s">
        <v>10</v>
      </c>
      <c r="I6" s="49" t="s">
        <v>11</v>
      </c>
      <c r="J6" s="49" t="s">
        <v>12</v>
      </c>
      <c r="K6" s="49" t="s">
        <v>13</v>
      </c>
      <c r="L6" s="41" t="s">
        <v>14</v>
      </c>
      <c r="M6" s="47" t="s">
        <v>15</v>
      </c>
      <c r="N6" s="47" t="s">
        <v>16</v>
      </c>
      <c r="O6" s="41" t="s">
        <v>17</v>
      </c>
      <c r="P6" s="47" t="s">
        <v>18</v>
      </c>
    </row>
    <row r="7" spans="1:16" ht="11.1" customHeight="1" x14ac:dyDescent="0.2">
      <c r="A7" s="42"/>
      <c r="B7" s="42"/>
      <c r="C7" s="44"/>
      <c r="D7" s="46"/>
      <c r="E7" s="42"/>
      <c r="F7" s="48"/>
      <c r="G7" s="50"/>
      <c r="H7" s="50"/>
      <c r="I7" s="50"/>
      <c r="J7" s="50"/>
      <c r="K7" s="50"/>
      <c r="L7" s="42"/>
      <c r="M7" s="48"/>
      <c r="N7" s="48"/>
      <c r="O7" s="42"/>
      <c r="P7" s="48"/>
    </row>
    <row r="8" spans="1:16" ht="11.1" customHeight="1" x14ac:dyDescent="0.2">
      <c r="A8" s="3" t="s">
        <v>19</v>
      </c>
      <c r="B8" s="4" t="s">
        <v>20</v>
      </c>
      <c r="C8" s="5"/>
      <c r="D8" s="5"/>
      <c r="E8" s="6"/>
      <c r="F8" s="7"/>
      <c r="G8" s="7"/>
      <c r="H8" s="7"/>
      <c r="I8" s="7"/>
      <c r="J8" s="7"/>
      <c r="K8" s="7"/>
      <c r="L8" s="7"/>
      <c r="M8" s="70"/>
      <c r="N8" s="70"/>
      <c r="O8" s="5"/>
      <c r="P8" s="5"/>
    </row>
    <row r="9" spans="1:16" ht="11.1" customHeight="1" outlineLevel="1" x14ac:dyDescent="0.2">
      <c r="A9" s="8" t="s">
        <v>21</v>
      </c>
      <c r="B9" s="9" t="s">
        <v>22</v>
      </c>
      <c r="C9" s="10"/>
      <c r="D9" s="10"/>
      <c r="E9" s="11"/>
      <c r="F9" s="12"/>
      <c r="G9" s="12"/>
      <c r="H9" s="12"/>
      <c r="I9" s="12"/>
      <c r="J9" s="12"/>
      <c r="K9" s="12"/>
      <c r="L9" s="12"/>
      <c r="M9" s="71"/>
      <c r="N9" s="71">
        <f>SUM($N$10)</f>
        <v>0</v>
      </c>
      <c r="O9" s="10"/>
      <c r="P9" s="10"/>
    </row>
    <row r="10" spans="1:16" ht="11.1" customHeight="1" outlineLevel="2" x14ac:dyDescent="0.2">
      <c r="A10" s="13" t="s">
        <v>23</v>
      </c>
      <c r="B10" s="14" t="s">
        <v>22</v>
      </c>
      <c r="C10" s="15"/>
      <c r="D10" s="15"/>
      <c r="E10" s="16"/>
      <c r="F10" s="17"/>
      <c r="G10" s="18"/>
      <c r="H10" s="18"/>
      <c r="I10" s="18"/>
      <c r="J10" s="18"/>
      <c r="K10" s="18"/>
      <c r="L10" s="18"/>
      <c r="M10" s="72"/>
      <c r="N10" s="72">
        <f>SUM($N$11)</f>
        <v>0</v>
      </c>
      <c r="O10" s="19"/>
      <c r="P10" s="19"/>
    </row>
    <row r="11" spans="1:16" ht="11.1" customHeight="1" outlineLevel="3" x14ac:dyDescent="0.2">
      <c r="A11" s="13" t="s">
        <v>24</v>
      </c>
      <c r="B11" s="14" t="s">
        <v>22</v>
      </c>
      <c r="C11" s="15"/>
      <c r="D11" s="15"/>
      <c r="E11" s="16"/>
      <c r="F11" s="17"/>
      <c r="G11" s="18"/>
      <c r="H11" s="18"/>
      <c r="I11" s="18"/>
      <c r="J11" s="18"/>
      <c r="K11" s="18"/>
      <c r="L11" s="18"/>
      <c r="M11" s="72"/>
      <c r="N11" s="72">
        <f>SUM($N$20,$N$18,$N$14,$N$12)</f>
        <v>0</v>
      </c>
      <c r="O11" s="19"/>
      <c r="P11" s="19"/>
    </row>
    <row r="12" spans="1:16" ht="11.1" customHeight="1" outlineLevel="4" x14ac:dyDescent="0.2">
      <c r="A12" s="20"/>
      <c r="B12" s="14" t="s">
        <v>25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73"/>
      <c r="N12" s="74">
        <f>SUM($N$13)</f>
        <v>0</v>
      </c>
      <c r="O12" s="18"/>
      <c r="P12" s="22"/>
    </row>
    <row r="13" spans="1:16" ht="23.1" customHeight="1" outlineLevel="4" x14ac:dyDescent="0.2">
      <c r="A13" s="23"/>
      <c r="B13" s="24" t="s">
        <v>26</v>
      </c>
      <c r="C13" s="25"/>
      <c r="D13" s="25"/>
      <c r="E13" s="26" t="s">
        <v>27</v>
      </c>
      <c r="F13" s="27"/>
      <c r="G13" s="28">
        <v>23</v>
      </c>
      <c r="H13" s="28">
        <v>27</v>
      </c>
      <c r="I13" s="28">
        <v>47</v>
      </c>
      <c r="J13" s="28">
        <v>160</v>
      </c>
      <c r="K13" s="27"/>
      <c r="L13" s="28">
        <f>SUM($G$13:$K$13)</f>
        <v>257</v>
      </c>
      <c r="M13" s="75">
        <f t="array" ref="M13">INDEX(Р[Цена за ед., руб],MATCH(1,IF(($B13=Р[Наименование])*($O13=Р[Примечание]),{1},($B13=Р[Наименование])*($O13=Р[Примечание])),0))</f>
        <v>0</v>
      </c>
      <c r="N13" s="75">
        <f>ROUND($L$13*$M$13,2)</f>
        <v>0</v>
      </c>
      <c r="O13" s="25"/>
      <c r="P13" s="25"/>
    </row>
    <row r="14" spans="1:16" ht="11.1" customHeight="1" outlineLevel="4" x14ac:dyDescent="0.2">
      <c r="A14" s="20"/>
      <c r="B14" s="14" t="s">
        <v>28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73"/>
      <c r="N14" s="74">
        <f>SUM($N$15:$N$17)</f>
        <v>0</v>
      </c>
      <c r="O14" s="18"/>
      <c r="P14" s="22"/>
    </row>
    <row r="15" spans="1:16" ht="47.1" customHeight="1" outlineLevel="4" x14ac:dyDescent="0.2">
      <c r="A15" s="23" t="s">
        <v>29</v>
      </c>
      <c r="B15" s="24" t="s">
        <v>30</v>
      </c>
      <c r="C15" s="25"/>
      <c r="D15" s="25" t="s">
        <v>31</v>
      </c>
      <c r="E15" s="26" t="s">
        <v>27</v>
      </c>
      <c r="F15" s="27"/>
      <c r="G15" s="28">
        <v>10</v>
      </c>
      <c r="H15" s="28">
        <v>17</v>
      </c>
      <c r="I15" s="28">
        <v>30</v>
      </c>
      <c r="J15" s="28">
        <v>80</v>
      </c>
      <c r="K15" s="27"/>
      <c r="L15" s="28">
        <f>SUM($G$15:$K$15)</f>
        <v>137</v>
      </c>
      <c r="M15" s="75">
        <f t="array" ref="M15">INDEX(М[Цена за ед., руб],MATCH(1,IF(($B15=М[Наим.])*($C15=М[Артикул, марка, произв.])*($D15=М[Хар-ка])*($O15=М[Прим.]),{1},($B15=М[Наим.])*($C15=М[Артикул, марка, произв.])*($D15=М[Хар-ка])*($O15=М[Прим.])),0))</f>
        <v>0</v>
      </c>
      <c r="N15" s="75">
        <f>ROUND($L$15*$M$15,2)</f>
        <v>0</v>
      </c>
      <c r="O15" s="25" t="s">
        <v>32</v>
      </c>
      <c r="P15" s="25" t="str">
        <f t="array" ref="P15">INDEX(М[Форма закупа],MATCH(1,IF(($B15=М[Наим.])*($C15=М[Артикул, марка, произв.])*($D15=М[Хар-ка])*($O15=М[Прим.]),{1},($B15=М[Наим.])*($C15=М[Артикул, марка, произв.])*($D15=М[Хар-ка])*($O15=М[Прим.])),0))</f>
        <v>Закупка подрядчик</v>
      </c>
    </row>
    <row r="16" spans="1:16" ht="35.1" customHeight="1" outlineLevel="4" x14ac:dyDescent="0.2">
      <c r="A16" s="23" t="s">
        <v>33</v>
      </c>
      <c r="B16" s="24" t="s">
        <v>30</v>
      </c>
      <c r="C16" s="25"/>
      <c r="D16" s="25" t="s">
        <v>34</v>
      </c>
      <c r="E16" s="26" t="s">
        <v>27</v>
      </c>
      <c r="F16" s="27"/>
      <c r="G16" s="28">
        <v>13</v>
      </c>
      <c r="H16" s="28">
        <v>10</v>
      </c>
      <c r="I16" s="28">
        <v>17</v>
      </c>
      <c r="J16" s="28">
        <v>80</v>
      </c>
      <c r="K16" s="27"/>
      <c r="L16" s="28">
        <f>SUM($G$16:$K$16)</f>
        <v>120</v>
      </c>
      <c r="M16" s="75">
        <f t="array" ref="M16">INDEX(М[Цена за ед., руб],MATCH(1,IF(($B16=М[Наим.])*($C16=М[Артикул, марка, произв.])*($D16=М[Хар-ка])*($O16=М[Прим.]),{1},($B16=М[Наим.])*($C16=М[Артикул, марка, произв.])*($D16=М[Хар-ка])*($O16=М[Прим.])),0))</f>
        <v>0</v>
      </c>
      <c r="N16" s="75">
        <f>ROUND($L$16*$M$16,2)</f>
        <v>0</v>
      </c>
      <c r="O16" s="25" t="s">
        <v>32</v>
      </c>
      <c r="P16" s="25" t="str">
        <f t="array" ref="P16">INDEX(М[Форма закупа],MATCH(1,IF(($B16=М[Наим.])*($C16=М[Артикул, марка, произв.])*($D16=М[Хар-ка])*($O16=М[Прим.]),{1},($B16=М[Наим.])*($C16=М[Артикул, марка, произв.])*($D16=М[Хар-ка])*($O16=М[Прим.])),0))</f>
        <v>Закупка подрядчик</v>
      </c>
    </row>
    <row r="17" spans="1:16" ht="11.1" customHeight="1" outlineLevel="4" x14ac:dyDescent="0.2">
      <c r="A17" s="23" t="s">
        <v>35</v>
      </c>
      <c r="B17" s="24" t="s">
        <v>36</v>
      </c>
      <c r="C17" s="25"/>
      <c r="D17" s="25" t="s">
        <v>37</v>
      </c>
      <c r="E17" s="26" t="s">
        <v>38</v>
      </c>
      <c r="F17" s="29">
        <v>0.67</v>
      </c>
      <c r="G17" s="28">
        <v>16</v>
      </c>
      <c r="H17" s="28">
        <v>19</v>
      </c>
      <c r="I17" s="28">
        <v>32</v>
      </c>
      <c r="J17" s="28">
        <v>108</v>
      </c>
      <c r="K17" s="27"/>
      <c r="L17" s="28">
        <f>SUM($G$17:$K$17)</f>
        <v>175</v>
      </c>
      <c r="M17" s="75">
        <f t="array" ref="M17">INDEX(М[Цена за ед., руб],MATCH(1,IF(($B17=М[Наим.])*($C17=М[Артикул, марка, произв.])*($D17=М[Хар-ка])*($O17=М[Прим.]),{1},($B17=М[Наим.])*($C17=М[Артикул, марка, произв.])*($D17=М[Хар-ка])*($O17=М[Прим.])),0))</f>
        <v>0</v>
      </c>
      <c r="N17" s="75">
        <f>ROUND($L$17*$M$17,2)</f>
        <v>0</v>
      </c>
      <c r="O17" s="25"/>
      <c r="P17" s="25" t="str">
        <f t="array" ref="P17">INDEX(М[Форма закупа],MATCH(1,IF(($B17=М[Наим.])*($C17=М[Артикул, марка, произв.])*($D17=М[Хар-ка])*($O17=М[Прим.]),{1},($B17=М[Наим.])*($C17=М[Артикул, марка, произв.])*($D17=М[Хар-ка])*($O17=М[Прим.])),0))</f>
        <v>Закупка подрядчик</v>
      </c>
    </row>
    <row r="18" spans="1:16" ht="11.1" customHeight="1" outlineLevel="4" x14ac:dyDescent="0.2">
      <c r="A18" s="20"/>
      <c r="B18" s="14" t="s">
        <v>25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73"/>
      <c r="N18" s="74">
        <f>SUM($N$19)</f>
        <v>0</v>
      </c>
      <c r="O18" s="18"/>
      <c r="P18" s="22"/>
    </row>
    <row r="19" spans="1:16" ht="23.1" customHeight="1" outlineLevel="4" x14ac:dyDescent="0.2">
      <c r="A19" s="23"/>
      <c r="B19" s="24" t="s">
        <v>39</v>
      </c>
      <c r="C19" s="25"/>
      <c r="D19" s="25"/>
      <c r="E19" s="26" t="s">
        <v>27</v>
      </c>
      <c r="F19" s="27"/>
      <c r="G19" s="28">
        <v>19</v>
      </c>
      <c r="H19" s="28">
        <v>18</v>
      </c>
      <c r="I19" s="28">
        <v>18</v>
      </c>
      <c r="J19" s="28">
        <v>24</v>
      </c>
      <c r="K19" s="28">
        <v>3</v>
      </c>
      <c r="L19" s="28">
        <f>SUM($G$19:$K$19)</f>
        <v>82</v>
      </c>
      <c r="M19" s="75">
        <f t="array" ref="M19">INDEX(Р[Цена за ед., руб],MATCH(1,IF(($B19=Р[Наименование])*($O19=Р[Примечание]),{1},($B19=Р[Наименование])*($O19=Р[Примечание])),0))</f>
        <v>0</v>
      </c>
      <c r="N19" s="75">
        <f>ROUND($L$19*$M$19,2)</f>
        <v>0</v>
      </c>
      <c r="O19" s="25"/>
      <c r="P19" s="25"/>
    </row>
    <row r="20" spans="1:16" ht="11.1" customHeight="1" outlineLevel="4" x14ac:dyDescent="0.2">
      <c r="A20" s="20"/>
      <c r="B20" s="14" t="s">
        <v>28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73"/>
      <c r="N20" s="74">
        <f>SUM($N$21:$N$23)</f>
        <v>0</v>
      </c>
      <c r="O20" s="18"/>
      <c r="P20" s="22"/>
    </row>
    <row r="21" spans="1:16" ht="47.1" customHeight="1" outlineLevel="4" x14ac:dyDescent="0.2">
      <c r="A21" s="23" t="s">
        <v>29</v>
      </c>
      <c r="B21" s="24" t="s">
        <v>40</v>
      </c>
      <c r="C21" s="25"/>
      <c r="D21" s="25" t="s">
        <v>41</v>
      </c>
      <c r="E21" s="26" t="s">
        <v>27</v>
      </c>
      <c r="F21" s="27"/>
      <c r="G21" s="28">
        <v>10</v>
      </c>
      <c r="H21" s="28">
        <v>12</v>
      </c>
      <c r="I21" s="28">
        <v>12</v>
      </c>
      <c r="J21" s="28">
        <v>12</v>
      </c>
      <c r="K21" s="27"/>
      <c r="L21" s="28">
        <f>SUM($G$21:$K$21)</f>
        <v>46</v>
      </c>
      <c r="M21" s="75">
        <f t="array" ref="M21">INDEX(М[Цена за ед., руб],MATCH(1,IF(($B21=М[Наим.])*($C21=М[Артикул,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  <c r="N21" s="75">
        <f>ROUND($L$21*$M$21,2)</f>
        <v>0</v>
      </c>
      <c r="O21" s="25" t="s">
        <v>32</v>
      </c>
      <c r="P21" s="25" t="str">
        <f t="array" ref="P21">INDEX(М[Форма закупа],MATCH(1,IF(($B21=М[Наим.])*($C21=М[Артикул, марка, произв.])*($D21=М[Хар-ка])*($O21=М[Прим.]),{1},($B21=М[Наим.])*($C21=М[Артикул, марка, произв.])*($D21=М[Хар-ка])*($O21=М[Прим.])),0))</f>
        <v>Закупка подрядчик</v>
      </c>
    </row>
    <row r="22" spans="1:16" ht="47.1" customHeight="1" outlineLevel="4" x14ac:dyDescent="0.2">
      <c r="A22" s="23" t="s">
        <v>33</v>
      </c>
      <c r="B22" s="24" t="s">
        <v>40</v>
      </c>
      <c r="C22" s="25"/>
      <c r="D22" s="25" t="s">
        <v>42</v>
      </c>
      <c r="E22" s="26" t="s">
        <v>27</v>
      </c>
      <c r="F22" s="27"/>
      <c r="G22" s="28">
        <v>9</v>
      </c>
      <c r="H22" s="28">
        <v>6</v>
      </c>
      <c r="I22" s="28">
        <v>6</v>
      </c>
      <c r="J22" s="28">
        <v>12</v>
      </c>
      <c r="K22" s="28">
        <v>3</v>
      </c>
      <c r="L22" s="28">
        <f>SUM($G$22:$K$22)</f>
        <v>36</v>
      </c>
      <c r="M22" s="75">
        <f t="array" ref="M22">INDEX(М[Цена за ед., руб],MATCH(1,IF(($B22=М[Наим.])*($C22=М[Артикул, марка, произв.])*($D22=М[Хар-ка])*($O22=М[Прим.]),{1},($B22=М[Наим.])*($C22=М[Артикул, марка, произв.])*($D22=М[Хар-ка])*($O22=М[Прим.])),0))</f>
        <v>0</v>
      </c>
      <c r="N22" s="75">
        <f>ROUND($L$22*$M$22,2)</f>
        <v>0</v>
      </c>
      <c r="O22" s="25" t="s">
        <v>32</v>
      </c>
      <c r="P22" s="25" t="str">
        <f t="array" ref="P22">INDEX(М[Форма закупа],MATCH(1,IF(($B22=М[Наим.])*($C22=М[Артикул, марка, произв.])*($D22=М[Хар-ка])*($O22=М[Прим.]),{1},($B22=М[Наим.])*($C22=М[Артикул, марка, произв.])*($D22=М[Хар-ка])*($O22=М[Прим.])),0))</f>
        <v>Закупка подрядчик</v>
      </c>
    </row>
    <row r="23" spans="1:16" ht="23.1" customHeight="1" outlineLevel="4" x14ac:dyDescent="0.2">
      <c r="A23" s="23" t="s">
        <v>35</v>
      </c>
      <c r="B23" s="24" t="s">
        <v>36</v>
      </c>
      <c r="C23" s="25"/>
      <c r="D23" s="25" t="s">
        <v>43</v>
      </c>
      <c r="E23" s="26" t="s">
        <v>38</v>
      </c>
      <c r="F23" s="29">
        <v>0.67</v>
      </c>
      <c r="G23" s="28">
        <v>13</v>
      </c>
      <c r="H23" s="28">
        <v>13</v>
      </c>
      <c r="I23" s="28">
        <v>13</v>
      </c>
      <c r="J23" s="28">
        <v>17</v>
      </c>
      <c r="K23" s="28">
        <v>3</v>
      </c>
      <c r="L23" s="28">
        <f>SUM($G$23:$K$23)</f>
        <v>59</v>
      </c>
      <c r="M23" s="75">
        <f t="array" ref="M23">INDEX(М[Цена за ед., руб],MATCH(1,IF(($B23=М[Наим.])*($C23=М[Артикул, марка, произв.])*($D23=М[Хар-ка])*($O23=М[Прим.]),{1},($B23=М[Наим.])*($C23=М[Артикул, марка, произв.])*($D23=М[Хар-ка])*($O23=М[Прим.])),0))</f>
        <v>0</v>
      </c>
      <c r="N23" s="75">
        <f>ROUND($L$23*$M$23,2)</f>
        <v>0</v>
      </c>
      <c r="O23" s="25"/>
      <c r="P23" s="25" t="str">
        <f t="array" ref="P23">INDEX(М[Форма закупа],MATCH(1,IF(($B23=М[Наим.])*($C23=М[Артикул, марка, произв.])*($D23=М[Хар-ка])*($O23=М[Прим.]),{1},($B23=М[Наим.])*($C23=М[Артикул, марка, произв.])*($D23=М[Хар-ка])*($O23=М[Прим.])),0))</f>
        <v>Закупка подрядчик</v>
      </c>
    </row>
    <row r="24" spans="1:16" ht="11.1" customHeight="1" x14ac:dyDescent="0.2">
      <c r="A24" s="30"/>
      <c r="B24" s="31"/>
      <c r="C24" s="31"/>
      <c r="D24" s="31"/>
      <c r="E24" s="31"/>
      <c r="F24" s="31"/>
      <c r="G24" s="32"/>
      <c r="H24" s="32"/>
      <c r="I24" s="32"/>
      <c r="J24" s="32"/>
      <c r="K24" s="32"/>
      <c r="L24" s="51" t="s">
        <v>44</v>
      </c>
      <c r="M24" s="76"/>
      <c r="N24" s="77">
        <f>$N$9</f>
        <v>0</v>
      </c>
      <c r="O24" s="33"/>
      <c r="P24" s="33"/>
    </row>
    <row r="25" spans="1:16" ht="11.1" customHeight="1" x14ac:dyDescent="0.2">
      <c r="A25" s="30"/>
      <c r="B25" s="31"/>
      <c r="C25" s="31"/>
      <c r="D25" s="31"/>
      <c r="E25" s="31"/>
      <c r="F25" s="31"/>
      <c r="G25" s="34"/>
      <c r="H25" s="34"/>
      <c r="I25" s="34"/>
      <c r="J25" s="34"/>
      <c r="K25" s="34"/>
      <c r="L25" s="52" t="s">
        <v>45</v>
      </c>
      <c r="M25" s="78"/>
      <c r="N25" s="77">
        <f>SUM($N$18,$N$12)</f>
        <v>0</v>
      </c>
      <c r="O25" s="33"/>
      <c r="P25" s="33"/>
    </row>
    <row r="26" spans="1:16" ht="11.1" customHeight="1" x14ac:dyDescent="0.2">
      <c r="A26" s="30"/>
      <c r="B26" s="31"/>
      <c r="C26" s="31"/>
      <c r="D26" s="31"/>
      <c r="E26" s="31"/>
      <c r="F26" s="31"/>
      <c r="G26" s="34"/>
      <c r="H26" s="34"/>
      <c r="I26" s="34"/>
      <c r="J26" s="34"/>
      <c r="K26" s="34"/>
      <c r="L26" s="52" t="s">
        <v>46</v>
      </c>
      <c r="M26" s="78"/>
      <c r="N26" s="77">
        <f>SUM($N$20,$N$14)</f>
        <v>0</v>
      </c>
      <c r="O26" s="33"/>
      <c r="P26" s="33"/>
    </row>
    <row r="27" spans="1:16" ht="11.1" customHeight="1" x14ac:dyDescent="0.2">
      <c r="A27" s="35"/>
      <c r="B27" s="53" t="s">
        <v>47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79"/>
      <c r="N27" s="79"/>
      <c r="O27" s="53"/>
      <c r="P27" s="35"/>
    </row>
    <row r="28" spans="1:16" ht="11.1" customHeight="1" x14ac:dyDescent="0.2"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80"/>
      <c r="N28" s="80"/>
      <c r="O28" s="54"/>
    </row>
  </sheetData>
  <mergeCells count="24">
    <mergeCell ref="B28:O28"/>
    <mergeCell ref="P6:P7"/>
    <mergeCell ref="L24:M24"/>
    <mergeCell ref="L25:M25"/>
    <mergeCell ref="L26:M26"/>
    <mergeCell ref="B27:O27"/>
    <mergeCell ref="K6:K7"/>
    <mergeCell ref="L6:L7"/>
    <mergeCell ref="M6:M7"/>
    <mergeCell ref="N6:N7"/>
    <mergeCell ref="O6:O7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6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55" t="s">
        <v>48</v>
      </c>
      <c r="B1" s="55"/>
      <c r="C1" s="55"/>
      <c r="D1" s="55"/>
      <c r="E1" s="55"/>
      <c r="F1" s="55"/>
    </row>
    <row r="3" spans="1:6" ht="11.1" customHeight="1" x14ac:dyDescent="0.2">
      <c r="A3" s="58" t="s">
        <v>4</v>
      </c>
      <c r="B3" s="2" t="s">
        <v>7</v>
      </c>
      <c r="C3" s="2" t="s">
        <v>14</v>
      </c>
      <c r="D3" s="65" t="s">
        <v>15</v>
      </c>
      <c r="E3" s="65" t="s">
        <v>16</v>
      </c>
      <c r="F3" s="59" t="s">
        <v>17</v>
      </c>
    </row>
    <row r="4" spans="1:6" ht="11.1" customHeight="1" x14ac:dyDescent="0.2">
      <c r="A4" s="56" t="s">
        <v>26</v>
      </c>
      <c r="B4" s="36" t="s">
        <v>27</v>
      </c>
      <c r="C4" s="37">
        <v>257</v>
      </c>
      <c r="D4" s="66"/>
      <c r="E4" s="66">
        <f>ROUND(Р[[#This Row],[Количество]]*Р[[#This Row],[Цена за ед., руб]],2)</f>
        <v>0</v>
      </c>
      <c r="F4" s="57"/>
    </row>
    <row r="5" spans="1:6" ht="11.1" customHeight="1" x14ac:dyDescent="0.2">
      <c r="A5" s="60" t="s">
        <v>39</v>
      </c>
      <c r="B5" s="61" t="s">
        <v>27</v>
      </c>
      <c r="C5" s="62">
        <v>82</v>
      </c>
      <c r="D5" s="67"/>
      <c r="E5" s="67">
        <f>ROUND(Р[[#This Row],[Количество]]*Р[[#This Row],[Цена за ед., руб]],2)</f>
        <v>0</v>
      </c>
      <c r="F5" s="64"/>
    </row>
    <row r="6" spans="1:6" ht="11.45" customHeight="1" x14ac:dyDescent="0.2">
      <c r="A6" s="60" t="s">
        <v>68</v>
      </c>
      <c r="B6" s="61"/>
      <c r="C6" s="63"/>
      <c r="D6" s="67"/>
      <c r="E6" s="67">
        <f>SUBTOTAL(109,Р[Сумма, руб])</f>
        <v>0</v>
      </c>
      <c r="F6" s="64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0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55" t="s">
        <v>49</v>
      </c>
      <c r="B1" s="55"/>
      <c r="C1" s="55"/>
      <c r="D1" s="55"/>
      <c r="E1" s="55"/>
      <c r="F1" s="55"/>
      <c r="G1" s="55"/>
      <c r="H1" s="55"/>
    </row>
    <row r="2" spans="1:9" ht="11.1" customHeight="1" x14ac:dyDescent="0.2"/>
    <row r="3" spans="1:9" ht="23.1" customHeight="1" x14ac:dyDescent="0.2">
      <c r="A3" s="58" t="s">
        <v>50</v>
      </c>
      <c r="B3" s="68" t="s">
        <v>51</v>
      </c>
      <c r="C3" s="59" t="s">
        <v>52</v>
      </c>
      <c r="D3" s="2" t="s">
        <v>7</v>
      </c>
      <c r="E3" s="2" t="s">
        <v>14</v>
      </c>
      <c r="F3" s="65" t="s">
        <v>15</v>
      </c>
      <c r="G3" s="65" t="s">
        <v>16</v>
      </c>
      <c r="H3" s="2" t="s">
        <v>53</v>
      </c>
      <c r="I3" s="59" t="s">
        <v>54</v>
      </c>
    </row>
    <row r="4" spans="1:9" ht="35.1" customHeight="1" x14ac:dyDescent="0.2">
      <c r="A4" s="56" t="s">
        <v>30</v>
      </c>
      <c r="B4" s="38"/>
      <c r="C4" s="38" t="s">
        <v>31</v>
      </c>
      <c r="D4" s="36" t="s">
        <v>27</v>
      </c>
      <c r="E4" s="37">
        <v>137</v>
      </c>
      <c r="F4" s="66"/>
      <c r="G4" s="66">
        <f>ROUND(М[[#This Row],[Количество]]*М[[#This Row],[Цена за ед., руб]],2)</f>
        <v>0</v>
      </c>
      <c r="H4" s="38" t="s">
        <v>32</v>
      </c>
      <c r="I4" s="57" t="s">
        <v>55</v>
      </c>
    </row>
    <row r="5" spans="1:9" ht="35.1" customHeight="1" x14ac:dyDescent="0.2">
      <c r="A5" s="56" t="s">
        <v>30</v>
      </c>
      <c r="B5" s="38"/>
      <c r="C5" s="38" t="s">
        <v>34</v>
      </c>
      <c r="D5" s="36" t="s">
        <v>27</v>
      </c>
      <c r="E5" s="37">
        <v>120</v>
      </c>
      <c r="F5" s="66"/>
      <c r="G5" s="66">
        <f>ROUND(М[[#This Row],[Количество]]*М[[#This Row],[Цена за ед., руб]],2)</f>
        <v>0</v>
      </c>
      <c r="H5" s="38" t="s">
        <v>32</v>
      </c>
      <c r="I5" s="57" t="s">
        <v>55</v>
      </c>
    </row>
    <row r="6" spans="1:9" ht="35.1" customHeight="1" x14ac:dyDescent="0.2">
      <c r="A6" s="56" t="s">
        <v>40</v>
      </c>
      <c r="B6" s="38"/>
      <c r="C6" s="38" t="s">
        <v>41</v>
      </c>
      <c r="D6" s="36" t="s">
        <v>27</v>
      </c>
      <c r="E6" s="37">
        <v>46</v>
      </c>
      <c r="F6" s="66"/>
      <c r="G6" s="66">
        <f>ROUND(М[[#This Row],[Количество]]*М[[#This Row],[Цена за ед., руб]],2)</f>
        <v>0</v>
      </c>
      <c r="H6" s="38" t="s">
        <v>32</v>
      </c>
      <c r="I6" s="57" t="s">
        <v>55</v>
      </c>
    </row>
    <row r="7" spans="1:9" ht="35.1" customHeight="1" x14ac:dyDescent="0.2">
      <c r="A7" s="56" t="s">
        <v>40</v>
      </c>
      <c r="B7" s="38"/>
      <c r="C7" s="38" t="s">
        <v>42</v>
      </c>
      <c r="D7" s="36" t="s">
        <v>27</v>
      </c>
      <c r="E7" s="37">
        <v>36</v>
      </c>
      <c r="F7" s="66"/>
      <c r="G7" s="66">
        <f>ROUND(М[[#This Row],[Количество]]*М[[#This Row],[Цена за ед., руб]],2)</f>
        <v>0</v>
      </c>
      <c r="H7" s="38" t="s">
        <v>32</v>
      </c>
      <c r="I7" s="57" t="s">
        <v>55</v>
      </c>
    </row>
    <row r="8" spans="1:9" ht="11.1" customHeight="1" x14ac:dyDescent="0.2">
      <c r="A8" s="56" t="s">
        <v>36</v>
      </c>
      <c r="B8" s="38"/>
      <c r="C8" s="38" t="s">
        <v>37</v>
      </c>
      <c r="D8" s="36" t="s">
        <v>38</v>
      </c>
      <c r="E8" s="37">
        <v>175</v>
      </c>
      <c r="F8" s="66"/>
      <c r="G8" s="66">
        <f>ROUND(М[[#This Row],[Количество]]*М[[#This Row],[Цена за ед., руб]],2)</f>
        <v>0</v>
      </c>
      <c r="H8" s="38"/>
      <c r="I8" s="57" t="s">
        <v>55</v>
      </c>
    </row>
    <row r="9" spans="1:9" ht="23.1" customHeight="1" x14ac:dyDescent="0.2">
      <c r="A9" s="60" t="s">
        <v>36</v>
      </c>
      <c r="B9" s="69"/>
      <c r="C9" s="69" t="s">
        <v>43</v>
      </c>
      <c r="D9" s="61" t="s">
        <v>38</v>
      </c>
      <c r="E9" s="62">
        <v>59</v>
      </c>
      <c r="F9" s="67"/>
      <c r="G9" s="67">
        <f>ROUND(М[[#This Row],[Количество]]*М[[#This Row],[Цена за ед., руб]],2)</f>
        <v>0</v>
      </c>
      <c r="H9" s="69"/>
      <c r="I9" s="64" t="s">
        <v>55</v>
      </c>
    </row>
    <row r="10" spans="1:9" ht="11.45" customHeight="1" x14ac:dyDescent="0.2">
      <c r="A10" s="60" t="s">
        <v>68</v>
      </c>
      <c r="B10" s="69"/>
      <c r="C10" s="69"/>
      <c r="D10" s="61"/>
      <c r="E10" s="63"/>
      <c r="F10" s="67"/>
      <c r="G10" s="67">
        <f>SUBTOTAL(109,М[Сумма, руб])</f>
        <v>0</v>
      </c>
      <c r="H10" s="69"/>
      <c r="I10" s="64"/>
    </row>
  </sheetData>
  <mergeCells count="1">
    <mergeCell ref="A1:H1"/>
  </mergeCells>
  <dataValidations count="1">
    <dataValidation type="list" errorStyle="information" allowBlank="1" showInputMessage="1" showErrorMessage="1" sqref="I3:I10" xr:uid="{5EE8FFDD-BAFA-4899-8B9B-773141C6EEDE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56</v>
      </c>
      <c r="B1" s="1" t="s">
        <v>57</v>
      </c>
    </row>
    <row r="2" spans="1:2" ht="11.1" customHeight="1" x14ac:dyDescent="0.2">
      <c r="A2" s="1" t="s">
        <v>58</v>
      </c>
      <c r="B2" s="1" t="s">
        <v>59</v>
      </c>
    </row>
    <row r="3" spans="1:2" ht="11.1" customHeight="1" x14ac:dyDescent="0.2">
      <c r="A3" s="1" t="s">
        <v>60</v>
      </c>
      <c r="B3" s="1" t="s">
        <v>61</v>
      </c>
    </row>
    <row r="4" spans="1:2" ht="11.1" customHeight="1" x14ac:dyDescent="0.2">
      <c r="A4" s="1" t="s">
        <v>62</v>
      </c>
      <c r="B4" s="1" t="s">
        <v>63</v>
      </c>
    </row>
    <row r="5" spans="1:2" ht="11.1" customHeight="1" x14ac:dyDescent="0.2">
      <c r="A5" s="1" t="s">
        <v>64</v>
      </c>
      <c r="B5" s="1" t="s">
        <v>65</v>
      </c>
    </row>
    <row r="6" spans="1:2" ht="11.1" customHeight="1" x14ac:dyDescent="0.2">
      <c r="A6" s="1" t="s">
        <v>66</v>
      </c>
      <c r="B6" s="1" t="s">
        <v>67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Андреева Елена Сергеевна</cp:lastModifiedBy>
  <dcterms:modified xsi:type="dcterms:W3CDTF">2026-08-06T08:17:42Z</dcterms:modified>
</cp:coreProperties>
</file>