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3\"/>
    </mc:Choice>
  </mc:AlternateContent>
  <xr:revisionPtr revIDLastSave="0" documentId="13_ncr:1_{FFB94112-AB6B-4AE2-97E0-A16BDBEB0FA3}" xr6:coauthVersionLast="47" xr6:coauthVersionMax="47" xr10:uidLastSave="{00000000-0000-0000-0000-000000000000}"/>
  <bookViews>
    <workbookView xWindow="-25380" yWindow="960" windowWidth="21600" windowHeight="1138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L13" i="1" l="1"/>
  <c r="M13" i="1" a="1"/>
  <c r="M13" i="1" s="1"/>
  <c r="N13" i="1" s="1"/>
  <c r="N12" i="1" s="1"/>
  <c r="L15" i="1"/>
  <c r="P15" i="1" a="1"/>
  <c r="P15" i="1" s="1"/>
  <c r="M15" i="1" a="1"/>
  <c r="M15" i="1" s="1"/>
  <c r="N15" i="1" s="1"/>
  <c r="N14" i="1" s="1"/>
  <c r="L16" i="1"/>
  <c r="N16" i="1" s="1"/>
  <c r="P16" i="1" a="1"/>
  <c r="P16" i="1"/>
  <c r="M16" i="1" a="1"/>
  <c r="M16" i="1"/>
  <c r="L18" i="1"/>
  <c r="M18" i="1" a="1"/>
  <c r="M18" i="1"/>
  <c r="N18" i="1" s="1"/>
  <c r="N17" i="1" s="1"/>
  <c r="L20" i="1"/>
  <c r="P20" i="1" a="1"/>
  <c r="P20" i="1" s="1"/>
  <c r="M20" i="1" a="1"/>
  <c r="M20" i="1" s="1"/>
  <c r="N20" i="1" s="1"/>
  <c r="N19" i="1" s="1"/>
  <c r="L22" i="1"/>
  <c r="M22" i="1" a="1"/>
  <c r="M22" i="1"/>
  <c r="N22" i="1" s="1"/>
  <c r="N21" i="1" s="1"/>
  <c r="L24" i="1"/>
  <c r="P24" i="1" a="1"/>
  <c r="P24" i="1" s="1"/>
  <c r="M24" i="1" a="1"/>
  <c r="M24" i="1" s="1"/>
  <c r="N24" i="1" s="1"/>
  <c r="L25" i="1"/>
  <c r="P25" i="1" a="1"/>
  <c r="P25" i="1"/>
  <c r="M25" i="1" a="1"/>
  <c r="M25" i="1"/>
  <c r="L26" i="1"/>
  <c r="P26" i="1" a="1"/>
  <c r="P26" i="1" s="1"/>
  <c r="M26" i="1" a="1"/>
  <c r="M26" i="1" s="1"/>
  <c r="N26" i="1" s="1"/>
  <c r="L27" i="1"/>
  <c r="P27" i="1" a="1"/>
  <c r="P27" i="1"/>
  <c r="M27" i="1" a="1"/>
  <c r="M27" i="1"/>
  <c r="L28" i="1"/>
  <c r="P28" i="1" a="1"/>
  <c r="P28" i="1" s="1"/>
  <c r="M28" i="1" a="1"/>
  <c r="M28" i="1" s="1"/>
  <c r="N28" i="1" s="1"/>
  <c r="L29" i="1"/>
  <c r="P29" i="1" a="1"/>
  <c r="P29" i="1"/>
  <c r="M29" i="1" a="1"/>
  <c r="M29" i="1"/>
  <c r="L30" i="1"/>
  <c r="P30" i="1" a="1"/>
  <c r="P30" i="1" s="1"/>
  <c r="M30" i="1" a="1"/>
  <c r="M30" i="1" s="1"/>
  <c r="N30" i="1" s="1"/>
  <c r="L31" i="1"/>
  <c r="P31" i="1" a="1"/>
  <c r="P31" i="1"/>
  <c r="M31" i="1" a="1"/>
  <c r="M31" i="1"/>
  <c r="L32" i="1"/>
  <c r="P32" i="1" a="1"/>
  <c r="P32" i="1" s="1"/>
  <c r="M32" i="1" a="1"/>
  <c r="M32" i="1" s="1"/>
  <c r="N25" i="1"/>
  <c r="N27" i="1"/>
  <c r="N29" i="1"/>
  <c r="N31" i="1"/>
  <c r="G14" i="3"/>
  <c r="G13" i="3"/>
  <c r="G12" i="3"/>
  <c r="G11" i="3"/>
  <c r="G10" i="3"/>
  <c r="G9" i="3"/>
  <c r="G8" i="3"/>
  <c r="G7" i="3"/>
  <c r="G6" i="3"/>
  <c r="G5" i="3"/>
  <c r="G4" i="3"/>
  <c r="G15" i="3" s="1"/>
  <c r="E6" i="2"/>
  <c r="E5" i="2"/>
  <c r="E4" i="2"/>
  <c r="E7" i="2" s="1"/>
  <c r="N32" i="1" l="1"/>
  <c r="N23" i="1" s="1"/>
  <c r="N34" i="1"/>
  <c r="N35" i="1" l="1"/>
  <c r="N11" i="1"/>
  <c r="N10" i="1" s="1"/>
  <c r="N9" i="1" s="1"/>
  <c r="N33" i="1" s="1"/>
</calcChain>
</file>

<file path=xl/sharedStrings.xml><?xml version="1.0" encoding="utf-8"?>
<sst xmlns="http://schemas.openxmlformats.org/spreadsheetml/2006/main" count="190" uniqueCount="83">
  <si>
    <t>Локальный сметный расчет (ЛСР) №13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</si>
  <si>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подземным паркингом Секция 1, 2, 3, 4, 5</t>
  </si>
  <si>
    <t>Ведомость объемов работ и расхода материалов по работе: Монтаж протиповожарных дверей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</si>
  <si>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</si>
  <si>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</si>
  <si>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</si>
  <si>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</si>
  <si>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</si>
  <si>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</si>
  <si>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</si>
  <si>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</si>
  <si>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</si>
  <si>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</si>
  <si>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</si>
  <si>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</si>
  <si>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</si>
  <si>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</si>
  <si>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</si>
  <si>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</si>
  <si>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</si>
  <si>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</si>
  <si>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08.02</t>
  </si>
  <si>
    <t>Монтаж протиповожарных дверей</t>
  </si>
  <si>
    <t>08.02.01</t>
  </si>
  <si>
    <t>Монтаж противопожарных дверей</t>
  </si>
  <si>
    <t>08.02.01.00</t>
  </si>
  <si>
    <t>Работы:</t>
  </si>
  <si>
    <t>Установка двустворчатой противопожарной двери</t>
  </si>
  <si>
    <t>шт</t>
  </si>
  <si>
    <t>Материалы:</t>
  </si>
  <si>
    <t>1</t>
  </si>
  <si>
    <t>Дверной блок противопожарный</t>
  </si>
  <si>
    <t>ДПСО Дп 2180х1460 правая EIS60 RAL7039</t>
  </si>
  <si>
    <t>Остекление 1600*400; Перед изготовлением и монтажом обязательны замеры фактических проёмов</t>
  </si>
  <si>
    <t>2</t>
  </si>
  <si>
    <t>Пена монтажная</t>
  </si>
  <si>
    <t>противопожарная</t>
  </si>
  <si>
    <t>баллон</t>
  </si>
  <si>
    <t>Установка доводчика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</si>
  <si>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</si>
  <si>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</si>
  <si>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</si>
  <si>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ДПСО Оп 2180х1060 левая EIS60 RAL7039</t>
  </si>
  <si>
    <t>ДПСО Оп 2180х1060 правая EIS60 RAL7039</t>
  </si>
  <si>
    <t>3</t>
  </si>
  <si>
    <t>ДПСО Оп 2280х1060 левая EIS60 RAL7039</t>
  </si>
  <si>
    <t>4</t>
  </si>
  <si>
    <t>ДПСО Оп 2380х1060 левая EIS60 RAL7039</t>
  </si>
  <si>
    <t>5</t>
  </si>
  <si>
    <t>ДПСО Оп 2200х1100 левая EIS60 RAL7039</t>
  </si>
  <si>
    <t>6</t>
  </si>
  <si>
    <t>ДПС Оп 2000х1060 левая EI60 RAL7016</t>
  </si>
  <si>
    <t>Перед изготовлением и монтажом обязательны замеры фактических проёмов</t>
  </si>
  <si>
    <t>7</t>
  </si>
  <si>
    <t>ДПС Оп 1880х1060 правая EI60 RAL7016</t>
  </si>
  <si>
    <t>8</t>
  </si>
  <si>
    <t>ДПС Оп 1880х860 левая EI60 RAL7016</t>
  </si>
  <si>
    <t>9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</si>
  <si>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</si>
  <si>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</si>
  <si>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</si>
  <si>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</si>
  <si>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</si>
  <si>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</si>
  <si>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</si>
  <si>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</si>
  <si>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</si>
  <si>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</si>
  <si>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</si>
  <si>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</si>
  <si>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</si>
  <si>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</si>
  <si>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ГП-13.01.08.02 Секция 1_Монтаж протиповожарных дверей №2</t>
  </si>
  <si>
    <t>47d478fb-8426-11f1-9618-db392af1e994</t>
  </si>
  <si>
    <t>ГП-13.02.08.02 Секция 2_Монтаж протиповожарных дверей №2</t>
  </si>
  <si>
    <t>47d47991-8426-11f1-9618-db392af1e994</t>
  </si>
  <si>
    <t>ГП-13.03.08.02 Секция 3_Монтаж протиповожарных дверей №2</t>
  </si>
  <si>
    <t>47d47a27-8426-11f1-9618-db392af1e994</t>
  </si>
  <si>
    <t>ГП-13.04.08.02 Секция 4_Монтаж протиповожарных дверей №2</t>
  </si>
  <si>
    <t>4ed2265a-8426-11f1-9618-db392af1e994</t>
  </si>
  <si>
    <t>ГП-13.05.08.02 Секция 5_Монтаж протиповожарных дверей №2</t>
  </si>
  <si>
    <t>4ed226f0-8426-11f1-9618-db392af1e994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</si>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</sst>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D8F7F7-2E5F-488A-A8E7-3FD85565E7A3}" name="Р" displayName="Р" ref="A3:F7" totalsRowCount="1" headerRowDxfId="32" headerRowBorderDxfId="36" tableBorderDxfId="37" totalsRowBorderDxfId="35">
  <autoFilter ref="A3:F6" xr:uid="{70D8F7F7-2E5F-488A-A8E7-3FD85565E7A3}"/>
  <tableColumns count="6">
    <tableColumn id="1" xr3:uid="{1084D495-39DD-4650-9FC3-1F858B506C82}" name="Наименование" totalsRowLabel="Итог" dataDxfId="34" totalsRowDxfId="26"/>
    <tableColumn id="2" xr3:uid="{71D82B18-2FCB-47A3-B3B8-59F7FD9426BB}" name="Ед. изм." dataDxfId="33" totalsRowDxfId="25"/>
    <tableColumn id="3" xr3:uid="{E31EDBD0-EB0B-4002-AA59-D0C2ABDA127D}" name="Количество" dataDxfId="28" totalsRowDxfId="24"/>
    <tableColumn id="4" xr3:uid="{B4713D2D-1C38-459F-9AD2-57707CF33722}" name="Цена за ед., руб" dataDxfId="27" totalsRowDxfId="23"/>
    <tableColumn id="5" xr3:uid="{9FE86778-8E5B-49DD-9AB8-7295ACAC5448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C9822CEB-0FC4-4F22-B18B-CCA18C5B5B66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68EF33-88C6-4135-9FC6-CCE44447F473}" name="М" displayName="М" ref="A3:I15" totalsRowCount="1" headerRowDxfId="13" headerRowBorderDxfId="20" tableBorderDxfId="21" totalsRowBorderDxfId="19">
  <autoFilter ref="A3:I14" xr:uid="{B568EF33-88C6-4135-9FC6-CCE44447F473}"/>
  <tableColumns count="9">
    <tableColumn id="1" xr3:uid="{12F9E733-26F2-4AA9-968C-81EC4CF15D06}" name="Наим." totalsRowLabel="Итог" dataDxfId="18" totalsRowDxfId="6"/>
    <tableColumn id="2" xr3:uid="{C84DAB25-BD10-4390-9BA1-6041D9352269}" name="Артикул, марка, произв." dataDxfId="17" totalsRowDxfId="5"/>
    <tableColumn id="3" xr3:uid="{6BD5C0EB-6A16-46F5-8D90-C7688E5550DC}" name="Хар-ка" dataDxfId="16" totalsRowDxfId="4"/>
    <tableColumn id="4" xr3:uid="{16BAA1D6-ACF6-476F-BDEB-BA3219AD4188}" name="Ед. изм." dataDxfId="15" totalsRowDxfId="3"/>
    <tableColumn id="5" xr3:uid="{22ED8714-C32F-4944-9722-215FFC17F4A0}" name="Количество" dataDxfId="8" totalsRowDxfId="2"/>
    <tableColumn id="6" xr3:uid="{7D2B9A4C-1BCE-415F-BE51-0D660606AF57}" name="Цена за ед., руб" dataDxfId="7" totalsRowDxfId="1"/>
    <tableColumn id="7" xr3:uid="{2239EC34-056B-4117-A716-91D4280D8840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FDA7C740-2A86-49DC-9837-394FF9D64BD0}" name="Прим." dataDxfId="10" totalsRowDxfId="12"/>
    <tableColumn id="9" xr3:uid="{BBD19A90-78AF-41BC-A398-FA8465927073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37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1" spans="1:16" ht="11.1" customHeight="1" x14ac:dyDescent="0.2"/>
    <row r="2" spans="1:16" ht="11.1" customHeight="1" x14ac:dyDescent="0.2">
      <c r="B2" s="39" t="s">
        <v>0</v>
      </c>
      <c r="C2" s="39"/>
      <c r="D2" s="39"/>
      <c r="E2" s="39"/>
      <c r="F2" s="39"/>
      <c r="G2" s="39"/>
      <c r="H2" s="39"/>
      <c r="I2" s="39"/>
      <c r="J2" s="39"/>
    </row>
    <row r="3" spans="1:16" ht="23.1" customHeight="1" x14ac:dyDescent="0.2">
      <c r="B3" s="40" t="s">
        <v>1</v>
      </c>
      <c r="C3" s="40"/>
      <c r="D3" s="40"/>
      <c r="E3" s="40"/>
      <c r="F3" s="40"/>
      <c r="G3" s="40"/>
      <c r="H3" s="40"/>
      <c r="I3" s="40"/>
      <c r="J3" s="40"/>
    </row>
    <row r="4" spans="1:16" ht="23.1" customHeight="1" x14ac:dyDescent="0.2">
      <c r="B4" s="40" t="s">
        <v>2</v>
      </c>
      <c r="C4" s="40"/>
      <c r="D4" s="40"/>
      <c r="E4" s="40"/>
      <c r="F4" s="40"/>
      <c r="G4" s="40"/>
      <c r="H4" s="40"/>
      <c r="I4" s="40"/>
      <c r="J4" s="40"/>
    </row>
    <row r="5" spans="1:16" ht="11.1" customHeight="1" x14ac:dyDescent="0.2"/>
    <row r="6" spans="1:16" ht="11.1" customHeight="1" x14ac:dyDescent="0.2">
      <c r="A6" s="41" t="s">
        <v>3</v>
      </c>
      <c r="B6" s="41" t="s">
        <v>4</v>
      </c>
      <c r="C6" s="43" t="s">
        <v>5</v>
      </c>
      <c r="D6" s="45" t="s">
        <v>6</v>
      </c>
      <c r="E6" s="41" t="s">
        <v>7</v>
      </c>
      <c r="F6" s="47" t="s">
        <v>8</v>
      </c>
      <c r="G6" s="49" t="s">
        <v>9</v>
      </c>
      <c r="H6" s="49" t="s">
        <v>10</v>
      </c>
      <c r="I6" s="49" t="s">
        <v>11</v>
      </c>
      <c r="J6" s="49" t="s">
        <v>12</v>
      </c>
      <c r="K6" s="49" t="s">
        <v>13</v>
      </c>
      <c r="L6" s="41" t="s">
        <v>14</v>
      </c>
      <c r="M6" s="47" t="s">
        <v>15</v>
      </c>
      <c r="N6" s="47" t="s">
        <v>16</v>
      </c>
      <c r="O6" s="41" t="s">
        <v>17</v>
      </c>
      <c r="P6" s="47" t="s">
        <v>18</v>
      </c>
    </row>
    <row r="7" spans="1:16" ht="11.1" customHeight="1" x14ac:dyDescent="0.2">
      <c r="A7" s="42"/>
      <c r="B7" s="42"/>
      <c r="C7" s="44"/>
      <c r="D7" s="46"/>
      <c r="E7" s="42"/>
      <c r="F7" s="48"/>
      <c r="G7" s="50"/>
      <c r="H7" s="50"/>
      <c r="I7" s="50"/>
      <c r="J7" s="50"/>
      <c r="K7" s="50"/>
      <c r="L7" s="42"/>
      <c r="M7" s="48"/>
      <c r="N7" s="48"/>
      <c r="O7" s="42"/>
      <c r="P7" s="48"/>
    </row>
    <row r="8" spans="1:16" ht="11.1" customHeight="1" x14ac:dyDescent="0.2">
      <c r="A8" s="3" t="s">
        <v>19</v>
      </c>
      <c r="B8" s="4" t="s">
        <v>20</v>
      </c>
      <c r="C8" s="5"/>
      <c r="D8" s="5"/>
      <c r="E8" s="6"/>
      <c r="F8" s="7"/>
      <c r="G8" s="7"/>
      <c r="H8" s="7"/>
      <c r="I8" s="7"/>
      <c r="J8" s="7"/>
      <c r="K8" s="7"/>
      <c r="L8" s="7"/>
      <c r="M8" s="70"/>
      <c r="N8" s="70"/>
      <c r="O8" s="5"/>
      <c r="P8" s="5"/>
    </row>
    <row r="9" spans="1:16" ht="11.1" customHeight="1" outlineLevel="1" x14ac:dyDescent="0.2">
      <c r="A9" s="8" t="s">
        <v>21</v>
      </c>
      <c r="B9" s="9" t="s">
        <v>22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71"/>
      <c r="N9" s="71">
        <f>SUM($N$10)</f>
        <v>0</v>
      </c>
      <c r="O9" s="10"/>
      <c r="P9" s="10"/>
    </row>
    <row r="10" spans="1:16" ht="11.1" customHeight="1" outlineLevel="2" x14ac:dyDescent="0.2">
      <c r="A10" s="13" t="s">
        <v>23</v>
      </c>
      <c r="B10" s="14" t="s">
        <v>24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72"/>
      <c r="N10" s="72">
        <f>SUM($N$11)</f>
        <v>0</v>
      </c>
      <c r="O10" s="19"/>
      <c r="P10" s="19"/>
    </row>
    <row r="11" spans="1:16" ht="11.1" customHeight="1" outlineLevel="3" x14ac:dyDescent="0.2">
      <c r="A11" s="13" t="s">
        <v>25</v>
      </c>
      <c r="B11" s="14" t="s">
        <v>24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72"/>
      <c r="N11" s="72">
        <f>SUM($N$23,$N$21,$N$19,$N$17,$N$14,$N$12)</f>
        <v>0</v>
      </c>
      <c r="O11" s="19"/>
      <c r="P11" s="19"/>
    </row>
    <row r="12" spans="1:16" ht="11.1" customHeight="1" outlineLevel="4" x14ac:dyDescent="0.2">
      <c r="A12" s="20"/>
      <c r="B12" s="14" t="s">
        <v>26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73"/>
      <c r="N12" s="74">
        <f>SUM($N$13)</f>
        <v>0</v>
      </c>
      <c r="O12" s="18"/>
      <c r="P12" s="22"/>
    </row>
    <row r="13" spans="1:16" ht="23.1" customHeight="1" outlineLevel="4" x14ac:dyDescent="0.2">
      <c r="A13" s="23"/>
      <c r="B13" s="24" t="s">
        <v>27</v>
      </c>
      <c r="C13" s="25"/>
      <c r="D13" s="25"/>
      <c r="E13" s="26" t="s">
        <v>28</v>
      </c>
      <c r="F13" s="27"/>
      <c r="G13" s="28">
        <v>8</v>
      </c>
      <c r="H13" s="28">
        <v>8</v>
      </c>
      <c r="I13" s="28">
        <v>11</v>
      </c>
      <c r="J13" s="28">
        <v>23</v>
      </c>
      <c r="K13" s="27"/>
      <c r="L13" s="28">
        <f>SUM($G$13:$K$13)</f>
        <v>50</v>
      </c>
      <c r="M13" s="75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75">
        <f>ROUND($L$13*$M$13,2)</f>
        <v>0</v>
      </c>
      <c r="O13" s="25"/>
      <c r="P13" s="25"/>
    </row>
    <row r="14" spans="1:16" ht="11.1" customHeight="1" outlineLevel="4" x14ac:dyDescent="0.2">
      <c r="A14" s="20"/>
      <c r="B14" s="14" t="s">
        <v>29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73"/>
      <c r="N14" s="74">
        <f>SUM($N$15:$N$16)</f>
        <v>0</v>
      </c>
      <c r="O14" s="18"/>
      <c r="P14" s="22"/>
    </row>
    <row r="15" spans="1:16" ht="47.1" customHeight="1" outlineLevel="4" x14ac:dyDescent="0.2">
      <c r="A15" s="23" t="s">
        <v>30</v>
      </c>
      <c r="B15" s="24" t="s">
        <v>31</v>
      </c>
      <c r="C15" s="25"/>
      <c r="D15" s="25" t="s">
        <v>32</v>
      </c>
      <c r="E15" s="26" t="s">
        <v>28</v>
      </c>
      <c r="F15" s="27"/>
      <c r="G15" s="28">
        <v>8</v>
      </c>
      <c r="H15" s="28">
        <v>8</v>
      </c>
      <c r="I15" s="28">
        <v>11</v>
      </c>
      <c r="J15" s="28">
        <v>23</v>
      </c>
      <c r="K15" s="27"/>
      <c r="L15" s="28">
        <f>SUM($G$15:$K$15)</f>
        <v>50</v>
      </c>
      <c r="M15" s="75">
        <f t="array" ref="M15">INDEX(М[Цена за ед., руб],MATCH(1,IF(($B15=М[Наим.])*($C15=М[Артикул, марка, произв.])*($D15=М[Хар-ка])*($O15=М[Прим.]),{1},($B15=М[Наим.])*($C15=М[Артикул, марка, произв.])*($D15=М[Хар-ка])*($O15=М[Прим.])),0))</f>
        <v>0</v>
      </c>
      <c r="N15" s="75">
        <f>ROUND($L$15*$M$15,2)</f>
        <v>0</v>
      </c>
      <c r="O15" s="25" t="s">
        <v>33</v>
      </c>
      <c r="P15" s="25" t="str">
        <f t="array" ref="P15">INDEX(М[Форма закупа],MATCH(1,IF(($B15=М[Наим.])*($C15=М[Артикул, марка, произв.])*($D15=М[Хар-ка])*($O15=М[Прим.]),{1},($B15=М[Наим.])*($C15=М[Артикул, марка, произв.])*($D15=М[Хар-ка])*($O15=М[Прим.])),0))</f>
        <v>Закупка подрядчик</v>
      </c>
    </row>
    <row r="16" spans="1:16" ht="11.1" customHeight="1" outlineLevel="4" x14ac:dyDescent="0.2">
      <c r="A16" s="23" t="s">
        <v>34</v>
      </c>
      <c r="B16" s="24" t="s">
        <v>35</v>
      </c>
      <c r="C16" s="25"/>
      <c r="D16" s="25" t="s">
        <v>36</v>
      </c>
      <c r="E16" s="26" t="s">
        <v>37</v>
      </c>
      <c r="F16" s="29">
        <v>1</v>
      </c>
      <c r="G16" s="28">
        <v>8</v>
      </c>
      <c r="H16" s="28">
        <v>8</v>
      </c>
      <c r="I16" s="28">
        <v>11</v>
      </c>
      <c r="J16" s="28">
        <v>23</v>
      </c>
      <c r="K16" s="27"/>
      <c r="L16" s="28">
        <f>SUM($G$16:$K$16)</f>
        <v>50</v>
      </c>
      <c r="M16" s="75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75">
        <f>ROUND($L$16*$M$16,2)</f>
        <v>0</v>
      </c>
      <c r="O16" s="25"/>
      <c r="P16" s="25" t="str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Закупка подрядчик</v>
      </c>
    </row>
    <row r="17" spans="1:16" ht="11.1" customHeight="1" outlineLevel="4" x14ac:dyDescent="0.2">
      <c r="A17" s="20"/>
      <c r="B17" s="14" t="s">
        <v>26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73"/>
      <c r="N17" s="74">
        <f>SUM($N$18)</f>
        <v>0</v>
      </c>
      <c r="O17" s="18"/>
      <c r="P17" s="22"/>
    </row>
    <row r="18" spans="1:16" ht="11.1" customHeight="1" outlineLevel="4" x14ac:dyDescent="0.2">
      <c r="A18" s="23"/>
      <c r="B18" s="24" t="s">
        <v>38</v>
      </c>
      <c r="C18" s="25"/>
      <c r="D18" s="25"/>
      <c r="E18" s="26" t="s">
        <v>28</v>
      </c>
      <c r="F18" s="27"/>
      <c r="G18" s="28">
        <v>25</v>
      </c>
      <c r="H18" s="28">
        <v>25</v>
      </c>
      <c r="I18" s="28">
        <v>34</v>
      </c>
      <c r="J18" s="28">
        <v>70</v>
      </c>
      <c r="K18" s="28">
        <v>7</v>
      </c>
      <c r="L18" s="28">
        <f>SUM($G$18:$K$18)</f>
        <v>161</v>
      </c>
      <c r="M18" s="75">
        <f t="array" ref="M18">INDEX(Р[Цена за ед., руб],MATCH(1,IF(($B18=Р[Наименование])*($O18=Р[Примечание]),{1},($B18=Р[Наименование])*($O18=Р[Примечание])),0))</f>
        <v>0</v>
      </c>
      <c r="N18" s="75">
        <f>ROUND($L$18*$M$18,2)</f>
        <v>0</v>
      </c>
      <c r="O18" s="25"/>
      <c r="P18" s="25"/>
    </row>
    <row r="19" spans="1:16" ht="11.1" customHeight="1" outlineLevel="4" x14ac:dyDescent="0.2">
      <c r="A19" s="20"/>
      <c r="B19" s="14" t="s">
        <v>29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73"/>
      <c r="N19" s="74">
        <f>SUM($N$20)</f>
        <v>0</v>
      </c>
      <c r="O19" s="18"/>
      <c r="P19" s="22"/>
    </row>
    <row r="20" spans="1:16" ht="35.1" customHeight="1" outlineLevel="4" x14ac:dyDescent="0.2">
      <c r="A20" s="23" t="s">
        <v>30</v>
      </c>
      <c r="B20" s="24" t="s">
        <v>39</v>
      </c>
      <c r="C20" s="25"/>
      <c r="D20" s="25" t="s">
        <v>40</v>
      </c>
      <c r="E20" s="26" t="s">
        <v>28</v>
      </c>
      <c r="F20" s="27"/>
      <c r="G20" s="28">
        <v>25</v>
      </c>
      <c r="H20" s="28">
        <v>25</v>
      </c>
      <c r="I20" s="28">
        <v>34</v>
      </c>
      <c r="J20" s="28">
        <v>70</v>
      </c>
      <c r="K20" s="28">
        <v>7</v>
      </c>
      <c r="L20" s="28">
        <f>SUM($G$20:$K$20)</f>
        <v>161</v>
      </c>
      <c r="M20" s="75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75">
        <f>ROUND($L$20*$M$20,2)</f>
        <v>0</v>
      </c>
      <c r="O20" s="25"/>
      <c r="P20" s="25" t="str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Закупка подрядчик</v>
      </c>
    </row>
    <row r="21" spans="1:16" ht="11.1" customHeight="1" outlineLevel="4" x14ac:dyDescent="0.2">
      <c r="A21" s="20"/>
      <c r="B21" s="14" t="s">
        <v>26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73"/>
      <c r="N21" s="74">
        <f>SUM($N$22)</f>
        <v>0</v>
      </c>
      <c r="O21" s="18"/>
      <c r="P21" s="22"/>
    </row>
    <row r="22" spans="1:16" ht="23.1" customHeight="1" outlineLevel="4" x14ac:dyDescent="0.2">
      <c r="A22" s="23"/>
      <c r="B22" s="24" t="s">
        <v>41</v>
      </c>
      <c r="C22" s="25"/>
      <c r="D22" s="25"/>
      <c r="E22" s="26" t="s">
        <v>28</v>
      </c>
      <c r="F22" s="27"/>
      <c r="G22" s="28">
        <v>9</v>
      </c>
      <c r="H22" s="28">
        <v>9</v>
      </c>
      <c r="I22" s="28">
        <v>12</v>
      </c>
      <c r="J22" s="28">
        <v>24</v>
      </c>
      <c r="K22" s="28">
        <v>7</v>
      </c>
      <c r="L22" s="28">
        <f>SUM($G$22:$K$22)</f>
        <v>61</v>
      </c>
      <c r="M22" s="75">
        <f t="array" ref="M22">INDEX(Р[Цена за ед., руб],MATCH(1,IF(($B22=Р[Наименование])*($O22=Р[Примечание]),{1},($B22=Р[Наименование])*($O22=Р[Примечание])),0))</f>
        <v>0</v>
      </c>
      <c r="N22" s="75">
        <f>ROUND($L$22*$M$22,2)</f>
        <v>0</v>
      </c>
      <c r="O22" s="25"/>
      <c r="P22" s="25"/>
    </row>
    <row r="23" spans="1:16" ht="11.1" customHeight="1" outlineLevel="4" x14ac:dyDescent="0.2">
      <c r="A23" s="20"/>
      <c r="B23" s="14" t="s">
        <v>29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73"/>
      <c r="N23" s="74">
        <f>SUM($N$24:$N$32)</f>
        <v>0</v>
      </c>
      <c r="O23" s="18"/>
      <c r="P23" s="22"/>
    </row>
    <row r="24" spans="1:16" ht="47.1" customHeight="1" outlineLevel="4" x14ac:dyDescent="0.2">
      <c r="A24" s="23" t="s">
        <v>30</v>
      </c>
      <c r="B24" s="24" t="s">
        <v>31</v>
      </c>
      <c r="C24" s="25"/>
      <c r="D24" s="25" t="s">
        <v>42</v>
      </c>
      <c r="E24" s="26" t="s">
        <v>28</v>
      </c>
      <c r="F24" s="27"/>
      <c r="G24" s="27"/>
      <c r="H24" s="27"/>
      <c r="I24" s="28">
        <v>11</v>
      </c>
      <c r="J24" s="27"/>
      <c r="K24" s="28">
        <v>6</v>
      </c>
      <c r="L24" s="28">
        <f>SUM($G$24:$K$24)</f>
        <v>17</v>
      </c>
      <c r="M24" s="75">
        <f t="array" ref="M24">INDEX(М[Цена за ед., руб],MATCH(1,IF(($B24=М[Наим.])*($C24=М[Артикул,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  <c r="N24" s="75">
        <f>ROUND($L$24*$M$24,2)</f>
        <v>0</v>
      </c>
      <c r="O24" s="25" t="s">
        <v>33</v>
      </c>
      <c r="P24" s="25" t="str">
        <f t="array" ref="P24">INDEX(М[Форма закупа],MATCH(1,IF(($B24=М[Наим.])*($C24=М[Артикул, марка, произв.])*($D24=М[Хар-ка])*($O24=М[Прим.]),{1},($B24=М[Наим.])*($C24=М[Артикул, марка, произв.])*($D24=М[Хар-ка])*($O24=М[Прим.])),0))</f>
        <v>Закупка подрядчик</v>
      </c>
    </row>
    <row r="25" spans="1:16" ht="47.1" customHeight="1" outlineLevel="4" x14ac:dyDescent="0.2">
      <c r="A25" s="23" t="s">
        <v>34</v>
      </c>
      <c r="B25" s="24" t="s">
        <v>31</v>
      </c>
      <c r="C25" s="25"/>
      <c r="D25" s="25" t="s">
        <v>43</v>
      </c>
      <c r="E25" s="26" t="s">
        <v>28</v>
      </c>
      <c r="F25" s="27"/>
      <c r="G25" s="27"/>
      <c r="H25" s="27"/>
      <c r="I25" s="27"/>
      <c r="J25" s="28">
        <v>23</v>
      </c>
      <c r="K25" s="27"/>
      <c r="L25" s="28">
        <f>SUM($G$25:$K$25)</f>
        <v>23</v>
      </c>
      <c r="M25" s="75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75">
        <f>ROUND($L$25*$M$25,2)</f>
        <v>0</v>
      </c>
      <c r="O25" s="25" t="s">
        <v>33</v>
      </c>
      <c r="P25" s="25" t="str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Закупка подрядчик</v>
      </c>
    </row>
    <row r="26" spans="1:16" ht="47.1" customHeight="1" outlineLevel="4" x14ac:dyDescent="0.2">
      <c r="A26" s="23" t="s">
        <v>44</v>
      </c>
      <c r="B26" s="24" t="s">
        <v>31</v>
      </c>
      <c r="C26" s="25"/>
      <c r="D26" s="25" t="s">
        <v>45</v>
      </c>
      <c r="E26" s="26" t="s">
        <v>28</v>
      </c>
      <c r="F26" s="27"/>
      <c r="G26" s="27"/>
      <c r="H26" s="28">
        <v>7</v>
      </c>
      <c r="I26" s="27"/>
      <c r="J26" s="27"/>
      <c r="K26" s="27"/>
      <c r="L26" s="28">
        <f>SUM($G$26:$K$26)</f>
        <v>7</v>
      </c>
      <c r="M26" s="75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75">
        <f>ROUND($L$26*$M$26,2)</f>
        <v>0</v>
      </c>
      <c r="O26" s="25" t="s">
        <v>33</v>
      </c>
      <c r="P26" s="25" t="str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Закупка подрядчик</v>
      </c>
    </row>
    <row r="27" spans="1:16" ht="47.1" customHeight="1" outlineLevel="4" x14ac:dyDescent="0.2">
      <c r="A27" s="23" t="s">
        <v>46</v>
      </c>
      <c r="B27" s="24" t="s">
        <v>31</v>
      </c>
      <c r="C27" s="25"/>
      <c r="D27" s="25" t="s">
        <v>47</v>
      </c>
      <c r="E27" s="26" t="s">
        <v>28</v>
      </c>
      <c r="F27" s="27"/>
      <c r="G27" s="27"/>
      <c r="H27" s="28">
        <v>1</v>
      </c>
      <c r="I27" s="27"/>
      <c r="J27" s="27"/>
      <c r="K27" s="27"/>
      <c r="L27" s="28">
        <f>SUM($G$27:$K$27)</f>
        <v>1</v>
      </c>
      <c r="M27" s="75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75">
        <f>ROUND($L$27*$M$27,2)</f>
        <v>0</v>
      </c>
      <c r="O27" s="25" t="s">
        <v>33</v>
      </c>
      <c r="P27" s="25" t="str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Закупка подрядчик</v>
      </c>
    </row>
    <row r="28" spans="1:16" ht="47.1" customHeight="1" outlineLevel="4" x14ac:dyDescent="0.2">
      <c r="A28" s="23" t="s">
        <v>48</v>
      </c>
      <c r="B28" s="24" t="s">
        <v>31</v>
      </c>
      <c r="C28" s="25"/>
      <c r="D28" s="25" t="s">
        <v>49</v>
      </c>
      <c r="E28" s="26" t="s">
        <v>28</v>
      </c>
      <c r="F28" s="27"/>
      <c r="G28" s="28">
        <v>8</v>
      </c>
      <c r="H28" s="27"/>
      <c r="I28" s="27"/>
      <c r="J28" s="27"/>
      <c r="K28" s="27"/>
      <c r="L28" s="28">
        <f>SUM($G$28:$K$28)</f>
        <v>8</v>
      </c>
      <c r="M28" s="75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75">
        <f>ROUND($L$28*$M$28,2)</f>
        <v>0</v>
      </c>
      <c r="O28" s="25" t="s">
        <v>33</v>
      </c>
      <c r="P28" s="25" t="str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Закупка подрядчик</v>
      </c>
    </row>
    <row r="29" spans="1:16" ht="35.1" customHeight="1" outlineLevel="4" x14ac:dyDescent="0.2">
      <c r="A29" s="23" t="s">
        <v>50</v>
      </c>
      <c r="B29" s="24" t="s">
        <v>31</v>
      </c>
      <c r="C29" s="25"/>
      <c r="D29" s="25" t="s">
        <v>51</v>
      </c>
      <c r="E29" s="26" t="s">
        <v>28</v>
      </c>
      <c r="F29" s="27"/>
      <c r="G29" s="28">
        <v>1</v>
      </c>
      <c r="H29" s="28">
        <v>1</v>
      </c>
      <c r="I29" s="27"/>
      <c r="J29" s="28">
        <v>1</v>
      </c>
      <c r="K29" s="27"/>
      <c r="L29" s="28">
        <f>SUM($G$29:$K$29)</f>
        <v>3</v>
      </c>
      <c r="M29" s="75">
        <f t="array" ref="M29">INDEX(М[Цена за ед., руб],MATCH(1,IF(($B29=М[Наим.])*($C29=М[Артикул,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  <c r="N29" s="75">
        <f>ROUND($L$29*$M$29,2)</f>
        <v>0</v>
      </c>
      <c r="O29" s="25" t="s">
        <v>52</v>
      </c>
      <c r="P29" s="25" t="str">
        <f t="array" ref="P29">INDEX(М[Форма закупа],MATCH(1,IF(($B29=М[Наим.])*($C29=М[Артикул, марка, произв.])*($D29=М[Хар-ка])*($O29=М[Прим.]),{1},($B29=М[Наим.])*($C29=М[Артикул, марка, произв.])*($D29=М[Хар-ка])*($O29=М[Прим.])),0))</f>
        <v>Закупка подрядчик</v>
      </c>
    </row>
    <row r="30" spans="1:16" ht="35.1" customHeight="1" outlineLevel="4" x14ac:dyDescent="0.2">
      <c r="A30" s="23" t="s">
        <v>53</v>
      </c>
      <c r="B30" s="24" t="s">
        <v>31</v>
      </c>
      <c r="C30" s="25"/>
      <c r="D30" s="25" t="s">
        <v>54</v>
      </c>
      <c r="E30" s="26" t="s">
        <v>28</v>
      </c>
      <c r="F30" s="27"/>
      <c r="G30" s="27"/>
      <c r="H30" s="27"/>
      <c r="I30" s="27"/>
      <c r="J30" s="27"/>
      <c r="K30" s="28">
        <v>1</v>
      </c>
      <c r="L30" s="28">
        <f>SUM($G$30:$K$30)</f>
        <v>1</v>
      </c>
      <c r="M30" s="75">
        <f t="array" ref="M30">INDEX(М[Цена за ед., руб],MATCH(1,IF(($B30=М[Наим.])*($C30=М[Артикул,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  <c r="N30" s="75">
        <f>ROUND($L$30*$M$30,2)</f>
        <v>0</v>
      </c>
      <c r="O30" s="25" t="s">
        <v>52</v>
      </c>
      <c r="P30" s="25" t="str">
        <f t="array" ref="P30">INDEX(М[Форма закупа],MATCH(1,IF(($B30=М[Наим.])*($C30=М[Артикул, марка, произв.])*($D30=М[Хар-ка])*($O30=М[Прим.]),{1},($B30=М[Наим.])*($C30=М[Артикул, марка, произв.])*($D30=М[Хар-ка])*($O30=М[Прим.])),0))</f>
        <v>Закупка подрядчик</v>
      </c>
    </row>
    <row r="31" spans="1:16" ht="35.1" customHeight="1" outlineLevel="4" x14ac:dyDescent="0.2">
      <c r="A31" s="23" t="s">
        <v>55</v>
      </c>
      <c r="B31" s="24" t="s">
        <v>31</v>
      </c>
      <c r="C31" s="25"/>
      <c r="D31" s="25" t="s">
        <v>56</v>
      </c>
      <c r="E31" s="26" t="s">
        <v>28</v>
      </c>
      <c r="F31" s="27"/>
      <c r="G31" s="27"/>
      <c r="H31" s="27"/>
      <c r="I31" s="28">
        <v>1</v>
      </c>
      <c r="J31" s="27"/>
      <c r="K31" s="27"/>
      <c r="L31" s="28">
        <f>SUM($G$31:$K$31)</f>
        <v>1</v>
      </c>
      <c r="M31" s="75">
        <f t="array" ref="M31">INDEX(М[Цена за ед., руб],MATCH(1,IF(($B31=М[Наим.])*($C31=М[Артикул,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  <c r="N31" s="75">
        <f>ROUND($L$31*$M$31,2)</f>
        <v>0</v>
      </c>
      <c r="O31" s="25" t="s">
        <v>52</v>
      </c>
      <c r="P31" s="25" t="str">
        <f t="array" ref="P31">INDEX(М[Форма закупа],MATCH(1,IF(($B31=М[Наим.])*($C31=М[Артикул, марка, произв.])*($D31=М[Хар-ка])*($O31=М[Прим.]),{1},($B31=М[Наим.])*($C31=М[Артикул, марка, произв.])*($D31=М[Хар-ка])*($O31=М[Прим.])),0))</f>
        <v>Закупка подрядчик</v>
      </c>
    </row>
    <row r="32" spans="1:16" ht="11.1" customHeight="1" outlineLevel="4" x14ac:dyDescent="0.2">
      <c r="A32" s="23" t="s">
        <v>57</v>
      </c>
      <c r="B32" s="24" t="s">
        <v>35</v>
      </c>
      <c r="C32" s="25"/>
      <c r="D32" s="25" t="s">
        <v>36</v>
      </c>
      <c r="E32" s="26" t="s">
        <v>37</v>
      </c>
      <c r="F32" s="29">
        <v>0.67</v>
      </c>
      <c r="G32" s="28">
        <v>7</v>
      </c>
      <c r="H32" s="28">
        <v>7</v>
      </c>
      <c r="I32" s="28">
        <v>9</v>
      </c>
      <c r="J32" s="28">
        <v>17</v>
      </c>
      <c r="K32" s="28">
        <v>5</v>
      </c>
      <c r="L32" s="28">
        <f>SUM($G$32:$K$32)</f>
        <v>45</v>
      </c>
      <c r="M32" s="75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75">
        <f>ROUND($L$32*$M$32,2)</f>
        <v>0</v>
      </c>
      <c r="O32" s="25"/>
      <c r="P32" s="25" t="str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Закупка подрядчик</v>
      </c>
    </row>
    <row r="33" spans="1:16" ht="11.1" customHeight="1" x14ac:dyDescent="0.2">
      <c r="A33" s="30"/>
      <c r="B33" s="31"/>
      <c r="C33" s="31"/>
      <c r="D33" s="31"/>
      <c r="E33" s="31"/>
      <c r="F33" s="31"/>
      <c r="G33" s="32"/>
      <c r="H33" s="32"/>
      <c r="I33" s="32"/>
      <c r="J33" s="32"/>
      <c r="K33" s="32"/>
      <c r="L33" s="51" t="s">
        <v>58</v>
      </c>
      <c r="M33" s="76"/>
      <c r="N33" s="77">
        <f>$N$9</f>
        <v>0</v>
      </c>
      <c r="O33" s="33"/>
      <c r="P33" s="33"/>
    </row>
    <row r="34" spans="1:16" ht="11.1" customHeight="1" x14ac:dyDescent="0.2">
      <c r="A34" s="30"/>
      <c r="B34" s="31"/>
      <c r="C34" s="31"/>
      <c r="D34" s="31"/>
      <c r="E34" s="31"/>
      <c r="F34" s="31"/>
      <c r="G34" s="34"/>
      <c r="H34" s="34"/>
      <c r="I34" s="34"/>
      <c r="J34" s="34"/>
      <c r="K34" s="34"/>
      <c r="L34" s="52" t="s">
        <v>59</v>
      </c>
      <c r="M34" s="78"/>
      <c r="N34" s="77">
        <f>SUM($N$21,$N$17,$N$12)</f>
        <v>0</v>
      </c>
      <c r="O34" s="33"/>
      <c r="P34" s="33"/>
    </row>
    <row r="35" spans="1:16" ht="11.1" customHeight="1" x14ac:dyDescent="0.2">
      <c r="A35" s="30"/>
      <c r="B35" s="31"/>
      <c r="C35" s="31"/>
      <c r="D35" s="31"/>
      <c r="E35" s="31"/>
      <c r="F35" s="31"/>
      <c r="G35" s="34"/>
      <c r="H35" s="34"/>
      <c r="I35" s="34"/>
      <c r="J35" s="34"/>
      <c r="K35" s="34"/>
      <c r="L35" s="52" t="s">
        <v>60</v>
      </c>
      <c r="M35" s="78"/>
      <c r="N35" s="77">
        <f>SUM($N$23,$N$19,$N$14)</f>
        <v>0</v>
      </c>
      <c r="O35" s="33"/>
      <c r="P35" s="33"/>
    </row>
    <row r="36" spans="1:16" ht="11.1" customHeight="1" x14ac:dyDescent="0.2">
      <c r="A36" s="35"/>
      <c r="B36" s="53" t="s">
        <v>61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79"/>
      <c r="N36" s="79"/>
      <c r="O36" s="53"/>
      <c r="P36" s="35"/>
    </row>
    <row r="37" spans="1:16" ht="11.1" customHeight="1" x14ac:dyDescent="0.2"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80"/>
      <c r="N37" s="80"/>
      <c r="O37" s="54"/>
    </row>
  </sheetData>
  <mergeCells count="24">
    <mergeCell ref="B37:O37"/>
    <mergeCell ref="P6:P7"/>
    <mergeCell ref="L33:M33"/>
    <mergeCell ref="L34:M34"/>
    <mergeCell ref="L35:M35"/>
    <mergeCell ref="B36:O36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55" t="s">
        <v>62</v>
      </c>
      <c r="B1" s="55"/>
      <c r="C1" s="55"/>
      <c r="D1" s="55"/>
      <c r="E1" s="55"/>
      <c r="F1" s="55"/>
    </row>
    <row r="3" spans="1:6" ht="11.1" customHeight="1" x14ac:dyDescent="0.2">
      <c r="A3" s="58" t="s">
        <v>4</v>
      </c>
      <c r="B3" s="2" t="s">
        <v>7</v>
      </c>
      <c r="C3" s="2" t="s">
        <v>14</v>
      </c>
      <c r="D3" s="65" t="s">
        <v>15</v>
      </c>
      <c r="E3" s="65" t="s">
        <v>16</v>
      </c>
      <c r="F3" s="59" t="s">
        <v>17</v>
      </c>
    </row>
    <row r="4" spans="1:6" ht="11.1" customHeight="1" x14ac:dyDescent="0.2">
      <c r="A4" s="56" t="s">
        <v>27</v>
      </c>
      <c r="B4" s="36" t="s">
        <v>28</v>
      </c>
      <c r="C4" s="37">
        <v>50</v>
      </c>
      <c r="D4" s="66"/>
      <c r="E4" s="66">
        <f>ROUND(Р[[#This Row],[Количество]]*Р[[#This Row],[Цена за ед., руб]],2)</f>
        <v>0</v>
      </c>
      <c r="F4" s="57"/>
    </row>
    <row r="5" spans="1:6" ht="11.1" customHeight="1" x14ac:dyDescent="0.2">
      <c r="A5" s="56" t="s">
        <v>38</v>
      </c>
      <c r="B5" s="36" t="s">
        <v>28</v>
      </c>
      <c r="C5" s="37">
        <v>161</v>
      </c>
      <c r="D5" s="66"/>
      <c r="E5" s="66">
        <f>ROUND(Р[[#This Row],[Количество]]*Р[[#This Row],[Цена за ед., руб]],2)</f>
        <v>0</v>
      </c>
      <c r="F5" s="57"/>
    </row>
    <row r="6" spans="1:6" ht="11.1" customHeight="1" x14ac:dyDescent="0.2">
      <c r="A6" s="60" t="s">
        <v>41</v>
      </c>
      <c r="B6" s="61" t="s">
        <v>28</v>
      </c>
      <c r="C6" s="62">
        <v>61</v>
      </c>
      <c r="D6" s="67"/>
      <c r="E6" s="67">
        <f>ROUND(Р[[#This Row],[Количество]]*Р[[#This Row],[Цена за ед., руб]],2)</f>
        <v>0</v>
      </c>
      <c r="F6" s="64"/>
    </row>
    <row r="7" spans="1:6" ht="11.45" customHeight="1" x14ac:dyDescent="0.2">
      <c r="A7" s="60" t="s">
        <v>82</v>
      </c>
      <c r="B7" s="61"/>
      <c r="C7" s="63"/>
      <c r="D7" s="67"/>
      <c r="E7" s="67">
        <f>SUBTOTAL(109,Р[Сумма, руб])</f>
        <v>0</v>
      </c>
      <c r="F7" s="6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5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55" t="s">
        <v>63</v>
      </c>
      <c r="B1" s="55"/>
      <c r="C1" s="55"/>
      <c r="D1" s="55"/>
      <c r="E1" s="55"/>
      <c r="F1" s="55"/>
      <c r="G1" s="55"/>
      <c r="H1" s="55"/>
    </row>
    <row r="2" spans="1:9" ht="11.1" customHeight="1" x14ac:dyDescent="0.2"/>
    <row r="3" spans="1:9" ht="23.1" customHeight="1" x14ac:dyDescent="0.2">
      <c r="A3" s="58" t="s">
        <v>64</v>
      </c>
      <c r="B3" s="68" t="s">
        <v>65</v>
      </c>
      <c r="C3" s="59" t="s">
        <v>66</v>
      </c>
      <c r="D3" s="2" t="s">
        <v>7</v>
      </c>
      <c r="E3" s="2" t="s">
        <v>14</v>
      </c>
      <c r="F3" s="65" t="s">
        <v>15</v>
      </c>
      <c r="G3" s="65" t="s">
        <v>16</v>
      </c>
      <c r="H3" s="2" t="s">
        <v>67</v>
      </c>
      <c r="I3" s="59" t="s">
        <v>68</v>
      </c>
    </row>
    <row r="4" spans="1:9" ht="47.1" customHeight="1" x14ac:dyDescent="0.2">
      <c r="A4" s="56" t="s">
        <v>31</v>
      </c>
      <c r="B4" s="38"/>
      <c r="C4" s="38" t="s">
        <v>32</v>
      </c>
      <c r="D4" s="36" t="s">
        <v>28</v>
      </c>
      <c r="E4" s="37">
        <v>50</v>
      </c>
      <c r="F4" s="66"/>
      <c r="G4" s="66">
        <f>ROUND(М[[#This Row],[Количество]]*М[[#This Row],[Цена за ед., руб]],2)</f>
        <v>0</v>
      </c>
      <c r="H4" s="38" t="s">
        <v>33</v>
      </c>
      <c r="I4" s="57" t="s">
        <v>69</v>
      </c>
    </row>
    <row r="5" spans="1:9" ht="47.1" customHeight="1" x14ac:dyDescent="0.2">
      <c r="A5" s="56" t="s">
        <v>31</v>
      </c>
      <c r="B5" s="38"/>
      <c r="C5" s="38" t="s">
        <v>42</v>
      </c>
      <c r="D5" s="36" t="s">
        <v>28</v>
      </c>
      <c r="E5" s="37">
        <v>17</v>
      </c>
      <c r="F5" s="66"/>
      <c r="G5" s="66">
        <f>ROUND(М[[#This Row],[Количество]]*М[[#This Row],[Цена за ед., руб]],2)</f>
        <v>0</v>
      </c>
      <c r="H5" s="38" t="s">
        <v>33</v>
      </c>
      <c r="I5" s="57" t="s">
        <v>69</v>
      </c>
    </row>
    <row r="6" spans="1:9" ht="47.1" customHeight="1" x14ac:dyDescent="0.2">
      <c r="A6" s="56" t="s">
        <v>31</v>
      </c>
      <c r="B6" s="38"/>
      <c r="C6" s="38" t="s">
        <v>43</v>
      </c>
      <c r="D6" s="36" t="s">
        <v>28</v>
      </c>
      <c r="E6" s="37">
        <v>23</v>
      </c>
      <c r="F6" s="66"/>
      <c r="G6" s="66">
        <f>ROUND(М[[#This Row],[Количество]]*М[[#This Row],[Цена за ед., руб]],2)</f>
        <v>0</v>
      </c>
      <c r="H6" s="38" t="s">
        <v>33</v>
      </c>
      <c r="I6" s="57" t="s">
        <v>69</v>
      </c>
    </row>
    <row r="7" spans="1:9" ht="47.1" customHeight="1" x14ac:dyDescent="0.2">
      <c r="A7" s="56" t="s">
        <v>31</v>
      </c>
      <c r="B7" s="38"/>
      <c r="C7" s="38" t="s">
        <v>45</v>
      </c>
      <c r="D7" s="36" t="s">
        <v>28</v>
      </c>
      <c r="E7" s="37">
        <v>7</v>
      </c>
      <c r="F7" s="66"/>
      <c r="G7" s="66">
        <f>ROUND(М[[#This Row],[Количество]]*М[[#This Row],[Цена за ед., руб]],2)</f>
        <v>0</v>
      </c>
      <c r="H7" s="38" t="s">
        <v>33</v>
      </c>
      <c r="I7" s="57" t="s">
        <v>69</v>
      </c>
    </row>
    <row r="8" spans="1:9" ht="47.1" customHeight="1" x14ac:dyDescent="0.2">
      <c r="A8" s="56" t="s">
        <v>31</v>
      </c>
      <c r="B8" s="38"/>
      <c r="C8" s="38" t="s">
        <v>47</v>
      </c>
      <c r="D8" s="36" t="s">
        <v>28</v>
      </c>
      <c r="E8" s="37">
        <v>1</v>
      </c>
      <c r="F8" s="66"/>
      <c r="G8" s="66">
        <f>ROUND(М[[#This Row],[Количество]]*М[[#This Row],[Цена за ед., руб]],2)</f>
        <v>0</v>
      </c>
      <c r="H8" s="38" t="s">
        <v>33</v>
      </c>
      <c r="I8" s="57" t="s">
        <v>69</v>
      </c>
    </row>
    <row r="9" spans="1:9" ht="47.1" customHeight="1" x14ac:dyDescent="0.2">
      <c r="A9" s="56" t="s">
        <v>31</v>
      </c>
      <c r="B9" s="38"/>
      <c r="C9" s="38" t="s">
        <v>49</v>
      </c>
      <c r="D9" s="36" t="s">
        <v>28</v>
      </c>
      <c r="E9" s="37">
        <v>8</v>
      </c>
      <c r="F9" s="66"/>
      <c r="G9" s="66">
        <f>ROUND(М[[#This Row],[Количество]]*М[[#This Row],[Цена за ед., руб]],2)</f>
        <v>0</v>
      </c>
      <c r="H9" s="38" t="s">
        <v>33</v>
      </c>
      <c r="I9" s="57" t="s">
        <v>69</v>
      </c>
    </row>
    <row r="10" spans="1:9" ht="35.1" customHeight="1" x14ac:dyDescent="0.2">
      <c r="A10" s="56" t="s">
        <v>31</v>
      </c>
      <c r="B10" s="38"/>
      <c r="C10" s="38" t="s">
        <v>51</v>
      </c>
      <c r="D10" s="36" t="s">
        <v>28</v>
      </c>
      <c r="E10" s="37">
        <v>3</v>
      </c>
      <c r="F10" s="66"/>
      <c r="G10" s="66">
        <f>ROUND(М[[#This Row],[Количество]]*М[[#This Row],[Цена за ед., руб]],2)</f>
        <v>0</v>
      </c>
      <c r="H10" s="38" t="s">
        <v>52</v>
      </c>
      <c r="I10" s="57" t="s">
        <v>69</v>
      </c>
    </row>
    <row r="11" spans="1:9" ht="35.1" customHeight="1" x14ac:dyDescent="0.2">
      <c r="A11" s="56" t="s">
        <v>31</v>
      </c>
      <c r="B11" s="38"/>
      <c r="C11" s="38" t="s">
        <v>54</v>
      </c>
      <c r="D11" s="36" t="s">
        <v>28</v>
      </c>
      <c r="E11" s="37">
        <v>1</v>
      </c>
      <c r="F11" s="66"/>
      <c r="G11" s="66">
        <f>ROUND(М[[#This Row],[Количество]]*М[[#This Row],[Цена за ед., руб]],2)</f>
        <v>0</v>
      </c>
      <c r="H11" s="38" t="s">
        <v>52</v>
      </c>
      <c r="I11" s="57" t="s">
        <v>69</v>
      </c>
    </row>
    <row r="12" spans="1:9" ht="35.1" customHeight="1" x14ac:dyDescent="0.2">
      <c r="A12" s="56" t="s">
        <v>31</v>
      </c>
      <c r="B12" s="38"/>
      <c r="C12" s="38" t="s">
        <v>56</v>
      </c>
      <c r="D12" s="36" t="s">
        <v>28</v>
      </c>
      <c r="E12" s="37">
        <v>1</v>
      </c>
      <c r="F12" s="66"/>
      <c r="G12" s="66">
        <f>ROUND(М[[#This Row],[Количество]]*М[[#This Row],[Цена за ед., руб]],2)</f>
        <v>0</v>
      </c>
      <c r="H12" s="38" t="s">
        <v>52</v>
      </c>
      <c r="I12" s="57" t="s">
        <v>69</v>
      </c>
    </row>
    <row r="13" spans="1:9" ht="23.1" customHeight="1" x14ac:dyDescent="0.2">
      <c r="A13" s="56" t="s">
        <v>39</v>
      </c>
      <c r="B13" s="38"/>
      <c r="C13" s="38" t="s">
        <v>40</v>
      </c>
      <c r="D13" s="36" t="s">
        <v>28</v>
      </c>
      <c r="E13" s="37">
        <v>161</v>
      </c>
      <c r="F13" s="66"/>
      <c r="G13" s="66">
        <f>ROUND(М[[#This Row],[Количество]]*М[[#This Row],[Цена за ед., руб]],2)</f>
        <v>0</v>
      </c>
      <c r="H13" s="38"/>
      <c r="I13" s="57" t="s">
        <v>69</v>
      </c>
    </row>
    <row r="14" spans="1:9" ht="11.1" customHeight="1" x14ac:dyDescent="0.2">
      <c r="A14" s="60" t="s">
        <v>35</v>
      </c>
      <c r="B14" s="69"/>
      <c r="C14" s="69" t="s">
        <v>36</v>
      </c>
      <c r="D14" s="61" t="s">
        <v>37</v>
      </c>
      <c r="E14" s="62">
        <v>95</v>
      </c>
      <c r="F14" s="67"/>
      <c r="G14" s="67">
        <f>ROUND(М[[#This Row],[Количество]]*М[[#This Row],[Цена за ед., руб]],2)</f>
        <v>0</v>
      </c>
      <c r="H14" s="69"/>
      <c r="I14" s="64" t="s">
        <v>69</v>
      </c>
    </row>
    <row r="15" spans="1:9" ht="11.45" customHeight="1" x14ac:dyDescent="0.2">
      <c r="A15" s="60" t="s">
        <v>82</v>
      </c>
      <c r="B15" s="69"/>
      <c r="C15" s="69"/>
      <c r="D15" s="61"/>
      <c r="E15" s="63"/>
      <c r="F15" s="67"/>
      <c r="G15" s="67">
        <f>SUBTOTAL(109,М[Сумма, руб])</f>
        <v>0</v>
      </c>
      <c r="H15" s="69"/>
      <c r="I15" s="64"/>
    </row>
  </sheetData>
  <mergeCells count="1">
    <mergeCell ref="A1:H1"/>
  </mergeCells>
  <dataValidations count="1">
    <dataValidation type="list" errorStyle="information" allowBlank="1" showInputMessage="1" showErrorMessage="1" sqref="I3:I15" xr:uid="{56DAAEAA-0D82-4E84-83D7-6065F4223972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70</v>
      </c>
      <c r="B1" s="1" t="s">
        <v>71</v>
      </c>
    </row>
    <row r="2" spans="1:2" ht="11.1" customHeight="1" x14ac:dyDescent="0.2">
      <c r="A2" s="1" t="s">
        <v>72</v>
      </c>
      <c r="B2" s="1" t="s">
        <v>73</v>
      </c>
    </row>
    <row r="3" spans="1:2" ht="11.1" customHeight="1" x14ac:dyDescent="0.2">
      <c r="A3" s="1" t="s">
        <v>74</v>
      </c>
      <c r="B3" s="1" t="s">
        <v>75</v>
      </c>
    </row>
    <row r="4" spans="1:2" ht="11.1" customHeight="1" x14ac:dyDescent="0.2">
      <c r="A4" s="1" t="s">
        <v>76</v>
      </c>
      <c r="B4" s="1" t="s">
        <v>77</v>
      </c>
    </row>
    <row r="5" spans="1:2" ht="11.1" customHeight="1" x14ac:dyDescent="0.2">
      <c r="A5" s="1" t="s">
        <v>78</v>
      </c>
      <c r="B5" s="1" t="s">
        <v>79</v>
      </c>
    </row>
    <row r="6" spans="1:2" ht="11.1" customHeight="1" x14ac:dyDescent="0.2">
      <c r="A6" s="1" t="s">
        <v>80</v>
      </c>
      <c r="B6" s="1" t="s">
        <v>81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2026-08-06T08:19:13Z</dcterms:modified>
</cp:coreProperties>
</file>