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Кровля\"/>
    </mc:Choice>
  </mc:AlternateContent>
  <xr:revisionPtr revIDLastSave="0" documentId="13_ncr:1_{0E118C06-2403-4015-BDFA-27916126DC5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a="1"/>
  <c r="I13" i="1" s="1"/>
  <c r="J13" i="1" s="1"/>
  <c r="J12" i="1" s="1"/>
  <c r="H15" i="1"/>
  <c r="L15" i="1" a="1"/>
  <c r="L15" i="1" s="1"/>
  <c r="I15" i="1" a="1"/>
  <c r="I15" i="1" s="1"/>
  <c r="H17" i="1"/>
  <c r="I17" i="1" a="1"/>
  <c r="I17" i="1" s="1"/>
  <c r="J17" i="1" s="1"/>
  <c r="J16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H22" i="1"/>
  <c r="I22" i="1" a="1"/>
  <c r="I22" i="1" s="1"/>
  <c r="J22" i="1" s="1"/>
  <c r="J21" i="1" s="1"/>
  <c r="H24" i="1"/>
  <c r="L24" i="1" a="1"/>
  <c r="L24" i="1" s="1"/>
  <c r="I24" i="1" a="1"/>
  <c r="I24" i="1" s="1"/>
  <c r="J24" i="1" s="1"/>
  <c r="H25" i="1"/>
  <c r="L25" i="1" a="1"/>
  <c r="L25" i="1" s="1"/>
  <c r="I25" i="1" a="1"/>
  <c r="I25" i="1" s="1"/>
  <c r="H26" i="1"/>
  <c r="L26" i="1" a="1"/>
  <c r="L26" i="1" s="1"/>
  <c r="I26" i="1" a="1"/>
  <c r="I26" i="1" s="1"/>
  <c r="H28" i="1"/>
  <c r="I28" i="1" a="1"/>
  <c r="I28" i="1" s="1"/>
  <c r="H30" i="1"/>
  <c r="L30" i="1" a="1"/>
  <c r="L30" i="1" s="1"/>
  <c r="I30" i="1" a="1"/>
  <c r="I30" i="1" s="1"/>
  <c r="J30" i="1" s="1"/>
  <c r="H31" i="1"/>
  <c r="L31" i="1" a="1"/>
  <c r="L31" i="1" s="1"/>
  <c r="I31" i="1" a="1"/>
  <c r="I31" i="1"/>
  <c r="J31" i="1" s="1"/>
  <c r="H33" i="1"/>
  <c r="I33" i="1" a="1"/>
  <c r="I33" i="1" s="1"/>
  <c r="H35" i="1"/>
  <c r="L35" i="1" a="1"/>
  <c r="L35" i="1" s="1"/>
  <c r="I35" i="1" a="1"/>
  <c r="I35" i="1" s="1"/>
  <c r="J35" i="1" s="1"/>
  <c r="H36" i="1"/>
  <c r="J36" i="1" s="1"/>
  <c r="L36" i="1" a="1"/>
  <c r="L36" i="1" s="1"/>
  <c r="I36" i="1" a="1"/>
  <c r="I36" i="1"/>
  <c r="H37" i="1"/>
  <c r="L37" i="1" a="1"/>
  <c r="L37" i="1" s="1"/>
  <c r="I37" i="1" a="1"/>
  <c r="I37" i="1" s="1"/>
  <c r="H39" i="1"/>
  <c r="I39" i="1" a="1"/>
  <c r="I39" i="1" s="1"/>
  <c r="H41" i="1"/>
  <c r="L41" i="1" a="1"/>
  <c r="L41" i="1" s="1"/>
  <c r="I41" i="1" a="1"/>
  <c r="I41" i="1" s="1"/>
  <c r="J41" i="1" s="1"/>
  <c r="H42" i="1"/>
  <c r="L42" i="1" a="1"/>
  <c r="L42" i="1" s="1"/>
  <c r="I42" i="1" a="1"/>
  <c r="I42" i="1" s="1"/>
  <c r="J42" i="1" s="1"/>
  <c r="H43" i="1"/>
  <c r="L43" i="1" a="1"/>
  <c r="L43" i="1" s="1"/>
  <c r="I43" i="1" a="1"/>
  <c r="I43" i="1"/>
  <c r="J43" i="1" s="1"/>
  <c r="H45" i="1"/>
  <c r="I45" i="1" a="1"/>
  <c r="I45" i="1" s="1"/>
  <c r="H47" i="1"/>
  <c r="L47" i="1" a="1"/>
  <c r="L47" i="1" s="1"/>
  <c r="I47" i="1" a="1"/>
  <c r="I47" i="1" s="1"/>
  <c r="J47" i="1" s="1"/>
  <c r="J46" i="1" s="1"/>
  <c r="H51" i="1"/>
  <c r="J51" i="1" s="1"/>
  <c r="J50" i="1" s="1"/>
  <c r="I51" i="1" a="1"/>
  <c r="I51" i="1"/>
  <c r="H53" i="1"/>
  <c r="L53" i="1" a="1"/>
  <c r="L53" i="1" s="1"/>
  <c r="I53" i="1" a="1"/>
  <c r="I53" i="1" s="1"/>
  <c r="H54" i="1"/>
  <c r="L54" i="1" a="1"/>
  <c r="L54" i="1" s="1"/>
  <c r="I54" i="1" a="1"/>
  <c r="I54" i="1" s="1"/>
  <c r="H55" i="1"/>
  <c r="L55" i="1" a="1"/>
  <c r="L55" i="1" s="1"/>
  <c r="I55" i="1" a="1"/>
  <c r="I55" i="1" s="1"/>
  <c r="H57" i="1"/>
  <c r="I57" i="1" a="1"/>
  <c r="I57" i="1" s="1"/>
  <c r="H59" i="1"/>
  <c r="L59" i="1" a="1"/>
  <c r="L59" i="1" s="1"/>
  <c r="I59" i="1" a="1"/>
  <c r="I59" i="1" s="1"/>
  <c r="J59" i="1" s="1"/>
  <c r="H60" i="1"/>
  <c r="L60" i="1" a="1"/>
  <c r="L60" i="1" s="1"/>
  <c r="I60" i="1" a="1"/>
  <c r="I60" i="1" s="1"/>
  <c r="H62" i="1"/>
  <c r="I62" i="1" a="1"/>
  <c r="I62" i="1" s="1"/>
  <c r="H64" i="1"/>
  <c r="L64" i="1" a="1"/>
  <c r="L64" i="1" s="1"/>
  <c r="I64" i="1" a="1"/>
  <c r="I64" i="1" s="1"/>
  <c r="J64" i="1" s="1"/>
  <c r="H65" i="1"/>
  <c r="L65" i="1" a="1"/>
  <c r="L65" i="1" s="1"/>
  <c r="I65" i="1" a="1"/>
  <c r="I65" i="1"/>
  <c r="J65" i="1" s="1"/>
  <c r="H67" i="1"/>
  <c r="I67" i="1" a="1"/>
  <c r="I67" i="1" s="1"/>
  <c r="J67" i="1" s="1"/>
  <c r="J66" i="1" s="1"/>
  <c r="H69" i="1"/>
  <c r="L69" i="1" a="1"/>
  <c r="L69" i="1" s="1"/>
  <c r="I69" i="1" a="1"/>
  <c r="I69" i="1"/>
  <c r="H71" i="1"/>
  <c r="I71" i="1" a="1"/>
  <c r="I71" i="1" s="1"/>
  <c r="H73" i="1"/>
  <c r="L73" i="1" a="1"/>
  <c r="L73" i="1" s="1"/>
  <c r="I73" i="1" a="1"/>
  <c r="I73" i="1" s="1"/>
  <c r="H74" i="1"/>
  <c r="L74" i="1" a="1"/>
  <c r="L74" i="1" s="1"/>
  <c r="I74" i="1" a="1"/>
  <c r="I74" i="1" s="1"/>
  <c r="H75" i="1"/>
  <c r="L75" i="1" a="1"/>
  <c r="L75" i="1" s="1"/>
  <c r="I75" i="1" a="1"/>
  <c r="I75" i="1" s="1"/>
  <c r="J75" i="1" s="1"/>
  <c r="H76" i="1"/>
  <c r="L76" i="1" a="1"/>
  <c r="L76" i="1" s="1"/>
  <c r="I76" i="1" a="1"/>
  <c r="I76" i="1" s="1"/>
  <c r="J76" i="1" s="1"/>
  <c r="H77" i="1"/>
  <c r="L77" i="1" a="1"/>
  <c r="L77" i="1" s="1"/>
  <c r="I77" i="1" a="1"/>
  <c r="I77" i="1"/>
  <c r="H78" i="1"/>
  <c r="L78" i="1" a="1"/>
  <c r="L78" i="1" s="1"/>
  <c r="I78" i="1" a="1"/>
  <c r="I78" i="1" s="1"/>
  <c r="H80" i="1"/>
  <c r="I80" i="1" a="1"/>
  <c r="I80" i="1" s="1"/>
  <c r="H82" i="1"/>
  <c r="L82" i="1" a="1"/>
  <c r="L82" i="1" s="1"/>
  <c r="I82" i="1" a="1"/>
  <c r="I82" i="1" s="1"/>
  <c r="J82" i="1" s="1"/>
  <c r="J81" i="1" s="1"/>
  <c r="H83" i="1"/>
  <c r="L83" i="1" a="1"/>
  <c r="L83" i="1" s="1"/>
  <c r="I83" i="1" a="1"/>
  <c r="I83" i="1"/>
  <c r="J83" i="1"/>
  <c r="H85" i="1"/>
  <c r="I85" i="1" a="1"/>
  <c r="I85" i="1" s="1"/>
  <c r="J85" i="1" s="1"/>
  <c r="J84" i="1" s="1"/>
  <c r="H87" i="1"/>
  <c r="L87" i="1" a="1"/>
  <c r="L87" i="1" s="1"/>
  <c r="I87" i="1" a="1"/>
  <c r="I87" i="1"/>
  <c r="J87" i="1" s="1"/>
  <c r="H88" i="1"/>
  <c r="L88" i="1" a="1"/>
  <c r="L88" i="1"/>
  <c r="I88" i="1" a="1"/>
  <c r="I88" i="1" s="1"/>
  <c r="J88" i="1" s="1"/>
  <c r="H89" i="1"/>
  <c r="L89" i="1" a="1"/>
  <c r="L89" i="1" s="1"/>
  <c r="I89" i="1" a="1"/>
  <c r="I89" i="1" s="1"/>
  <c r="J89" i="1" s="1"/>
  <c r="H91" i="1"/>
  <c r="I91" i="1" a="1"/>
  <c r="I91" i="1" s="1"/>
  <c r="J91" i="1" s="1"/>
  <c r="J90" i="1" s="1"/>
  <c r="H93" i="1"/>
  <c r="L93" i="1" a="1"/>
  <c r="L93" i="1" s="1"/>
  <c r="I93" i="1" a="1"/>
  <c r="I93" i="1" s="1"/>
  <c r="J93" i="1" s="1"/>
  <c r="H94" i="1"/>
  <c r="L94" i="1" a="1"/>
  <c r="L94" i="1"/>
  <c r="I94" i="1" a="1"/>
  <c r="I94" i="1" s="1"/>
  <c r="H95" i="1"/>
  <c r="L95" i="1" a="1"/>
  <c r="L95" i="1"/>
  <c r="I95" i="1" a="1"/>
  <c r="I95" i="1"/>
  <c r="H97" i="1"/>
  <c r="I97" i="1" a="1"/>
  <c r="I97" i="1" s="1"/>
  <c r="H99" i="1"/>
  <c r="L99" i="1" a="1"/>
  <c r="L99" i="1" s="1"/>
  <c r="I99" i="1" a="1"/>
  <c r="I99" i="1" s="1"/>
  <c r="J99" i="1" s="1"/>
  <c r="H100" i="1"/>
  <c r="L100" i="1" a="1"/>
  <c r="L100" i="1" s="1"/>
  <c r="I100" i="1" a="1"/>
  <c r="I100" i="1" s="1"/>
  <c r="J100" i="1" s="1"/>
  <c r="H104" i="1"/>
  <c r="I104" i="1" a="1"/>
  <c r="I104" i="1" s="1"/>
  <c r="H106" i="1"/>
  <c r="L106" i="1" a="1"/>
  <c r="L106" i="1"/>
  <c r="I106" i="1" a="1"/>
  <c r="I106" i="1" s="1"/>
  <c r="H107" i="1"/>
  <c r="L107" i="1" a="1"/>
  <c r="L107" i="1" s="1"/>
  <c r="I107" i="1" a="1"/>
  <c r="I107" i="1" s="1"/>
  <c r="H108" i="1"/>
  <c r="L108" i="1" a="1"/>
  <c r="L108" i="1" s="1"/>
  <c r="I108" i="1" a="1"/>
  <c r="I108" i="1"/>
  <c r="J108" i="1" s="1"/>
  <c r="H112" i="1"/>
  <c r="I112" i="1" a="1"/>
  <c r="I112" i="1" s="1"/>
  <c r="H114" i="1"/>
  <c r="L114" i="1" a="1"/>
  <c r="L114" i="1" s="1"/>
  <c r="I114" i="1" a="1"/>
  <c r="I114" i="1" s="1"/>
  <c r="J114" i="1" s="1"/>
  <c r="H115" i="1"/>
  <c r="L115" i="1" a="1"/>
  <c r="L115" i="1" s="1"/>
  <c r="I115" i="1" a="1"/>
  <c r="I115" i="1" s="1"/>
  <c r="H116" i="1"/>
  <c r="J116" i="1" s="1"/>
  <c r="L116" i="1" a="1"/>
  <c r="L116" i="1" s="1"/>
  <c r="I116" i="1" a="1"/>
  <c r="I116" i="1"/>
  <c r="H117" i="1"/>
  <c r="L117" i="1" a="1"/>
  <c r="L117" i="1"/>
  <c r="I117" i="1" a="1"/>
  <c r="I117" i="1" s="1"/>
  <c r="J117" i="1" s="1"/>
  <c r="H118" i="1"/>
  <c r="L118" i="1" a="1"/>
  <c r="L118" i="1" s="1"/>
  <c r="I118" i="1" a="1"/>
  <c r="I118" i="1" s="1"/>
  <c r="H119" i="1"/>
  <c r="L119" i="1" a="1"/>
  <c r="L119" i="1"/>
  <c r="I119" i="1" a="1"/>
  <c r="I119" i="1" s="1"/>
  <c r="J119" i="1" s="1"/>
  <c r="H120" i="1"/>
  <c r="J120" i="1" s="1"/>
  <c r="L120" i="1" a="1"/>
  <c r="L120" i="1" s="1"/>
  <c r="I120" i="1" a="1"/>
  <c r="I120" i="1" s="1"/>
  <c r="H121" i="1"/>
  <c r="L121" i="1" a="1"/>
  <c r="L121" i="1" s="1"/>
  <c r="I121" i="1" a="1"/>
  <c r="I121" i="1" s="1"/>
  <c r="H125" i="1"/>
  <c r="I125" i="1" a="1"/>
  <c r="I125" i="1" s="1"/>
  <c r="H127" i="1"/>
  <c r="L127" i="1" a="1"/>
  <c r="L127" i="1" s="1"/>
  <c r="I127" i="1" a="1"/>
  <c r="I127" i="1" s="1"/>
  <c r="J127" i="1" s="1"/>
  <c r="H128" i="1"/>
  <c r="L128" i="1" a="1"/>
  <c r="L128" i="1" s="1"/>
  <c r="I128" i="1" a="1"/>
  <c r="I128" i="1" s="1"/>
  <c r="H129" i="1"/>
  <c r="L129" i="1" a="1"/>
  <c r="L129" i="1" s="1"/>
  <c r="I129" i="1" a="1"/>
  <c r="I129" i="1" s="1"/>
  <c r="J129" i="1" s="1"/>
  <c r="H130" i="1"/>
  <c r="L130" i="1" a="1"/>
  <c r="L130" i="1" s="1"/>
  <c r="I130" i="1" a="1"/>
  <c r="I130" i="1" s="1"/>
  <c r="J130" i="1" s="1"/>
  <c r="H131" i="1"/>
  <c r="L131" i="1" a="1"/>
  <c r="L131" i="1" s="1"/>
  <c r="I131" i="1" a="1"/>
  <c r="I131" i="1" s="1"/>
  <c r="H132" i="1"/>
  <c r="L132" i="1" a="1"/>
  <c r="L132" i="1" s="1"/>
  <c r="I132" i="1" a="1"/>
  <c r="I132" i="1" s="1"/>
  <c r="H133" i="1"/>
  <c r="L133" i="1" a="1"/>
  <c r="L133" i="1"/>
  <c r="I133" i="1" a="1"/>
  <c r="I133" i="1" s="1"/>
  <c r="H134" i="1"/>
  <c r="L134" i="1" a="1"/>
  <c r="L134" i="1" s="1"/>
  <c r="I134" i="1" a="1"/>
  <c r="I134" i="1" s="1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47" i="3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23" i="2" s="1"/>
  <c r="E6" i="2"/>
  <c r="E5" i="2"/>
  <c r="E4" i="2"/>
  <c r="J94" i="1" l="1"/>
  <c r="J98" i="1"/>
  <c r="J37" i="1"/>
  <c r="J34" i="1" s="1"/>
  <c r="J128" i="1"/>
  <c r="J118" i="1"/>
  <c r="J104" i="1"/>
  <c r="J103" i="1" s="1"/>
  <c r="J29" i="1"/>
  <c r="J134" i="1"/>
  <c r="J95" i="1"/>
  <c r="J92" i="1" s="1"/>
  <c r="J49" i="1" s="1"/>
  <c r="J48" i="1" s="1"/>
  <c r="J71" i="1"/>
  <c r="J70" i="1" s="1"/>
  <c r="J53" i="1"/>
  <c r="J133" i="1"/>
  <c r="J126" i="1" s="1"/>
  <c r="J69" i="1"/>
  <c r="J68" i="1" s="1"/>
  <c r="J19" i="1"/>
  <c r="J18" i="1" s="1"/>
  <c r="J115" i="1"/>
  <c r="J106" i="1"/>
  <c r="J97" i="1"/>
  <c r="J96" i="1" s="1"/>
  <c r="J57" i="1"/>
  <c r="J56" i="1" s="1"/>
  <c r="J39" i="1"/>
  <c r="J38" i="1" s="1"/>
  <c r="J33" i="1"/>
  <c r="J32" i="1" s="1"/>
  <c r="J74" i="1"/>
  <c r="J78" i="1"/>
  <c r="J77" i="1"/>
  <c r="J63" i="1"/>
  <c r="J55" i="1"/>
  <c r="J131" i="1"/>
  <c r="J73" i="1"/>
  <c r="J72" i="1"/>
  <c r="J125" i="1"/>
  <c r="J124" i="1" s="1"/>
  <c r="J54" i="1"/>
  <c r="J52" i="1" s="1"/>
  <c r="J112" i="1"/>
  <c r="J111" i="1" s="1"/>
  <c r="J20" i="1"/>
  <c r="J62" i="1"/>
  <c r="J61" i="1" s="1"/>
  <c r="J121" i="1"/>
  <c r="J60" i="1"/>
  <c r="J28" i="1"/>
  <c r="J27" i="1" s="1"/>
  <c r="J40" i="1"/>
  <c r="J26" i="1"/>
  <c r="J132" i="1"/>
  <c r="J107" i="1"/>
  <c r="J105" i="1"/>
  <c r="J102" i="1" s="1"/>
  <c r="J101" i="1" s="1"/>
  <c r="J25" i="1"/>
  <c r="J15" i="1"/>
  <c r="J14" i="1" s="1"/>
  <c r="J86" i="1"/>
  <c r="J80" i="1"/>
  <c r="J79" i="1" s="1"/>
  <c r="J58" i="1"/>
  <c r="J45" i="1"/>
  <c r="J44" i="1" s="1"/>
  <c r="J23" i="1" l="1"/>
  <c r="J11" i="1" s="1"/>
  <c r="J10" i="1" s="1"/>
  <c r="J113" i="1"/>
  <c r="J110" i="1" s="1"/>
  <c r="J109" i="1" s="1"/>
  <c r="J137" i="1"/>
  <c r="J123" i="1"/>
  <c r="J122" i="1" s="1"/>
  <c r="J136" i="1"/>
  <c r="J9" i="1" l="1"/>
  <c r="J135" i="1" s="1"/>
</calcChain>
</file>

<file path=xl/sharedStrings.xml><?xml version="1.0" encoding="utf-8"?>
<sst xmlns="http://schemas.openxmlformats.org/spreadsheetml/2006/main" count="672" uniqueCount="185">
  <si>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9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</si>
  <si>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</si>
  <si>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</si>
  <si>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</si>
  <si>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</si>
  <si>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</si>
  <si>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</si>
  <si>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</si>
  <si>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</si>
  <si>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</si>
  <si>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</si>
  <si>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</si>
  <si>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</si>
  <si>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</si>
  <si>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</si>
  <si>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</si>
  <si>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</si>
  <si>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</si>
  <si>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</si>
  <si>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</si>
  <si>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</si>
  <si>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Работы:</t>
  </si>
  <si>
    <t>Нанесение битумного праймера под гидроизоляцию</t>
  </si>
  <si>
    <t>м2</t>
  </si>
  <si>
    <t>Тип кровли по проекту К1, К2, К3</t>
  </si>
  <si>
    <t>Материалы:</t>
  </si>
  <si>
    <t>1</t>
  </si>
  <si>
    <t>Праймер</t>
  </si>
  <si>
    <t>№01, Технониколь</t>
  </si>
  <si>
    <t>битумный</t>
  </si>
  <si>
    <t>л (дм3)</t>
  </si>
  <si>
    <t>Технониколь №01</t>
  </si>
  <si>
    <t>Укладка пароизоляции по подготовленному основанию насухо (с проклейкой швов)</t>
  </si>
  <si>
    <t>Пленка строительная</t>
  </si>
  <si>
    <t>гидропароизоляционная</t>
  </si>
  <si>
    <t>Изоспан D</t>
  </si>
  <si>
    <t>2</t>
  </si>
  <si>
    <t>Лента клейкая (шт.)</t>
  </si>
  <si>
    <t>KL+, Изоспан</t>
  </si>
  <si>
    <t>усиленная двухсторонняя 25мм,25м</t>
  </si>
  <si>
    <t>шт</t>
  </si>
  <si>
    <t>Лента Изоспан KL+</t>
  </si>
  <si>
    <t>Укладка утеплителя толщ. 100мм.</t>
  </si>
  <si>
    <t>Тип кровли по проекту К1, К3</t>
  </si>
  <si>
    <t>Пенополистирол</t>
  </si>
  <si>
    <t>экструзионный 1180х580х100мм 35кг/м3</t>
  </si>
  <si>
    <t>м3</t>
  </si>
  <si>
    <t>В 1 слой</t>
  </si>
  <si>
    <t>Плита минераловатная</t>
  </si>
  <si>
    <t>100мм 130 кг/м3</t>
  </si>
  <si>
    <t>3</t>
  </si>
  <si>
    <t>Пена монтажная</t>
  </si>
  <si>
    <t>противопожарная</t>
  </si>
  <si>
    <t>баллон</t>
  </si>
  <si>
    <t>Укладка утеплителя толщ. 150мм.</t>
  </si>
  <si>
    <t>Тип кровли по проекту К2</t>
  </si>
  <si>
    <t>экструзионный 150мм 35кг/м3</t>
  </si>
  <si>
    <t>Устройство кровель плоских из наплавляемых материалов в 2 слоя</t>
  </si>
  <si>
    <t>Унифлекс</t>
  </si>
  <si>
    <t>ЭКП 10х1м</t>
  </si>
  <si>
    <t>ЭПП 10х1м</t>
  </si>
  <si>
    <t>Газ-пропан</t>
  </si>
  <si>
    <t>Устройство стяжек сборных из плоских асбестоцементных листов плоских (2слоя)</t>
  </si>
  <si>
    <t>Лист асбестоцементный</t>
  </si>
  <si>
    <t>ЛП-П 10мм</t>
  </si>
  <si>
    <t>в 2 слоя</t>
  </si>
  <si>
    <t>Кляймер</t>
  </si>
  <si>
    <t>10мм двойной гнутый для плоского шифера</t>
  </si>
  <si>
    <t>Саморезы (шт)</t>
  </si>
  <si>
    <t>по дереву 3,5х45</t>
  </si>
  <si>
    <t>Устройство уклонообразующего слоя из керамзита с разуклонкой</t>
  </si>
  <si>
    <t>толщ.50-160мм</t>
  </si>
  <si>
    <t>Керамзит</t>
  </si>
  <si>
    <t>фр.10-20мм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</si>
  <si>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</si>
  <si>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</si>
  <si>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</si>
  <si>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</si>
  <si>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</si>
  <si>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Рейка краевая</t>
  </si>
  <si>
    <t>алюминиевая 3000х32х3,0</t>
  </si>
  <si>
    <t>Герметик (туб.)</t>
  </si>
  <si>
    <t>полиуретановый</t>
  </si>
  <si>
    <t>туб.</t>
  </si>
  <si>
    <t>Дюбель-гвоздь</t>
  </si>
  <si>
    <t>6х40</t>
  </si>
  <si>
    <t>Монтаж утеплителя (минплита) толщ.100мм</t>
  </si>
  <si>
    <t>Утеплитель до пола (вентшахты). Места утепления уточнить у руководителя проекта.</t>
  </si>
  <si>
    <t>Дюбель</t>
  </si>
  <si>
    <t>для теплоизоляции с термоголовкой 10х160</t>
  </si>
  <si>
    <t>Монтаж утеплителя (минплита) толщ.50мм</t>
  </si>
  <si>
    <t>для теплоизоляции с термоголовкой 10х220</t>
  </si>
  <si>
    <t>50мм 130 кг/м3</t>
  </si>
  <si>
    <t>в местах примыкания</t>
  </si>
  <si>
    <t>Обшивка асбестоцементными листами</t>
  </si>
  <si>
    <t>Места обшивки уточнить у руководителя проекта.</t>
  </si>
  <si>
    <t>рамный металлический 10х152</t>
  </si>
  <si>
    <t>рамный металлический 10х112</t>
  </si>
  <si>
    <t>4</t>
  </si>
  <si>
    <t>Доска (м3)</t>
  </si>
  <si>
    <t>обрезная антисептированная 50х100х6000</t>
  </si>
  <si>
    <t>5</t>
  </si>
  <si>
    <t>обрезная антисептированная 50х50х6000</t>
  </si>
  <si>
    <t>6</t>
  </si>
  <si>
    <t>Усиление примыканий, углов и стыков АЦЛ</t>
  </si>
  <si>
    <t>200мм-углы, 150мм-стыки</t>
  </si>
  <si>
    <t>Устройство галтели в примыканиях из асбестоцементных листов</t>
  </si>
  <si>
    <t>шаг 300мм примыкание только к АЦЛ</t>
  </si>
  <si>
    <t>шаг 300мм, примыкание только к парапету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</si>
  <si>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</si>
  <si>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</si>
  <si>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на высоту 250мм + узел 4.9 АСУ, лист 9</t>
  </si>
  <si>
    <t>Изоспан KL+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</si>
  <si>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</si>
  <si>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</si>
  <si>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</si>
  <si>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</si>
  <si>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водоприемных воронок</t>
  </si>
  <si>
    <t>Воронка кровельная</t>
  </si>
  <si>
    <t>DN-110</t>
  </si>
  <si>
    <t>Воронки водоприемные с дождеприемной решёткой 150х150 мм, с надставными элементами, листоуловителем, с зажимным элементом из нерж. стали, без ГИ полотна, с вертикальным выпуском, с электроподогревом от сети 220В, 10-30Вт, на трубу Ø110 (HL62.1H) либо аналог по согласованию</t>
  </si>
  <si>
    <t>04.01.06</t>
  </si>
  <si>
    <t>Монтаж фартука металлического</t>
  </si>
  <si>
    <t>04.01.06.00</t>
  </si>
  <si>
    <t>распорный полипропилен 6х120</t>
  </si>
  <si>
    <t>Фартук кровельный</t>
  </si>
  <si>
    <t>пристенный накладной сталь оцинк. 20х100х400х100 0,7мм RAL7024</t>
  </si>
  <si>
    <t>Присоединение секций - 1 часть. Размеры уточнить по месту.</t>
  </si>
  <si>
    <t>пристенный накладной сталь оцинк. 20х100х160х100 0,7мм RAL7024</t>
  </si>
  <si>
    <t>Присоединение секций - 2 часть. Размеры уточнить по месту.</t>
  </si>
  <si>
    <t>пристенный накладной сталь оцинк. 80х90х60х20 RAL7024</t>
  </si>
  <si>
    <t>Узел А, АСУ, лист 7. Размеры уточнить по месту. В местах утепленеия ватой толщ 50 мм.</t>
  </si>
  <si>
    <t>пристенный накладной сталь оцинк. 80х140х60х20 RAL7024</t>
  </si>
  <si>
    <t>Узел А, АСУ, лист 7. Участок утепления в осях 2п-3п/Бп. Размеры уточнить по месту. В местах утепления ватой толщ 100 мм.</t>
  </si>
  <si>
    <t>Отлив</t>
  </si>
  <si>
    <t>оцинк.сталь t=0,7мм RAL7024</t>
  </si>
  <si>
    <t>Ширина развертки - 100х80х20. Отлив в месте выхода на кровлю. Размеры уточнить по месту.</t>
  </si>
  <si>
    <t>7</t>
  </si>
  <si>
    <t>Soudaseal 240 FC, Soudal</t>
  </si>
  <si>
    <t>гибридный полимерный</t>
  </si>
  <si>
    <t>Soudaseal 240 FC (герметизация стыков)</t>
  </si>
  <si>
    <t>8</t>
  </si>
  <si>
    <t>кровельные 4,8х120</t>
  </si>
  <si>
    <t>04.01.07</t>
  </si>
  <si>
    <t>Монтаж парапетных крышек</t>
  </si>
  <si>
    <t>04.01.07.00</t>
  </si>
  <si>
    <t>Костыль кровельный</t>
  </si>
  <si>
    <t>Для монолитного парапета, шаг 500 мм из полосы 40х4 мм, ширина развертки на участке с мокрым фасадом толщ 50 мм - 230х30х90х70х40 мм - 139 шт, на участке толщ 100 мм - 230х30х140х70х40 мм - 16 шт. Размеры уточнить по месту.</t>
  </si>
  <si>
    <t>Крепление с шагом в 200мм</t>
  </si>
  <si>
    <t>Крышка парапетная</t>
  </si>
  <si>
    <t>оцинк.сталь 860мм 0,7мм RAL7024</t>
  </si>
  <si>
    <t>Ширина развертки - 20х70х380х100х380х70х20 мм.
10см перехлест, 2м длина профиля. Размеры уточнить по месту. Присоединение секций 4,5.</t>
  </si>
  <si>
    <t>оцинк.сталь 330мм 0,7мм RAL7024</t>
  </si>
  <si>
    <t>Ширина развертки - 20х50х90х330х120х50х20 мм.
10см перехлест, 2м длина профиля. Размеры уточнить по месту.</t>
  </si>
  <si>
    <t>оцинк.сталь 380мм 0,7мм RAL7024</t>
  </si>
  <si>
    <t>Ширина развертки - 20х50х90х380х120х50х20 мм.
10см перехлест, 2м длина профиля. Размеры уточнить по месту.</t>
  </si>
  <si>
    <t>оцинк.сталь 280мм 0,7мм RAL7024</t>
  </si>
  <si>
    <t>Ширина развертки - 20х50х90х280х120х50х20 мм.
10см перехлест, 2м длина профиля. Размеры уточнить по месту.</t>
  </si>
  <si>
    <t>ИТОГО по сметному расчету: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</si>
  <si>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</si>
  <si>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</si>
  <si>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</si>
  <si>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</si>
  <si>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</si>
  <si>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</si>
  <si>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</si>
  <si>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</si>
  <si>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</si>
  <si>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</si>
  <si>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</si>
  <si>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ГП-75.09.04.01 Секция 9_Устройство кровли №1</t>
  </si>
  <si>
    <t>4a455f72-9196-11f1-9619-cc5d3c3b48f3</t>
  </si>
  <si>
    <t>Итог</t>
  </si>
  <si>
    <t>Локальный сметный расчет (ЛСР) №2</t>
  </si>
  <si>
    <t xml:space="preserve"> Устройство кровли</t>
  </si>
  <si>
    <t>В стоимости СМР учитывать:</t>
  </si>
  <si>
    <t>-</t>
  </si>
  <si>
    <t>При устройстве примыканий учитывать примыкания к фановым трубам!</t>
  </si>
  <si>
    <t>Перед устройством кровли подготовить основание: очистка от  пыли, мусора (снега), посторонних предметов, удаление наплывов бетона</t>
  </si>
  <si>
    <t>Стоимость материалов учитывает стоимость доставки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</si>
  <si>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</si>
  <si>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</si>
  <si>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 т.ч стоимость работ</t>
  </si>
  <si>
    <t>в т.ч  стоимость материалов</t>
  </si>
  <si>
    <t>в т.ч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</si>
</sst>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4" fontId="6" fillId="0" borderId="0" xfId="0" applyNumberFormat="1" applyFont="1"/>
    <xf numFmtId="0" fontId="6" fillId="0" borderId="0" xfId="0" applyFont="1" applyAlignment="1">
      <alignment horizont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</cellXfs>
  <cellStyles count="2">
    <cellStyle name="Обычный" xfId="0" builtinId="0"/>
    <cellStyle name="Обычный 3 2 2" xfId="1" xr:uid="{A7FE1A6E-81B7-4358-BFE6-ED8FBF6EC996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874CE4-C439-43B6-BC98-2DDC2242B952}" name="Р" displayName="Р" ref="A3:F23" totalsRowCount="1" headerRowDxfId="37" headerRowBorderDxfId="36" tableBorderDxfId="35" totalsRowBorderDxfId="34">
  <autoFilter ref="A3:F22" xr:uid="{90874CE4-C439-43B6-BC98-2DDC2242B952}"/>
  <tableColumns count="6">
    <tableColumn id="1" xr3:uid="{070A3919-80FD-4498-B132-141B7E9C79E4}" name="Наименование" totalsRowLabel="Итог" dataDxfId="33" totalsRowDxfId="32"/>
    <tableColumn id="2" xr3:uid="{BB399852-9577-43BD-AA4D-74C2FA2584AE}" name="Ед. изм." dataDxfId="31" totalsRowDxfId="30"/>
    <tableColumn id="3" xr3:uid="{97ED5218-1E9D-4604-A3F9-CD57B710A8D9}" name="Количество" dataDxfId="29" totalsRowDxfId="28"/>
    <tableColumn id="4" xr3:uid="{C8686DA9-DAFC-44EC-9F11-9EAB80CE5E53}" name="Цена за ед., руб" dataDxfId="27" totalsRowDxfId="26"/>
    <tableColumn id="5" xr3:uid="{DB71A529-DC54-42CF-A313-2B2A4B19AB07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C5ACCBFC-A04F-431F-8B16-2CABC36498B5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3B522D-9F04-404B-A824-009C0C3A3E0F}" name="М" displayName="М" ref="A3:I47" totalsRowCount="1" headerRowDxfId="21" headerRowBorderDxfId="20" tableBorderDxfId="19" totalsRowBorderDxfId="18">
  <autoFilter ref="A3:I46" xr:uid="{C13B522D-9F04-404B-A824-009C0C3A3E0F}"/>
  <tableColumns count="9">
    <tableColumn id="1" xr3:uid="{E3310135-3D59-4DEC-8C76-ABA0611CEE70}" name="Наим." totalsRowLabel="Итог" dataDxfId="17" totalsRowDxfId="16"/>
    <tableColumn id="2" xr3:uid="{6DBD1191-261E-454B-9C94-4C8D7B1332A0}" name="Артикул, марка, произв." dataDxfId="15" totalsRowDxfId="14"/>
    <tableColumn id="3" xr3:uid="{2412F232-35ED-44DE-8A1B-99D02E3DBC0B}" name="Хар-ка" dataDxfId="13" totalsRowDxfId="12"/>
    <tableColumn id="4" xr3:uid="{B7A70175-C708-4B14-A037-3C8390CFB059}" name="Ед. изм." dataDxfId="11" totalsRowDxfId="10"/>
    <tableColumn id="5" xr3:uid="{2F1CB551-F10C-4429-8724-495A5954C201}" name="Количество" dataDxfId="9" totalsRowDxfId="8"/>
    <tableColumn id="6" xr3:uid="{03C02AC9-6401-4B69-B788-B88C68622355}" name="Цена за ед., руб" dataDxfId="7" totalsRowDxfId="6"/>
    <tableColumn id="7" xr3:uid="{99E70CCC-C4CB-4DAA-AAAB-9426BCAB9C61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DD84BB0D-8D7D-458F-BADA-17CD5CD933AB}" name="Прим." dataDxfId="3" totalsRowDxfId="2"/>
    <tableColumn id="9" xr3:uid="{16989526-05DB-4A79-BDC1-8F97F71C464E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G146"/>
  <sheetViews>
    <sheetView tabSelected="1" workbookViewId="0">
      <pane ySplit="7" topLeftCell="A132" activePane="bottomLeft" state="frozen"/>
      <selection pane="bottomLeft" activeCell="B140" sqref="B140:K140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79" t="s">
        <v>173</v>
      </c>
      <c r="C2" s="79"/>
      <c r="D2" s="79"/>
      <c r="E2" s="79"/>
      <c r="F2" s="79"/>
      <c r="G2" s="79"/>
      <c r="H2" s="79"/>
      <c r="I2" s="79"/>
      <c r="J2" s="79"/>
    </row>
    <row r="3" spans="1:12" ht="23.1" customHeight="1" x14ac:dyDescent="0.2">
      <c r="B3" s="80" t="s">
        <v>0</v>
      </c>
      <c r="C3" s="80"/>
      <c r="D3" s="80"/>
      <c r="E3" s="80"/>
      <c r="F3" s="80"/>
      <c r="G3" s="80"/>
      <c r="H3" s="80"/>
      <c r="I3" s="80"/>
      <c r="J3" s="80"/>
    </row>
    <row r="4" spans="1:12" ht="11.1" customHeight="1" x14ac:dyDescent="0.2">
      <c r="B4" s="88" t="s">
        <v>174</v>
      </c>
      <c r="C4" s="80"/>
      <c r="D4" s="80"/>
      <c r="E4" s="80"/>
      <c r="F4" s="80"/>
      <c r="G4" s="80"/>
      <c r="H4" s="80"/>
      <c r="I4" s="80"/>
      <c r="J4" s="80"/>
    </row>
    <row r="5" spans="1:12" ht="11.1" customHeight="1" x14ac:dyDescent="0.2"/>
    <row r="6" spans="1:12" ht="11.1" customHeight="1" x14ac:dyDescent="0.2">
      <c r="A6" s="71" t="s">
        <v>1</v>
      </c>
      <c r="B6" s="71" t="s">
        <v>2</v>
      </c>
      <c r="C6" s="81" t="s">
        <v>3</v>
      </c>
      <c r="D6" s="83" t="s">
        <v>4</v>
      </c>
      <c r="E6" s="71" t="s">
        <v>5</v>
      </c>
      <c r="F6" s="73" t="s">
        <v>6</v>
      </c>
      <c r="G6" s="85" t="s">
        <v>7</v>
      </c>
      <c r="H6" s="71" t="s">
        <v>8</v>
      </c>
      <c r="I6" s="73" t="s">
        <v>9</v>
      </c>
      <c r="J6" s="73" t="s">
        <v>10</v>
      </c>
      <c r="K6" s="71" t="s">
        <v>11</v>
      </c>
      <c r="L6" s="73" t="s">
        <v>12</v>
      </c>
    </row>
    <row r="7" spans="1:12" ht="11.1" customHeight="1" x14ac:dyDescent="0.2">
      <c r="A7" s="72"/>
      <c r="B7" s="72"/>
      <c r="C7" s="82"/>
      <c r="D7" s="84"/>
      <c r="E7" s="72"/>
      <c r="F7" s="74"/>
      <c r="G7" s="86"/>
      <c r="H7" s="72"/>
      <c r="I7" s="74"/>
      <c r="J7" s="74"/>
      <c r="K7" s="72"/>
      <c r="L7" s="74"/>
    </row>
    <row r="8" spans="1:12" ht="11.1" customHeight="1" x14ac:dyDescent="0.2">
      <c r="A8" s="3" t="s">
        <v>13</v>
      </c>
      <c r="B8" s="4" t="s">
        <v>14</v>
      </c>
      <c r="C8" s="5"/>
      <c r="D8" s="5"/>
      <c r="E8" s="6"/>
      <c r="F8" s="7"/>
      <c r="G8" s="7"/>
      <c r="H8" s="7"/>
      <c r="I8" s="61"/>
      <c r="J8" s="61"/>
      <c r="K8" s="5"/>
      <c r="L8" s="5"/>
    </row>
    <row r="9" spans="1:12" ht="11.1" customHeight="1" outlineLevel="1" x14ac:dyDescent="0.2">
      <c r="A9" s="8" t="s">
        <v>15</v>
      </c>
      <c r="B9" s="9" t="s">
        <v>16</v>
      </c>
      <c r="C9" s="10"/>
      <c r="D9" s="10"/>
      <c r="E9" s="11"/>
      <c r="F9" s="12"/>
      <c r="G9" s="12"/>
      <c r="H9" s="12"/>
      <c r="I9" s="62"/>
      <c r="J9" s="62">
        <f>SUM($J$122,$J$109,$J$101,$J$48,$J$10)</f>
        <v>0</v>
      </c>
      <c r="K9" s="10"/>
      <c r="L9" s="10"/>
    </row>
    <row r="10" spans="1:12" ht="23.1" customHeight="1" outlineLevel="2" x14ac:dyDescent="0.2">
      <c r="A10" s="13" t="s">
        <v>17</v>
      </c>
      <c r="B10" s="14" t="s">
        <v>18</v>
      </c>
      <c r="C10" s="15"/>
      <c r="D10" s="15"/>
      <c r="E10" s="16"/>
      <c r="F10" s="17"/>
      <c r="G10" s="18"/>
      <c r="H10" s="18"/>
      <c r="I10" s="63"/>
      <c r="J10" s="63">
        <f>SUM($J$11)</f>
        <v>0</v>
      </c>
      <c r="K10" s="19"/>
      <c r="L10" s="19"/>
    </row>
    <row r="11" spans="1:12" ht="23.1" customHeight="1" outlineLevel="3" x14ac:dyDescent="0.2">
      <c r="A11" s="13" t="s">
        <v>19</v>
      </c>
      <c r="B11" s="14" t="s">
        <v>20</v>
      </c>
      <c r="C11" s="15"/>
      <c r="D11" s="15"/>
      <c r="E11" s="16"/>
      <c r="F11" s="17"/>
      <c r="G11" s="18"/>
      <c r="H11" s="18"/>
      <c r="I11" s="63"/>
      <c r="J11" s="63">
        <f>SUM($J$46,$J$44,$J$40,$J$38,$J$34,$J$32,$J$29,$J$27,$J$23,$J$21,$J$18,$J$16,$J$14,$J$12)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21</v>
      </c>
      <c r="C12" s="21"/>
      <c r="D12" s="21"/>
      <c r="E12" s="21"/>
      <c r="F12" s="21"/>
      <c r="G12" s="21"/>
      <c r="H12" s="21"/>
      <c r="I12" s="64"/>
      <c r="J12" s="65">
        <f>SUM($J$13)</f>
        <v>0</v>
      </c>
      <c r="K12" s="18"/>
      <c r="L12" s="22"/>
    </row>
    <row r="13" spans="1:12" ht="23.1" customHeight="1" outlineLevel="4" x14ac:dyDescent="0.2">
      <c r="A13" s="23"/>
      <c r="B13" s="24" t="s">
        <v>22</v>
      </c>
      <c r="C13" s="25"/>
      <c r="D13" s="25"/>
      <c r="E13" s="26" t="s">
        <v>23</v>
      </c>
      <c r="F13" s="27"/>
      <c r="G13" s="28">
        <v>2023.13</v>
      </c>
      <c r="H13" s="28">
        <f>SUM($G$13:$G$13)</f>
        <v>2023.13</v>
      </c>
      <c r="I13" s="2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28">
        <f>ROUND($H$13*$I$13,2)</f>
        <v>0</v>
      </c>
      <c r="K13" s="25" t="s">
        <v>24</v>
      </c>
      <c r="L13" s="25"/>
    </row>
    <row r="14" spans="1:12" ht="11.1" customHeight="1" outlineLevel="4" x14ac:dyDescent="0.2">
      <c r="A14" s="20"/>
      <c r="B14" s="14" t="s">
        <v>25</v>
      </c>
      <c r="C14" s="21"/>
      <c r="D14" s="21"/>
      <c r="E14" s="21"/>
      <c r="F14" s="21"/>
      <c r="G14" s="21"/>
      <c r="H14" s="21"/>
      <c r="I14" s="64"/>
      <c r="J14" s="65">
        <f>SUM($J$15)</f>
        <v>0</v>
      </c>
      <c r="K14" s="18"/>
      <c r="L14" s="22"/>
    </row>
    <row r="15" spans="1:12" ht="23.1" customHeight="1" outlineLevel="4" x14ac:dyDescent="0.2">
      <c r="A15" s="23" t="s">
        <v>26</v>
      </c>
      <c r="B15" s="24" t="s">
        <v>27</v>
      </c>
      <c r="C15" s="25" t="s">
        <v>28</v>
      </c>
      <c r="D15" s="25" t="s">
        <v>29</v>
      </c>
      <c r="E15" s="26" t="s">
        <v>30</v>
      </c>
      <c r="F15" s="29">
        <v>0.3</v>
      </c>
      <c r="G15" s="30">
        <v>606.94000000000005</v>
      </c>
      <c r="H15" s="30">
        <f>SUM($G$15:$G$15)</f>
        <v>606.94000000000005</v>
      </c>
      <c r="I15" s="28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28">
        <f>ROUND($H$15*$I$15,2)</f>
        <v>0</v>
      </c>
      <c r="K15" s="25" t="s">
        <v>31</v>
      </c>
      <c r="L15" s="2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11.1" customHeight="1" outlineLevel="4" x14ac:dyDescent="0.2">
      <c r="A16" s="20"/>
      <c r="B16" s="14" t="s">
        <v>21</v>
      </c>
      <c r="C16" s="21"/>
      <c r="D16" s="21"/>
      <c r="E16" s="21"/>
      <c r="F16" s="21"/>
      <c r="G16" s="21"/>
      <c r="H16" s="21"/>
      <c r="I16" s="64"/>
      <c r="J16" s="65">
        <f>SUM($J$17)</f>
        <v>0</v>
      </c>
      <c r="K16" s="18"/>
      <c r="L16" s="22"/>
    </row>
    <row r="17" spans="1:12" ht="35.1" customHeight="1" outlineLevel="4" x14ac:dyDescent="0.2">
      <c r="A17" s="23"/>
      <c r="B17" s="24" t="s">
        <v>32</v>
      </c>
      <c r="C17" s="25"/>
      <c r="D17" s="25"/>
      <c r="E17" s="26" t="s">
        <v>23</v>
      </c>
      <c r="F17" s="27"/>
      <c r="G17" s="28">
        <v>2023.13</v>
      </c>
      <c r="H17" s="28">
        <f>SUM($G$17:$G$17)</f>
        <v>2023.13</v>
      </c>
      <c r="I17" s="28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28">
        <f>ROUND($H$17*$I$17,2)</f>
        <v>0</v>
      </c>
      <c r="K17" s="25" t="s">
        <v>24</v>
      </c>
      <c r="L17" s="25"/>
    </row>
    <row r="18" spans="1:12" ht="11.1" customHeight="1" outlineLevel="4" x14ac:dyDescent="0.2">
      <c r="A18" s="20"/>
      <c r="B18" s="14" t="s">
        <v>25</v>
      </c>
      <c r="C18" s="21"/>
      <c r="D18" s="21"/>
      <c r="E18" s="21"/>
      <c r="F18" s="21"/>
      <c r="G18" s="21"/>
      <c r="H18" s="21"/>
      <c r="I18" s="64"/>
      <c r="J18" s="65">
        <f>SUM($J$19:$J$20)</f>
        <v>0</v>
      </c>
      <c r="K18" s="18"/>
      <c r="L18" s="22"/>
    </row>
    <row r="19" spans="1:12" ht="23.1" customHeight="1" outlineLevel="4" x14ac:dyDescent="0.2">
      <c r="A19" s="23" t="s">
        <v>26</v>
      </c>
      <c r="B19" s="24" t="s">
        <v>33</v>
      </c>
      <c r="C19" s="25"/>
      <c r="D19" s="25" t="s">
        <v>34</v>
      </c>
      <c r="E19" s="26" t="s">
        <v>23</v>
      </c>
      <c r="F19" s="29">
        <v>1.1000000000000001</v>
      </c>
      <c r="G19" s="31">
        <v>2235</v>
      </c>
      <c r="H19" s="31">
        <f>SUM($G$19:$G$19)</f>
        <v>2235</v>
      </c>
      <c r="I19" s="28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28">
        <f>ROUND($H$19*$I$19,2)</f>
        <v>0</v>
      </c>
      <c r="K19" s="25" t="s">
        <v>35</v>
      </c>
      <c r="L19" s="2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35.1" customHeight="1" outlineLevel="4" x14ac:dyDescent="0.2">
      <c r="A20" s="23" t="s">
        <v>36</v>
      </c>
      <c r="B20" s="24" t="s">
        <v>37</v>
      </c>
      <c r="C20" s="25" t="s">
        <v>38</v>
      </c>
      <c r="D20" s="25" t="s">
        <v>39</v>
      </c>
      <c r="E20" s="26" t="s">
        <v>40</v>
      </c>
      <c r="F20" s="27"/>
      <c r="G20" s="32">
        <v>56</v>
      </c>
      <c r="H20" s="32">
        <f>SUM($G$20:$G$20)</f>
        <v>56</v>
      </c>
      <c r="I20" s="28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28">
        <f>ROUND($H$20*$I$20,2)</f>
        <v>0</v>
      </c>
      <c r="K20" s="25" t="s">
        <v>41</v>
      </c>
      <c r="L20" s="2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11.1" customHeight="1" outlineLevel="4" x14ac:dyDescent="0.2">
      <c r="A21" s="20"/>
      <c r="B21" s="14" t="s">
        <v>21</v>
      </c>
      <c r="C21" s="21"/>
      <c r="D21" s="21"/>
      <c r="E21" s="21"/>
      <c r="F21" s="21"/>
      <c r="G21" s="21"/>
      <c r="H21" s="21"/>
      <c r="I21" s="64"/>
      <c r="J21" s="65">
        <f>SUM($J$22)</f>
        <v>0</v>
      </c>
      <c r="K21" s="18"/>
      <c r="L21" s="22"/>
    </row>
    <row r="22" spans="1:12" ht="11.1" customHeight="1" outlineLevel="4" x14ac:dyDescent="0.2">
      <c r="A22" s="23"/>
      <c r="B22" s="24" t="s">
        <v>42</v>
      </c>
      <c r="C22" s="25"/>
      <c r="D22" s="25"/>
      <c r="E22" s="26" t="s">
        <v>23</v>
      </c>
      <c r="F22" s="27"/>
      <c r="G22" s="28">
        <v>1980.64</v>
      </c>
      <c r="H22" s="28">
        <f>SUM($G$22:$G$22)</f>
        <v>1980.64</v>
      </c>
      <c r="I22" s="28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28">
        <f>ROUND($H$22*$I$22,2)</f>
        <v>0</v>
      </c>
      <c r="K22" s="25" t="s">
        <v>43</v>
      </c>
      <c r="L22" s="25"/>
    </row>
    <row r="23" spans="1:12" ht="11.1" customHeight="1" outlineLevel="4" x14ac:dyDescent="0.2">
      <c r="A23" s="20"/>
      <c r="B23" s="14" t="s">
        <v>25</v>
      </c>
      <c r="C23" s="21"/>
      <c r="D23" s="21"/>
      <c r="E23" s="21"/>
      <c r="F23" s="21"/>
      <c r="G23" s="21"/>
      <c r="H23" s="21"/>
      <c r="I23" s="64"/>
      <c r="J23" s="65">
        <f>SUM($J$24:$J$26)</f>
        <v>0</v>
      </c>
      <c r="K23" s="18"/>
      <c r="L23" s="22"/>
    </row>
    <row r="24" spans="1:12" ht="35.1" customHeight="1" outlineLevel="4" x14ac:dyDescent="0.2">
      <c r="A24" s="23" t="s">
        <v>26</v>
      </c>
      <c r="B24" s="24" t="s">
        <v>44</v>
      </c>
      <c r="C24" s="25"/>
      <c r="D24" s="25" t="s">
        <v>45</v>
      </c>
      <c r="E24" s="26" t="s">
        <v>46</v>
      </c>
      <c r="F24" s="29">
        <v>1.03</v>
      </c>
      <c r="G24" s="30">
        <v>203.38</v>
      </c>
      <c r="H24" s="30">
        <f>SUM($G$24:$G$24)</f>
        <v>203.38</v>
      </c>
      <c r="I24" s="28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28">
        <f>ROUND($H$24*$I$24,2)</f>
        <v>0</v>
      </c>
      <c r="K24" s="25" t="s">
        <v>47</v>
      </c>
      <c r="L24" s="25" t="str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Закупка подрядчик</v>
      </c>
    </row>
    <row r="25" spans="1:12" ht="11.1" customHeight="1" outlineLevel="4" x14ac:dyDescent="0.2">
      <c r="A25" s="23" t="s">
        <v>36</v>
      </c>
      <c r="B25" s="24" t="s">
        <v>48</v>
      </c>
      <c r="C25" s="25"/>
      <c r="D25" s="25" t="s">
        <v>49</v>
      </c>
      <c r="E25" s="26" t="s">
        <v>46</v>
      </c>
      <c r="F25" s="29">
        <v>1.07</v>
      </c>
      <c r="G25" s="30">
        <v>0.65</v>
      </c>
      <c r="H25" s="30">
        <f>SUM($G$25:$G$25)</f>
        <v>0.65</v>
      </c>
      <c r="I25" s="28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28">
        <f>ROUND($H$25*$I$25,2)</f>
        <v>0</v>
      </c>
      <c r="K25" s="25"/>
      <c r="L25" s="25" t="str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Закупка подрядчик</v>
      </c>
    </row>
    <row r="26" spans="1:12" ht="11.1" customHeight="1" outlineLevel="4" x14ac:dyDescent="0.2">
      <c r="A26" s="23" t="s">
        <v>50</v>
      </c>
      <c r="B26" s="24" t="s">
        <v>51</v>
      </c>
      <c r="C26" s="25"/>
      <c r="D26" s="25" t="s">
        <v>52</v>
      </c>
      <c r="E26" s="26" t="s">
        <v>53</v>
      </c>
      <c r="F26" s="27"/>
      <c r="G26" s="32">
        <v>80</v>
      </c>
      <c r="H26" s="32">
        <f>SUM($G$26:$G$26)</f>
        <v>80</v>
      </c>
      <c r="I26" s="28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28">
        <f>ROUND($H$26*$I$26,2)</f>
        <v>0</v>
      </c>
      <c r="K26" s="25"/>
      <c r="L26" s="25" t="str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Закупка подрядчик</v>
      </c>
    </row>
    <row r="27" spans="1:12" ht="11.1" customHeight="1" outlineLevel="4" x14ac:dyDescent="0.2">
      <c r="A27" s="20"/>
      <c r="B27" s="14" t="s">
        <v>21</v>
      </c>
      <c r="C27" s="21"/>
      <c r="D27" s="21"/>
      <c r="E27" s="21"/>
      <c r="F27" s="21"/>
      <c r="G27" s="21"/>
      <c r="H27" s="21"/>
      <c r="I27" s="64"/>
      <c r="J27" s="65">
        <f>SUM($J$28)</f>
        <v>0</v>
      </c>
      <c r="K27" s="18"/>
      <c r="L27" s="22"/>
    </row>
    <row r="28" spans="1:12" ht="11.1" customHeight="1" outlineLevel="4" x14ac:dyDescent="0.2">
      <c r="A28" s="23"/>
      <c r="B28" s="24" t="s">
        <v>54</v>
      </c>
      <c r="C28" s="25"/>
      <c r="D28" s="25"/>
      <c r="E28" s="26" t="s">
        <v>23</v>
      </c>
      <c r="F28" s="27"/>
      <c r="G28" s="30">
        <v>42.49</v>
      </c>
      <c r="H28" s="30">
        <f>SUM($G$28:$G$28)</f>
        <v>42.49</v>
      </c>
      <c r="I28" s="28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28">
        <f>ROUND($H$28*$I$28,2)</f>
        <v>0</v>
      </c>
      <c r="K28" s="25" t="s">
        <v>55</v>
      </c>
      <c r="L28" s="25"/>
    </row>
    <row r="29" spans="1:12" ht="11.1" customHeight="1" outlineLevel="4" x14ac:dyDescent="0.2">
      <c r="A29" s="20"/>
      <c r="B29" s="14" t="s">
        <v>25</v>
      </c>
      <c r="C29" s="21"/>
      <c r="D29" s="21"/>
      <c r="E29" s="21"/>
      <c r="F29" s="21"/>
      <c r="G29" s="21"/>
      <c r="H29" s="21"/>
      <c r="I29" s="64"/>
      <c r="J29" s="65">
        <f>SUM($J$30:$J$31)</f>
        <v>0</v>
      </c>
      <c r="K29" s="18"/>
      <c r="L29" s="22"/>
    </row>
    <row r="30" spans="1:12" ht="23.1" customHeight="1" outlineLevel="4" x14ac:dyDescent="0.2">
      <c r="A30" s="23" t="s">
        <v>26</v>
      </c>
      <c r="B30" s="24" t="s">
        <v>44</v>
      </c>
      <c r="C30" s="25"/>
      <c r="D30" s="25" t="s">
        <v>56</v>
      </c>
      <c r="E30" s="26" t="s">
        <v>46</v>
      </c>
      <c r="F30" s="29">
        <v>1.03</v>
      </c>
      <c r="G30" s="30">
        <v>6.57</v>
      </c>
      <c r="H30" s="30">
        <f>SUM($G$30:$G$30)</f>
        <v>6.57</v>
      </c>
      <c r="I30" s="28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28">
        <f>ROUND($H$30*$I$30,2)</f>
        <v>0</v>
      </c>
      <c r="K30" s="25"/>
      <c r="L30" s="25" t="str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Закупка подрядчик</v>
      </c>
    </row>
    <row r="31" spans="1:12" ht="11.1" customHeight="1" outlineLevel="4" x14ac:dyDescent="0.2">
      <c r="A31" s="23" t="s">
        <v>36</v>
      </c>
      <c r="B31" s="24" t="s">
        <v>51</v>
      </c>
      <c r="C31" s="25"/>
      <c r="D31" s="25" t="s">
        <v>52</v>
      </c>
      <c r="E31" s="26" t="s">
        <v>53</v>
      </c>
      <c r="F31" s="27"/>
      <c r="G31" s="32">
        <v>2</v>
      </c>
      <c r="H31" s="32">
        <f>SUM($G$31:$G$31)</f>
        <v>2</v>
      </c>
      <c r="I31" s="28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28">
        <f>ROUND($H$31*$I$31,2)</f>
        <v>0</v>
      </c>
      <c r="K31" s="25"/>
      <c r="L31" s="25" t="str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Закупка подрядчик</v>
      </c>
    </row>
    <row r="32" spans="1:12" ht="11.1" customHeight="1" outlineLevel="4" x14ac:dyDescent="0.2">
      <c r="A32" s="20"/>
      <c r="B32" s="14" t="s">
        <v>21</v>
      </c>
      <c r="C32" s="21"/>
      <c r="D32" s="21"/>
      <c r="E32" s="21"/>
      <c r="F32" s="21"/>
      <c r="G32" s="21"/>
      <c r="H32" s="21"/>
      <c r="I32" s="64"/>
      <c r="J32" s="65">
        <f>SUM($J$33)</f>
        <v>0</v>
      </c>
      <c r="K32" s="18"/>
      <c r="L32" s="22"/>
    </row>
    <row r="33" spans="1:12" ht="23.1" customHeight="1" outlineLevel="4" x14ac:dyDescent="0.2">
      <c r="A33" s="23"/>
      <c r="B33" s="24" t="s">
        <v>57</v>
      </c>
      <c r="C33" s="25"/>
      <c r="D33" s="25"/>
      <c r="E33" s="26" t="s">
        <v>23</v>
      </c>
      <c r="F33" s="27"/>
      <c r="G33" s="28">
        <v>2023.13</v>
      </c>
      <c r="H33" s="28">
        <f>SUM($G$33:$G$33)</f>
        <v>2023.13</v>
      </c>
      <c r="I33" s="28">
        <f t="array" ref="I33">INDEX(Р[Цена за ед., руб],MATCH(1,IF(($B33=Р[Наименование])*($K33=Р[Примечание]),{1},($B33=Р[Наименование])*($K33=Р[Примечание])),0))</f>
        <v>0</v>
      </c>
      <c r="J33" s="28">
        <f>ROUND($H$33*$I$33,2)</f>
        <v>0</v>
      </c>
      <c r="K33" s="25" t="s">
        <v>24</v>
      </c>
      <c r="L33" s="25"/>
    </row>
    <row r="34" spans="1:12" ht="11.1" customHeight="1" outlineLevel="4" x14ac:dyDescent="0.2">
      <c r="A34" s="20"/>
      <c r="B34" s="14" t="s">
        <v>25</v>
      </c>
      <c r="C34" s="21"/>
      <c r="D34" s="21"/>
      <c r="E34" s="21"/>
      <c r="F34" s="21"/>
      <c r="G34" s="21"/>
      <c r="H34" s="21"/>
      <c r="I34" s="64"/>
      <c r="J34" s="65">
        <f>SUM($J$35:$J$37)</f>
        <v>0</v>
      </c>
      <c r="K34" s="18"/>
      <c r="L34" s="22"/>
    </row>
    <row r="35" spans="1:12" ht="11.1" customHeight="1" outlineLevel="4" x14ac:dyDescent="0.2">
      <c r="A35" s="23" t="s">
        <v>26</v>
      </c>
      <c r="B35" s="24" t="s">
        <v>58</v>
      </c>
      <c r="C35" s="25"/>
      <c r="D35" s="25" t="s">
        <v>59</v>
      </c>
      <c r="E35" s="26" t="s">
        <v>23</v>
      </c>
      <c r="F35" s="29">
        <v>1.1399999999999999</v>
      </c>
      <c r="G35" s="28">
        <v>2306.37</v>
      </c>
      <c r="H35" s="28">
        <f>SUM($G$35:$G$35)</f>
        <v>2306.37</v>
      </c>
      <c r="I35" s="28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28">
        <f>ROUND($H$35*$I$35,2)</f>
        <v>0</v>
      </c>
      <c r="K35" s="25"/>
      <c r="L35" s="25" t="str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Закупка подрядчик</v>
      </c>
    </row>
    <row r="36" spans="1:12" ht="11.1" customHeight="1" outlineLevel="4" x14ac:dyDescent="0.2">
      <c r="A36" s="23" t="s">
        <v>36</v>
      </c>
      <c r="B36" s="24" t="s">
        <v>58</v>
      </c>
      <c r="C36" s="25"/>
      <c r="D36" s="25" t="s">
        <v>60</v>
      </c>
      <c r="E36" s="26" t="s">
        <v>23</v>
      </c>
      <c r="F36" s="29">
        <v>1.1599999999999999</v>
      </c>
      <c r="G36" s="28">
        <v>2346.83</v>
      </c>
      <c r="H36" s="28">
        <f>SUM($G$36:$G$36)</f>
        <v>2346.83</v>
      </c>
      <c r="I36" s="28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28">
        <f>ROUND($H$36*$I$36,2)</f>
        <v>0</v>
      </c>
      <c r="K36" s="25"/>
      <c r="L36" s="25" t="str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Закупка подрядчик</v>
      </c>
    </row>
    <row r="37" spans="1:12" ht="11.1" customHeight="1" outlineLevel="4" x14ac:dyDescent="0.2">
      <c r="A37" s="23" t="s">
        <v>50</v>
      </c>
      <c r="B37" s="24" t="s">
        <v>61</v>
      </c>
      <c r="C37" s="25"/>
      <c r="D37" s="25"/>
      <c r="E37" s="26" t="s">
        <v>30</v>
      </c>
      <c r="F37" s="29">
        <v>0.94</v>
      </c>
      <c r="G37" s="28">
        <v>1901.74</v>
      </c>
      <c r="H37" s="28">
        <f>SUM($G$37:$G$37)</f>
        <v>1901.74</v>
      </c>
      <c r="I37" s="28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28">
        <f>ROUND($H$37*$I$37,2)</f>
        <v>0</v>
      </c>
      <c r="K37" s="25"/>
      <c r="L37" s="25" t="str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Закупка подрядчик</v>
      </c>
    </row>
    <row r="38" spans="1:12" ht="11.1" customHeight="1" outlineLevel="4" x14ac:dyDescent="0.2">
      <c r="A38" s="20"/>
      <c r="B38" s="14" t="s">
        <v>21</v>
      </c>
      <c r="C38" s="21"/>
      <c r="D38" s="21"/>
      <c r="E38" s="21"/>
      <c r="F38" s="21"/>
      <c r="G38" s="21"/>
      <c r="H38" s="21"/>
      <c r="I38" s="64"/>
      <c r="J38" s="65">
        <f>SUM($J$39)</f>
        <v>0</v>
      </c>
      <c r="K38" s="18"/>
      <c r="L38" s="22"/>
    </row>
    <row r="39" spans="1:12" ht="35.1" customHeight="1" outlineLevel="4" x14ac:dyDescent="0.2">
      <c r="A39" s="23"/>
      <c r="B39" s="24" t="s">
        <v>62</v>
      </c>
      <c r="C39" s="25"/>
      <c r="D39" s="25"/>
      <c r="E39" s="26" t="s">
        <v>23</v>
      </c>
      <c r="F39" s="27"/>
      <c r="G39" s="28">
        <v>2023.13</v>
      </c>
      <c r="H39" s="28">
        <f>SUM($G$39:$G$39)</f>
        <v>2023.13</v>
      </c>
      <c r="I39" s="28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28">
        <f>ROUND($H$39*$I$39,2)</f>
        <v>0</v>
      </c>
      <c r="K39" s="25" t="s">
        <v>24</v>
      </c>
      <c r="L39" s="25"/>
    </row>
    <row r="40" spans="1:12" ht="11.1" customHeight="1" outlineLevel="4" x14ac:dyDescent="0.2">
      <c r="A40" s="20"/>
      <c r="B40" s="14" t="s">
        <v>25</v>
      </c>
      <c r="C40" s="21"/>
      <c r="D40" s="21"/>
      <c r="E40" s="21"/>
      <c r="F40" s="21"/>
      <c r="G40" s="21"/>
      <c r="H40" s="21"/>
      <c r="I40" s="64"/>
      <c r="J40" s="65">
        <f>SUM($J$41:$J$43)</f>
        <v>0</v>
      </c>
      <c r="K40" s="18"/>
      <c r="L40" s="22"/>
    </row>
    <row r="41" spans="1:12" ht="11.1" customHeight="1" outlineLevel="4" x14ac:dyDescent="0.2">
      <c r="A41" s="23" t="s">
        <v>26</v>
      </c>
      <c r="B41" s="24" t="s">
        <v>63</v>
      </c>
      <c r="C41" s="25"/>
      <c r="D41" s="25" t="s">
        <v>64</v>
      </c>
      <c r="E41" s="26" t="s">
        <v>23</v>
      </c>
      <c r="F41" s="29">
        <v>2.0499999999999998</v>
      </c>
      <c r="G41" s="28">
        <v>4147.41</v>
      </c>
      <c r="H41" s="28">
        <f>SUM($G$41:$G$41)</f>
        <v>4147.41</v>
      </c>
      <c r="I41" s="28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28">
        <f>ROUND($H$41*$I$41,2)</f>
        <v>0</v>
      </c>
      <c r="K41" s="25" t="s">
        <v>65</v>
      </c>
      <c r="L41" s="25" t="str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Закупка подрядчик</v>
      </c>
    </row>
    <row r="42" spans="1:12" ht="35.1" customHeight="1" outlineLevel="4" x14ac:dyDescent="0.2">
      <c r="A42" s="23" t="s">
        <v>36</v>
      </c>
      <c r="B42" s="24" t="s">
        <v>66</v>
      </c>
      <c r="C42" s="25"/>
      <c r="D42" s="25" t="s">
        <v>67</v>
      </c>
      <c r="E42" s="26" t="s">
        <v>40</v>
      </c>
      <c r="F42" s="29">
        <v>4</v>
      </c>
      <c r="G42" s="31">
        <v>8096</v>
      </c>
      <c r="H42" s="31">
        <f>SUM($G$42:$G$42)</f>
        <v>8096</v>
      </c>
      <c r="I42" s="28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28">
        <f>ROUND($H$42*$I$42,2)</f>
        <v>0</v>
      </c>
      <c r="K42" s="25"/>
      <c r="L42" s="25" t="str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Закупка подрядчик</v>
      </c>
    </row>
    <row r="43" spans="1:12" ht="11.1" customHeight="1" outlineLevel="4" x14ac:dyDescent="0.2">
      <c r="A43" s="23" t="s">
        <v>50</v>
      </c>
      <c r="B43" s="24" t="s">
        <v>68</v>
      </c>
      <c r="C43" s="25"/>
      <c r="D43" s="25" t="s">
        <v>69</v>
      </c>
      <c r="E43" s="26" t="s">
        <v>40</v>
      </c>
      <c r="F43" s="29">
        <v>5</v>
      </c>
      <c r="G43" s="31">
        <v>10117</v>
      </c>
      <c r="H43" s="31">
        <f>SUM($G$43:$G$43)</f>
        <v>10117</v>
      </c>
      <c r="I43" s="28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28">
        <f>ROUND($H$43*$I$43,2)</f>
        <v>0</v>
      </c>
      <c r="K43" s="25"/>
      <c r="L43" s="25" t="str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Закупка подрядчик</v>
      </c>
    </row>
    <row r="44" spans="1:12" ht="11.1" customHeight="1" outlineLevel="4" x14ac:dyDescent="0.2">
      <c r="A44" s="20"/>
      <c r="B44" s="14" t="s">
        <v>21</v>
      </c>
      <c r="C44" s="21"/>
      <c r="D44" s="21"/>
      <c r="E44" s="21"/>
      <c r="F44" s="21"/>
      <c r="G44" s="21"/>
      <c r="H44" s="21"/>
      <c r="I44" s="64"/>
      <c r="J44" s="65">
        <f>SUM($J$45)</f>
        <v>0</v>
      </c>
      <c r="K44" s="18"/>
      <c r="L44" s="22"/>
    </row>
    <row r="45" spans="1:12" ht="23.1" customHeight="1" outlineLevel="4" x14ac:dyDescent="0.2">
      <c r="A45" s="23"/>
      <c r="B45" s="24" t="s">
        <v>70</v>
      </c>
      <c r="C45" s="25"/>
      <c r="D45" s="25"/>
      <c r="E45" s="26" t="s">
        <v>23</v>
      </c>
      <c r="F45" s="27"/>
      <c r="G45" s="28">
        <v>1974.53</v>
      </c>
      <c r="H45" s="28">
        <f>SUM($G$45:$G$45)</f>
        <v>1974.53</v>
      </c>
      <c r="I45" s="28">
        <f t="array" ref="I45">INDEX(Р[Цена за ед., руб],MATCH(1,IF(($B45=Р[Наименование])*($K45=Р[Примечание]),{1},($B45=Р[Наименование])*($K45=Р[Примечание])),0))</f>
        <v>0</v>
      </c>
      <c r="J45" s="28">
        <f>ROUND($H$45*$I$45,2)</f>
        <v>0</v>
      </c>
      <c r="K45" s="25" t="s">
        <v>71</v>
      </c>
      <c r="L45" s="25"/>
    </row>
    <row r="46" spans="1:12" ht="11.1" customHeight="1" outlineLevel="4" x14ac:dyDescent="0.2">
      <c r="A46" s="20"/>
      <c r="B46" s="14" t="s">
        <v>25</v>
      </c>
      <c r="C46" s="21"/>
      <c r="D46" s="21"/>
      <c r="E46" s="21"/>
      <c r="F46" s="21"/>
      <c r="G46" s="21"/>
      <c r="H46" s="21"/>
      <c r="I46" s="64"/>
      <c r="J46" s="65">
        <f>SUM($J$47)</f>
        <v>0</v>
      </c>
      <c r="K46" s="18"/>
      <c r="L46" s="22"/>
    </row>
    <row r="47" spans="1:12" ht="11.1" customHeight="1" outlineLevel="4" x14ac:dyDescent="0.2">
      <c r="A47" s="23" t="s">
        <v>26</v>
      </c>
      <c r="B47" s="24" t="s">
        <v>72</v>
      </c>
      <c r="C47" s="25"/>
      <c r="D47" s="25" t="s">
        <v>73</v>
      </c>
      <c r="E47" s="26" t="s">
        <v>46</v>
      </c>
      <c r="F47" s="29">
        <v>1.05</v>
      </c>
      <c r="G47" s="33">
        <v>255.7</v>
      </c>
      <c r="H47" s="33">
        <f>SUM($G$47:$G$47)</f>
        <v>255.7</v>
      </c>
      <c r="I47" s="28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28">
        <f>ROUND($H$47*$I$47,2)</f>
        <v>0</v>
      </c>
      <c r="K47" s="25"/>
      <c r="L47" s="25" t="str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Закупка подрядчик</v>
      </c>
    </row>
    <row r="48" spans="1:12" ht="23.1" customHeight="1" outlineLevel="2" x14ac:dyDescent="0.2">
      <c r="A48" s="13" t="s">
        <v>74</v>
      </c>
      <c r="B48" s="14" t="s">
        <v>75</v>
      </c>
      <c r="C48" s="15"/>
      <c r="D48" s="15"/>
      <c r="E48" s="16"/>
      <c r="F48" s="17"/>
      <c r="G48" s="18"/>
      <c r="H48" s="18"/>
      <c r="I48" s="63"/>
      <c r="J48" s="63">
        <f>SUM($J$49)</f>
        <v>0</v>
      </c>
      <c r="K48" s="19"/>
      <c r="L48" s="19"/>
    </row>
    <row r="49" spans="1:12" ht="23.1" customHeight="1" outlineLevel="3" x14ac:dyDescent="0.2">
      <c r="A49" s="13" t="s">
        <v>76</v>
      </c>
      <c r="B49" s="14" t="s">
        <v>75</v>
      </c>
      <c r="C49" s="15"/>
      <c r="D49" s="15"/>
      <c r="E49" s="16"/>
      <c r="F49" s="17"/>
      <c r="G49" s="18"/>
      <c r="H49" s="18"/>
      <c r="I49" s="63"/>
      <c r="J49" s="63">
        <f>SUM($J$98,$J$96,$J$92,$J$90,$J$86,$J$84,$J$81,$J$79,$J$72,$J$70,$J$68,$J$66,$J$63,$J$61,$J$58,$J$56,$J$52,$J$50)</f>
        <v>0</v>
      </c>
      <c r="K49" s="19"/>
      <c r="L49" s="19"/>
    </row>
    <row r="50" spans="1:12" ht="11.1" customHeight="1" outlineLevel="4" x14ac:dyDescent="0.2">
      <c r="A50" s="20"/>
      <c r="B50" s="14" t="s">
        <v>21</v>
      </c>
      <c r="C50" s="21"/>
      <c r="D50" s="21"/>
      <c r="E50" s="21"/>
      <c r="F50" s="21"/>
      <c r="G50" s="21"/>
      <c r="H50" s="21"/>
      <c r="I50" s="64"/>
      <c r="J50" s="65">
        <f>SUM($J$51)</f>
        <v>0</v>
      </c>
      <c r="K50" s="18"/>
      <c r="L50" s="22"/>
    </row>
    <row r="51" spans="1:12" ht="23.1" customHeight="1" outlineLevel="4" x14ac:dyDescent="0.2">
      <c r="A51" s="23"/>
      <c r="B51" s="24" t="s">
        <v>77</v>
      </c>
      <c r="C51" s="25"/>
      <c r="D51" s="25"/>
      <c r="E51" s="26" t="s">
        <v>78</v>
      </c>
      <c r="F51" s="27"/>
      <c r="G51" s="30">
        <v>312.29000000000002</v>
      </c>
      <c r="H51" s="30">
        <f>SUM($G$51:$G$51)</f>
        <v>312.29000000000002</v>
      </c>
      <c r="I51" s="28">
        <f t="array" ref="I51">INDEX(Р[Цена за ед., руб],MATCH(1,IF(($B51=Р[Наименование])*($K51=Р[Примечание]),{1},($B51=Р[Наименование])*($K51=Р[Примечание])),0))</f>
        <v>0</v>
      </c>
      <c r="J51" s="28">
        <f>ROUND($H$51*$I$51,2)</f>
        <v>0</v>
      </c>
      <c r="K51" s="25"/>
      <c r="L51" s="25"/>
    </row>
    <row r="52" spans="1:12" ht="11.1" customHeight="1" outlineLevel="4" x14ac:dyDescent="0.2">
      <c r="A52" s="20"/>
      <c r="B52" s="14" t="s">
        <v>25</v>
      </c>
      <c r="C52" s="21"/>
      <c r="D52" s="21"/>
      <c r="E52" s="21"/>
      <c r="F52" s="21"/>
      <c r="G52" s="21"/>
      <c r="H52" s="21"/>
      <c r="I52" s="64"/>
      <c r="J52" s="65">
        <f>SUM($J$53:$J$55)</f>
        <v>0</v>
      </c>
      <c r="K52" s="18"/>
      <c r="L52" s="22"/>
    </row>
    <row r="53" spans="1:12" ht="23.1" customHeight="1" outlineLevel="4" x14ac:dyDescent="0.2">
      <c r="A53" s="23" t="s">
        <v>26</v>
      </c>
      <c r="B53" s="24" t="s">
        <v>79</v>
      </c>
      <c r="C53" s="25"/>
      <c r="D53" s="25" t="s">
        <v>80</v>
      </c>
      <c r="E53" s="26" t="s">
        <v>78</v>
      </c>
      <c r="F53" s="29">
        <v>1.07</v>
      </c>
      <c r="G53" s="30">
        <v>334.15</v>
      </c>
      <c r="H53" s="30">
        <f>SUM($G$53:$G$53)</f>
        <v>334.15</v>
      </c>
      <c r="I53" s="28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28">
        <f>ROUND($H$53*$I$53,2)</f>
        <v>0</v>
      </c>
      <c r="K53" s="25"/>
      <c r="L53" s="25" t="str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Закупка подрядчик</v>
      </c>
    </row>
    <row r="54" spans="1:12" ht="11.1" customHeight="1" outlineLevel="4" x14ac:dyDescent="0.2">
      <c r="A54" s="23" t="s">
        <v>36</v>
      </c>
      <c r="B54" s="24" t="s">
        <v>81</v>
      </c>
      <c r="C54" s="25"/>
      <c r="D54" s="25" t="s">
        <v>82</v>
      </c>
      <c r="E54" s="26" t="s">
        <v>83</v>
      </c>
      <c r="F54" s="27"/>
      <c r="G54" s="32">
        <v>16</v>
      </c>
      <c r="H54" s="32">
        <f>SUM($G$54:$G$54)</f>
        <v>16</v>
      </c>
      <c r="I54" s="28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28">
        <f>ROUND($H$54*$I$54,2)</f>
        <v>0</v>
      </c>
      <c r="K54" s="25"/>
      <c r="L54" s="25" t="str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Закупка подрядчик</v>
      </c>
    </row>
    <row r="55" spans="1:12" ht="11.1" customHeight="1" outlineLevel="4" x14ac:dyDescent="0.2">
      <c r="A55" s="23" t="s">
        <v>50</v>
      </c>
      <c r="B55" s="24" t="s">
        <v>84</v>
      </c>
      <c r="C55" s="25"/>
      <c r="D55" s="25" t="s">
        <v>85</v>
      </c>
      <c r="E55" s="26" t="s">
        <v>40</v>
      </c>
      <c r="F55" s="27"/>
      <c r="G55" s="31">
        <v>1680</v>
      </c>
      <c r="H55" s="31">
        <f>SUM($G$55:$G$55)</f>
        <v>1680</v>
      </c>
      <c r="I55" s="28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28">
        <f>ROUND($H$55*$I$55,2)</f>
        <v>0</v>
      </c>
      <c r="K55" s="25"/>
      <c r="L55" s="25" t="str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Закупка подрядчик</v>
      </c>
    </row>
    <row r="56" spans="1:12" ht="11.1" customHeight="1" outlineLevel="4" x14ac:dyDescent="0.2">
      <c r="A56" s="20"/>
      <c r="B56" s="14" t="s">
        <v>21</v>
      </c>
      <c r="C56" s="21"/>
      <c r="D56" s="21"/>
      <c r="E56" s="21"/>
      <c r="F56" s="21"/>
      <c r="G56" s="21"/>
      <c r="H56" s="21"/>
      <c r="I56" s="64"/>
      <c r="J56" s="65">
        <f>SUM($J$57)</f>
        <v>0</v>
      </c>
      <c r="K56" s="18"/>
      <c r="L56" s="22"/>
    </row>
    <row r="57" spans="1:12" ht="35.1" customHeight="1" outlineLevel="4" x14ac:dyDescent="0.2">
      <c r="A57" s="23"/>
      <c r="B57" s="24" t="s">
        <v>86</v>
      </c>
      <c r="C57" s="25"/>
      <c r="D57" s="25"/>
      <c r="E57" s="26" t="s">
        <v>23</v>
      </c>
      <c r="F57" s="27"/>
      <c r="G57" s="30">
        <v>11.42</v>
      </c>
      <c r="H57" s="30">
        <f>SUM($G$57:$G$57)</f>
        <v>11.42</v>
      </c>
      <c r="I57" s="28">
        <f t="array" ref="I57">INDEX(Р[Цена за ед., руб],MATCH(1,IF(($B57=Р[Наименование])*($K57=Р[Примечание]),{1},($B57=Р[Наименование])*($K57=Р[Примечание])),0))</f>
        <v>0</v>
      </c>
      <c r="J57" s="28">
        <f>ROUND($H$57*$I$57,2)</f>
        <v>0</v>
      </c>
      <c r="K57" s="25" t="s">
        <v>87</v>
      </c>
      <c r="L57" s="25"/>
    </row>
    <row r="58" spans="1:12" ht="11.1" customHeight="1" outlineLevel="4" x14ac:dyDescent="0.2">
      <c r="A58" s="20"/>
      <c r="B58" s="14" t="s">
        <v>25</v>
      </c>
      <c r="C58" s="21"/>
      <c r="D58" s="21"/>
      <c r="E58" s="21"/>
      <c r="F58" s="21"/>
      <c r="G58" s="21"/>
      <c r="H58" s="21"/>
      <c r="I58" s="64"/>
      <c r="J58" s="65">
        <f>SUM($J$59:$J$60)</f>
        <v>0</v>
      </c>
      <c r="K58" s="18"/>
      <c r="L58" s="22"/>
    </row>
    <row r="59" spans="1:12" ht="47.1" customHeight="1" outlineLevel="4" x14ac:dyDescent="0.2">
      <c r="A59" s="23" t="s">
        <v>26</v>
      </c>
      <c r="B59" s="24" t="s">
        <v>88</v>
      </c>
      <c r="C59" s="25"/>
      <c r="D59" s="25" t="s">
        <v>89</v>
      </c>
      <c r="E59" s="26" t="s">
        <v>40</v>
      </c>
      <c r="F59" s="29">
        <v>7</v>
      </c>
      <c r="G59" s="32">
        <v>80</v>
      </c>
      <c r="H59" s="32">
        <f>SUM($G$59:$G$59)</f>
        <v>80</v>
      </c>
      <c r="I59" s="28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28">
        <f>ROUND($H$59*$I$59,2)</f>
        <v>0</v>
      </c>
      <c r="K59" s="25"/>
      <c r="L59" s="25" t="str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Закупка подрядчик</v>
      </c>
    </row>
    <row r="60" spans="1:12" ht="11.1" customHeight="1" outlineLevel="4" x14ac:dyDescent="0.2">
      <c r="A60" s="23" t="s">
        <v>36</v>
      </c>
      <c r="B60" s="24" t="s">
        <v>48</v>
      </c>
      <c r="C60" s="25"/>
      <c r="D60" s="25" t="s">
        <v>49</v>
      </c>
      <c r="E60" s="26" t="s">
        <v>46</v>
      </c>
      <c r="F60" s="29">
        <v>1.07</v>
      </c>
      <c r="G60" s="30">
        <v>1.22</v>
      </c>
      <c r="H60" s="30">
        <f>SUM($G$60:$G$60)</f>
        <v>1.22</v>
      </c>
      <c r="I60" s="28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28">
        <f>ROUND($H$60*$I$60,2)</f>
        <v>0</v>
      </c>
      <c r="K60" s="25"/>
      <c r="L60" s="25" t="str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Закупка подрядчик</v>
      </c>
    </row>
    <row r="61" spans="1:12" ht="11.1" customHeight="1" outlineLevel="4" x14ac:dyDescent="0.2">
      <c r="A61" s="20"/>
      <c r="B61" s="14" t="s">
        <v>21</v>
      </c>
      <c r="C61" s="21"/>
      <c r="D61" s="21"/>
      <c r="E61" s="21"/>
      <c r="F61" s="21"/>
      <c r="G61" s="21"/>
      <c r="H61" s="21"/>
      <c r="I61" s="64"/>
      <c r="J61" s="65">
        <f>SUM($J$62)</f>
        <v>0</v>
      </c>
      <c r="K61" s="18"/>
      <c r="L61" s="22"/>
    </row>
    <row r="62" spans="1:12" ht="35.1" customHeight="1" outlineLevel="4" x14ac:dyDescent="0.2">
      <c r="A62" s="23"/>
      <c r="B62" s="24" t="s">
        <v>90</v>
      </c>
      <c r="C62" s="25"/>
      <c r="D62" s="25"/>
      <c r="E62" s="26" t="s">
        <v>23</v>
      </c>
      <c r="F62" s="27"/>
      <c r="G62" s="30">
        <v>56.93</v>
      </c>
      <c r="H62" s="30">
        <f>SUM($G$62:$G$62)</f>
        <v>56.93</v>
      </c>
      <c r="I62" s="28">
        <f t="array" ref="I62">INDEX(Р[Цена за ед., руб],MATCH(1,IF(($B62=Р[Наименование])*($K62=Р[Примечание]),{1},($B62=Р[Наименование])*($K62=Р[Примечание])),0))</f>
        <v>0</v>
      </c>
      <c r="J62" s="28">
        <f>ROUND($H$62*$I$62,2)</f>
        <v>0</v>
      </c>
      <c r="K62" s="25" t="s">
        <v>87</v>
      </c>
      <c r="L62" s="25"/>
    </row>
    <row r="63" spans="1:12" ht="11.1" customHeight="1" outlineLevel="4" x14ac:dyDescent="0.2">
      <c r="A63" s="20"/>
      <c r="B63" s="14" t="s">
        <v>25</v>
      </c>
      <c r="C63" s="21"/>
      <c r="D63" s="21"/>
      <c r="E63" s="21"/>
      <c r="F63" s="21"/>
      <c r="G63" s="21"/>
      <c r="H63" s="21"/>
      <c r="I63" s="64"/>
      <c r="J63" s="65">
        <f>SUM($J$64:$J$65)</f>
        <v>0</v>
      </c>
      <c r="K63" s="18"/>
      <c r="L63" s="22"/>
    </row>
    <row r="64" spans="1:12" ht="47.1" customHeight="1" outlineLevel="4" x14ac:dyDescent="0.2">
      <c r="A64" s="23" t="s">
        <v>26</v>
      </c>
      <c r="B64" s="24" t="s">
        <v>88</v>
      </c>
      <c r="C64" s="25"/>
      <c r="D64" s="25" t="s">
        <v>91</v>
      </c>
      <c r="E64" s="26" t="s">
        <v>40</v>
      </c>
      <c r="F64" s="29">
        <v>7</v>
      </c>
      <c r="G64" s="32">
        <v>400</v>
      </c>
      <c r="H64" s="32">
        <f>SUM($G$64:$G$64)</f>
        <v>400</v>
      </c>
      <c r="I64" s="28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28">
        <f>ROUND($H$64*$I$64,2)</f>
        <v>0</v>
      </c>
      <c r="K64" s="25"/>
      <c r="L64" s="25" t="str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Закупка подрядчик</v>
      </c>
    </row>
    <row r="65" spans="1:12" ht="11.1" customHeight="1" outlineLevel="4" x14ac:dyDescent="0.2">
      <c r="A65" s="23" t="s">
        <v>36</v>
      </c>
      <c r="B65" s="24" t="s">
        <v>48</v>
      </c>
      <c r="C65" s="25"/>
      <c r="D65" s="25" t="s">
        <v>92</v>
      </c>
      <c r="E65" s="26" t="s">
        <v>46</v>
      </c>
      <c r="F65" s="29">
        <v>1.07</v>
      </c>
      <c r="G65" s="30">
        <v>3.05</v>
      </c>
      <c r="H65" s="30">
        <f>SUM($G$65:$G$65)</f>
        <v>3.05</v>
      </c>
      <c r="I65" s="28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28">
        <f>ROUND($H$65*$I$65,2)</f>
        <v>0</v>
      </c>
      <c r="K65" s="25"/>
      <c r="L65" s="25" t="str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Закупка подрядчик</v>
      </c>
    </row>
    <row r="66" spans="1:12" ht="11.1" customHeight="1" outlineLevel="4" x14ac:dyDescent="0.2">
      <c r="A66" s="20"/>
      <c r="B66" s="14" t="s">
        <v>21</v>
      </c>
      <c r="C66" s="21"/>
      <c r="D66" s="21"/>
      <c r="E66" s="21"/>
      <c r="F66" s="21"/>
      <c r="G66" s="21"/>
      <c r="H66" s="21"/>
      <c r="I66" s="64"/>
      <c r="J66" s="65">
        <f>SUM($J$67)</f>
        <v>0</v>
      </c>
      <c r="K66" s="18"/>
      <c r="L66" s="22"/>
    </row>
    <row r="67" spans="1:12" ht="23.1" customHeight="1" outlineLevel="4" x14ac:dyDescent="0.2">
      <c r="A67" s="23"/>
      <c r="B67" s="24" t="s">
        <v>22</v>
      </c>
      <c r="C67" s="25"/>
      <c r="D67" s="25"/>
      <c r="E67" s="26" t="s">
        <v>23</v>
      </c>
      <c r="F67" s="27"/>
      <c r="G67" s="30">
        <v>443.46</v>
      </c>
      <c r="H67" s="30">
        <f>SUM($G$67:$G$67)</f>
        <v>443.46</v>
      </c>
      <c r="I67" s="28">
        <f t="array" ref="I67">INDEX(Р[Цена за ед., руб],MATCH(1,IF(($B67=Р[Наименование])*($K67=Р[Примечание]),{1},($B67=Р[Наименование])*($K67=Р[Примечание])),0))</f>
        <v>0</v>
      </c>
      <c r="J67" s="28">
        <f>ROUND($H$67*$I$67,2)</f>
        <v>0</v>
      </c>
      <c r="K67" s="25" t="s">
        <v>93</v>
      </c>
      <c r="L67" s="25"/>
    </row>
    <row r="68" spans="1:12" ht="11.1" customHeight="1" outlineLevel="4" x14ac:dyDescent="0.2">
      <c r="A68" s="20"/>
      <c r="B68" s="14" t="s">
        <v>25</v>
      </c>
      <c r="C68" s="21"/>
      <c r="D68" s="21"/>
      <c r="E68" s="21"/>
      <c r="F68" s="21"/>
      <c r="G68" s="21"/>
      <c r="H68" s="21"/>
      <c r="I68" s="64"/>
      <c r="J68" s="65">
        <f>SUM($J$69)</f>
        <v>0</v>
      </c>
      <c r="K68" s="18"/>
      <c r="L68" s="22"/>
    </row>
    <row r="69" spans="1:12" ht="23.1" customHeight="1" outlineLevel="4" x14ac:dyDescent="0.2">
      <c r="A69" s="23" t="s">
        <v>26</v>
      </c>
      <c r="B69" s="24" t="s">
        <v>27</v>
      </c>
      <c r="C69" s="25" t="s">
        <v>28</v>
      </c>
      <c r="D69" s="25" t="s">
        <v>29</v>
      </c>
      <c r="E69" s="26" t="s">
        <v>30</v>
      </c>
      <c r="F69" s="29">
        <v>0.3</v>
      </c>
      <c r="G69" s="30">
        <v>133.04</v>
      </c>
      <c r="H69" s="30">
        <f>SUM($G$69:$G$69)</f>
        <v>133.04</v>
      </c>
      <c r="I69" s="28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28">
        <f>ROUND($H$69*$I$69,2)</f>
        <v>0</v>
      </c>
      <c r="K69" s="25" t="s">
        <v>31</v>
      </c>
      <c r="L69" s="25" t="str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Закупка подрядчик</v>
      </c>
    </row>
    <row r="70" spans="1:12" ht="11.1" customHeight="1" outlineLevel="4" x14ac:dyDescent="0.2">
      <c r="A70" s="20"/>
      <c r="B70" s="14" t="s">
        <v>21</v>
      </c>
      <c r="C70" s="21"/>
      <c r="D70" s="21"/>
      <c r="E70" s="21"/>
      <c r="F70" s="21"/>
      <c r="G70" s="21"/>
      <c r="H70" s="21"/>
      <c r="I70" s="64"/>
      <c r="J70" s="65">
        <f>SUM($J$71)</f>
        <v>0</v>
      </c>
      <c r="K70" s="18"/>
      <c r="L70" s="22"/>
    </row>
    <row r="71" spans="1:12" ht="23.1" customHeight="1" outlineLevel="4" x14ac:dyDescent="0.2">
      <c r="A71" s="23"/>
      <c r="B71" s="24" t="s">
        <v>94</v>
      </c>
      <c r="C71" s="25"/>
      <c r="D71" s="25"/>
      <c r="E71" s="26" t="s">
        <v>23</v>
      </c>
      <c r="F71" s="27"/>
      <c r="G71" s="30">
        <v>86.24</v>
      </c>
      <c r="H71" s="30">
        <f>SUM($G$71:$G$71)</f>
        <v>86.24</v>
      </c>
      <c r="I71" s="28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28">
        <f>ROUND($H$71*$I$71,2)</f>
        <v>0</v>
      </c>
      <c r="K71" s="25" t="s">
        <v>95</v>
      </c>
      <c r="L71" s="25"/>
    </row>
    <row r="72" spans="1:12" ht="11.1" customHeight="1" outlineLevel="4" x14ac:dyDescent="0.2">
      <c r="A72" s="20"/>
      <c r="B72" s="14" t="s">
        <v>25</v>
      </c>
      <c r="C72" s="21"/>
      <c r="D72" s="21"/>
      <c r="E72" s="21"/>
      <c r="F72" s="21"/>
      <c r="G72" s="21"/>
      <c r="H72" s="21"/>
      <c r="I72" s="64"/>
      <c r="J72" s="65">
        <f>SUM($J$73:$J$78)</f>
        <v>0</v>
      </c>
      <c r="K72" s="18"/>
      <c r="L72" s="22"/>
    </row>
    <row r="73" spans="1:12" ht="35.1" customHeight="1" outlineLevel="4" x14ac:dyDescent="0.2">
      <c r="A73" s="23" t="s">
        <v>26</v>
      </c>
      <c r="B73" s="24" t="s">
        <v>88</v>
      </c>
      <c r="C73" s="25"/>
      <c r="D73" s="25" t="s">
        <v>96</v>
      </c>
      <c r="E73" s="26" t="s">
        <v>40</v>
      </c>
      <c r="F73" s="27"/>
      <c r="G73" s="32">
        <v>80</v>
      </c>
      <c r="H73" s="32">
        <f>SUM($G$73:$G$73)</f>
        <v>80</v>
      </c>
      <c r="I73" s="28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28">
        <f>ROUND($H$73*$I$73,2)</f>
        <v>0</v>
      </c>
      <c r="K73" s="25"/>
      <c r="L73" s="25" t="str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Закупка подрядчик</v>
      </c>
    </row>
    <row r="74" spans="1:12" ht="35.1" customHeight="1" outlineLevel="4" x14ac:dyDescent="0.2">
      <c r="A74" s="23" t="s">
        <v>36</v>
      </c>
      <c r="B74" s="24" t="s">
        <v>88</v>
      </c>
      <c r="C74" s="25"/>
      <c r="D74" s="25" t="s">
        <v>97</v>
      </c>
      <c r="E74" s="26" t="s">
        <v>40</v>
      </c>
      <c r="F74" s="27"/>
      <c r="G74" s="32">
        <v>610</v>
      </c>
      <c r="H74" s="32">
        <f>SUM($G$74:$G$74)</f>
        <v>610</v>
      </c>
      <c r="I74" s="28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28">
        <f>ROUND($H$74*$I$74,2)</f>
        <v>0</v>
      </c>
      <c r="K74" s="25"/>
      <c r="L74" s="25" t="str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Закупка подрядчик</v>
      </c>
    </row>
    <row r="75" spans="1:12" ht="11.1" customHeight="1" outlineLevel="4" x14ac:dyDescent="0.2">
      <c r="A75" s="23" t="s">
        <v>50</v>
      </c>
      <c r="B75" s="24" t="s">
        <v>63</v>
      </c>
      <c r="C75" s="25"/>
      <c r="D75" s="25" t="s">
        <v>64</v>
      </c>
      <c r="E75" s="26" t="s">
        <v>23</v>
      </c>
      <c r="F75" s="29">
        <v>2.0499999999999998</v>
      </c>
      <c r="G75" s="33">
        <v>176.8</v>
      </c>
      <c r="H75" s="33">
        <f>SUM($G$75:$G$75)</f>
        <v>176.8</v>
      </c>
      <c r="I75" s="28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28">
        <f>ROUND($H$75*$I$75,2)</f>
        <v>0</v>
      </c>
      <c r="K75" s="25" t="s">
        <v>65</v>
      </c>
      <c r="L75" s="25" t="str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Закупка подрядчик</v>
      </c>
    </row>
    <row r="76" spans="1:12" ht="35.1" customHeight="1" outlineLevel="4" x14ac:dyDescent="0.2">
      <c r="A76" s="23" t="s">
        <v>98</v>
      </c>
      <c r="B76" s="24" t="s">
        <v>99</v>
      </c>
      <c r="C76" s="25"/>
      <c r="D76" s="25" t="s">
        <v>100</v>
      </c>
      <c r="E76" s="26" t="s">
        <v>46</v>
      </c>
      <c r="F76" s="29">
        <v>1.05</v>
      </c>
      <c r="G76" s="30">
        <v>0.12</v>
      </c>
      <c r="H76" s="30">
        <f>SUM($G$76:$G$76)</f>
        <v>0.12</v>
      </c>
      <c r="I76" s="28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28">
        <f>ROUND($H$76*$I$76,2)</f>
        <v>0</v>
      </c>
      <c r="K76" s="25"/>
      <c r="L76" s="25" t="str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Закупка подрядчик</v>
      </c>
    </row>
    <row r="77" spans="1:12" ht="35.1" customHeight="1" outlineLevel="4" x14ac:dyDescent="0.2">
      <c r="A77" s="23" t="s">
        <v>101</v>
      </c>
      <c r="B77" s="24" t="s">
        <v>99</v>
      </c>
      <c r="C77" s="25"/>
      <c r="D77" s="25" t="s">
        <v>102</v>
      </c>
      <c r="E77" s="26" t="s">
        <v>46</v>
      </c>
      <c r="F77" s="29">
        <v>1.05</v>
      </c>
      <c r="G77" s="30">
        <v>0.48</v>
      </c>
      <c r="H77" s="30">
        <f>SUM($G$77:$G$77)</f>
        <v>0.48</v>
      </c>
      <c r="I77" s="28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28">
        <f>ROUND($H$77*$I$77,2)</f>
        <v>0</v>
      </c>
      <c r="K77" s="25"/>
      <c r="L77" s="25" t="str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Закупка подрядчик</v>
      </c>
    </row>
    <row r="78" spans="1:12" ht="11.1" customHeight="1" outlineLevel="4" x14ac:dyDescent="0.2">
      <c r="A78" s="23" t="s">
        <v>103</v>
      </c>
      <c r="B78" s="24" t="s">
        <v>68</v>
      </c>
      <c r="C78" s="25"/>
      <c r="D78" s="25" t="s">
        <v>69</v>
      </c>
      <c r="E78" s="26" t="s">
        <v>40</v>
      </c>
      <c r="F78" s="27"/>
      <c r="G78" s="32">
        <v>690</v>
      </c>
      <c r="H78" s="32">
        <f>SUM($G$78:$G$78)</f>
        <v>690</v>
      </c>
      <c r="I78" s="28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28">
        <f>ROUND($H$78*$I$78,2)</f>
        <v>0</v>
      </c>
      <c r="K78" s="25"/>
      <c r="L78" s="25" t="str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Закупка подрядчик</v>
      </c>
    </row>
    <row r="79" spans="1:12" ht="11.1" customHeight="1" outlineLevel="4" x14ac:dyDescent="0.2">
      <c r="A79" s="20"/>
      <c r="B79" s="14" t="s">
        <v>21</v>
      </c>
      <c r="C79" s="21"/>
      <c r="D79" s="21"/>
      <c r="E79" s="21"/>
      <c r="F79" s="21"/>
      <c r="G79" s="21"/>
      <c r="H79" s="21"/>
      <c r="I79" s="64"/>
      <c r="J79" s="65">
        <f>SUM($J$80)</f>
        <v>0</v>
      </c>
      <c r="K79" s="18"/>
      <c r="L79" s="22"/>
    </row>
    <row r="80" spans="1:12" ht="23.1" customHeight="1" outlineLevel="4" x14ac:dyDescent="0.2">
      <c r="A80" s="23"/>
      <c r="B80" s="24" t="s">
        <v>104</v>
      </c>
      <c r="C80" s="25"/>
      <c r="D80" s="25"/>
      <c r="E80" s="26" t="s">
        <v>23</v>
      </c>
      <c r="F80" s="27"/>
      <c r="G80" s="30">
        <v>298.91000000000003</v>
      </c>
      <c r="H80" s="30">
        <f>SUM($G$80:$G$80)</f>
        <v>298.91000000000003</v>
      </c>
      <c r="I80" s="28">
        <f t="array" ref="I80">INDEX(Р[Цена за ед., руб],MATCH(1,IF(($B80=Р[Наименование])*($K80=Р[Примечание]),{1},($B80=Р[Наименование])*($K80=Р[Примечание])),0))</f>
        <v>0</v>
      </c>
      <c r="J80" s="28">
        <f>ROUND($H$80*$I$80,2)</f>
        <v>0</v>
      </c>
      <c r="K80" s="25" t="s">
        <v>105</v>
      </c>
      <c r="L80" s="25"/>
    </row>
    <row r="81" spans="1:12" ht="11.1" customHeight="1" outlineLevel="4" x14ac:dyDescent="0.2">
      <c r="A81" s="20"/>
      <c r="B81" s="14" t="s">
        <v>25</v>
      </c>
      <c r="C81" s="21"/>
      <c r="D81" s="21"/>
      <c r="E81" s="21"/>
      <c r="F81" s="21"/>
      <c r="G81" s="21"/>
      <c r="H81" s="21"/>
      <c r="I81" s="64"/>
      <c r="J81" s="65">
        <f>SUM($J$82:$J$83)</f>
        <v>0</v>
      </c>
      <c r="K81" s="18"/>
      <c r="L81" s="22"/>
    </row>
    <row r="82" spans="1:12" ht="11.1" customHeight="1" outlineLevel="4" x14ac:dyDescent="0.2">
      <c r="A82" s="23" t="s">
        <v>26</v>
      </c>
      <c r="B82" s="24" t="s">
        <v>58</v>
      </c>
      <c r="C82" s="25"/>
      <c r="D82" s="25" t="s">
        <v>60</v>
      </c>
      <c r="E82" s="26" t="s">
        <v>23</v>
      </c>
      <c r="F82" s="29">
        <v>1.1000000000000001</v>
      </c>
      <c r="G82" s="32">
        <v>330</v>
      </c>
      <c r="H82" s="32">
        <f>SUM($G$82:$G$82)</f>
        <v>330</v>
      </c>
      <c r="I82" s="28">
        <f t="array" ref="I82">INDEX(М[Цена за ед., руб],MATCH(1,IF(($B82=М[Наим.])*($C82=М[Артикул,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  <c r="J82" s="28">
        <f>ROUND($H$82*$I$82,2)</f>
        <v>0</v>
      </c>
      <c r="K82" s="25"/>
      <c r="L82" s="25" t="str">
        <f t="array" ref="L82">INDEX(М[Форма закупа],MATCH(1,IF(($B82=М[Наим.])*($C82=М[Артикул, марка, произв.])*($D82=М[Хар-ка])*($K82=М[Прим.]),{1},($B82=М[Наим.])*($C82=М[Артикул, марка, произв.])*($D82=М[Хар-ка])*($K82=М[Прим.])),0))</f>
        <v>Закупка подрядчик</v>
      </c>
    </row>
    <row r="83" spans="1:12" ht="11.1" customHeight="1" outlineLevel="4" x14ac:dyDescent="0.2">
      <c r="A83" s="23" t="s">
        <v>36</v>
      </c>
      <c r="B83" s="24" t="s">
        <v>61</v>
      </c>
      <c r="C83" s="25"/>
      <c r="D83" s="25"/>
      <c r="E83" s="26" t="s">
        <v>30</v>
      </c>
      <c r="F83" s="29">
        <v>0.47</v>
      </c>
      <c r="G83" s="30">
        <v>140.49</v>
      </c>
      <c r="H83" s="30">
        <f>SUM($G$83:$G$83)</f>
        <v>140.49</v>
      </c>
      <c r="I83" s="28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28">
        <f>ROUND($H$83*$I$83,2)</f>
        <v>0</v>
      </c>
      <c r="K83" s="25"/>
      <c r="L83" s="25" t="str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Закупка подрядчик</v>
      </c>
    </row>
    <row r="84" spans="1:12" ht="11.1" customHeight="1" outlineLevel="4" x14ac:dyDescent="0.2">
      <c r="A84" s="20"/>
      <c r="B84" s="14" t="s">
        <v>21</v>
      </c>
      <c r="C84" s="21"/>
      <c r="D84" s="21"/>
      <c r="E84" s="21"/>
      <c r="F84" s="21"/>
      <c r="G84" s="21"/>
      <c r="H84" s="21"/>
      <c r="I84" s="64"/>
      <c r="J84" s="65">
        <f>SUM($J$85)</f>
        <v>0</v>
      </c>
      <c r="K84" s="18"/>
      <c r="L84" s="22"/>
    </row>
    <row r="85" spans="1:12" ht="23.1" customHeight="1" outlineLevel="4" x14ac:dyDescent="0.2">
      <c r="A85" s="23"/>
      <c r="B85" s="24" t="s">
        <v>106</v>
      </c>
      <c r="C85" s="25"/>
      <c r="D85" s="25"/>
      <c r="E85" s="26" t="s">
        <v>23</v>
      </c>
      <c r="F85" s="27"/>
      <c r="G85" s="30">
        <v>78.23</v>
      </c>
      <c r="H85" s="30">
        <f>SUM($G$85:$G$85)</f>
        <v>78.23</v>
      </c>
      <c r="I85" s="28">
        <f t="array" ref="I85">INDEX(Р[Цена за ед., руб],MATCH(1,IF(($B85=Р[Наименование])*($K85=Р[Примечание]),{1},($B85=Р[Наименование])*($K85=Р[Примечание])),0))</f>
        <v>0</v>
      </c>
      <c r="J85" s="28">
        <f>ROUND($H$85*$I$85,2)</f>
        <v>0</v>
      </c>
      <c r="K85" s="25"/>
      <c r="L85" s="25"/>
    </row>
    <row r="86" spans="1:12" ht="11.1" customHeight="1" outlineLevel="4" x14ac:dyDescent="0.2">
      <c r="A86" s="20"/>
      <c r="B86" s="14" t="s">
        <v>25</v>
      </c>
      <c r="C86" s="21"/>
      <c r="D86" s="21"/>
      <c r="E86" s="21"/>
      <c r="F86" s="21"/>
      <c r="G86" s="21"/>
      <c r="H86" s="21"/>
      <c r="I86" s="64"/>
      <c r="J86" s="65">
        <f>SUM($J$87:$J$89)</f>
        <v>0</v>
      </c>
      <c r="K86" s="18"/>
      <c r="L86" s="22"/>
    </row>
    <row r="87" spans="1:12" ht="11.1" customHeight="1" outlineLevel="4" x14ac:dyDescent="0.2">
      <c r="A87" s="23" t="s">
        <v>26</v>
      </c>
      <c r="B87" s="24" t="s">
        <v>63</v>
      </c>
      <c r="C87" s="25"/>
      <c r="D87" s="25" t="s">
        <v>64</v>
      </c>
      <c r="E87" s="26" t="s">
        <v>23</v>
      </c>
      <c r="F87" s="29">
        <v>1.05</v>
      </c>
      <c r="G87" s="30">
        <v>82.14</v>
      </c>
      <c r="H87" s="30">
        <f>SUM($G$87:$G$87)</f>
        <v>82.14</v>
      </c>
      <c r="I87" s="28">
        <f t="array" ref="I87">INDEX(М[Цена за ед., руб],MATCH(1,IF(($B87=М[Наим.])*($C87=М[Артикул,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  <c r="J87" s="28">
        <f>ROUND($H$87*$I$87,2)</f>
        <v>0</v>
      </c>
      <c r="K87" s="25"/>
      <c r="L87" s="25" t="str">
        <f t="array" ref="L87">INDEX(М[Форма закупа],MATCH(1,IF(($B87=М[Наим.])*($C87=М[Артикул, марка, произв.])*($D87=М[Хар-ка])*($K87=М[Прим.]),{1},($B87=М[Наим.])*($C87=М[Артикул, марка, произв.])*($D87=М[Хар-ка])*($K87=М[Прим.])),0))</f>
        <v>Закупка подрядчик</v>
      </c>
    </row>
    <row r="88" spans="1:12" ht="11.1" customHeight="1" outlineLevel="4" x14ac:dyDescent="0.2">
      <c r="A88" s="23" t="s">
        <v>36</v>
      </c>
      <c r="B88" s="24" t="s">
        <v>68</v>
      </c>
      <c r="C88" s="25"/>
      <c r="D88" s="25" t="s">
        <v>69</v>
      </c>
      <c r="E88" s="26" t="s">
        <v>40</v>
      </c>
      <c r="F88" s="27"/>
      <c r="G88" s="32">
        <v>399</v>
      </c>
      <c r="H88" s="32">
        <f>SUM($G$88:$G$88)</f>
        <v>399</v>
      </c>
      <c r="I88" s="28">
        <f t="array" ref="I88">INDEX(М[Цена за ед., руб],MATCH(1,IF(($B88=М[Наим.])*($C88=М[Артикул,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  <c r="J88" s="28">
        <f>ROUND($H$88*$I$88,2)</f>
        <v>0</v>
      </c>
      <c r="K88" s="25" t="s">
        <v>107</v>
      </c>
      <c r="L88" s="25" t="str">
        <f t="array" ref="L88">INDEX(М[Форма закупа],MATCH(1,IF(($B88=М[Наим.])*($C88=М[Артикул, марка, произв.])*($D88=М[Хар-ка])*($K88=М[Прим.]),{1},($B88=М[Наим.])*($C88=М[Артикул, марка, произв.])*($D88=М[Хар-ка])*($K88=М[Прим.])),0))</f>
        <v>Закупка подрядчик</v>
      </c>
    </row>
    <row r="89" spans="1:12" ht="23.1" customHeight="1" outlineLevel="4" x14ac:dyDescent="0.2">
      <c r="A89" s="23" t="s">
        <v>50</v>
      </c>
      <c r="B89" s="24" t="s">
        <v>84</v>
      </c>
      <c r="C89" s="25"/>
      <c r="D89" s="25" t="s">
        <v>85</v>
      </c>
      <c r="E89" s="26" t="s">
        <v>40</v>
      </c>
      <c r="F89" s="27"/>
      <c r="G89" s="32">
        <v>334</v>
      </c>
      <c r="H89" s="32">
        <f>SUM($G$89:$G$89)</f>
        <v>334</v>
      </c>
      <c r="I89" s="28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28">
        <f>ROUND($H$89*$I$89,2)</f>
        <v>0</v>
      </c>
      <c r="K89" s="25" t="s">
        <v>108</v>
      </c>
      <c r="L89" s="25" t="str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Закупка подрядчик</v>
      </c>
    </row>
    <row r="90" spans="1:12" ht="11.1" customHeight="1" outlineLevel="4" x14ac:dyDescent="0.2">
      <c r="A90" s="20"/>
      <c r="B90" s="14" t="s">
        <v>21</v>
      </c>
      <c r="C90" s="21"/>
      <c r="D90" s="21"/>
      <c r="E90" s="21"/>
      <c r="F90" s="21"/>
      <c r="G90" s="21"/>
      <c r="H90" s="21"/>
      <c r="I90" s="64"/>
      <c r="J90" s="65">
        <f>SUM($J$91)</f>
        <v>0</v>
      </c>
      <c r="K90" s="18"/>
      <c r="L90" s="22"/>
    </row>
    <row r="91" spans="1:12" ht="35.1" customHeight="1" outlineLevel="4" x14ac:dyDescent="0.2">
      <c r="A91" s="23"/>
      <c r="B91" s="24" t="s">
        <v>109</v>
      </c>
      <c r="C91" s="25"/>
      <c r="D91" s="25"/>
      <c r="E91" s="26" t="s">
        <v>23</v>
      </c>
      <c r="F91" s="27"/>
      <c r="G91" s="30">
        <v>443.46</v>
      </c>
      <c r="H91" s="30">
        <f>SUM($G$91:$G$91)</f>
        <v>443.46</v>
      </c>
      <c r="I91" s="28">
        <f t="array" ref="I91">INDEX(Р[Цена за ед., руб],MATCH(1,IF(($B91=Р[Наименование])*($K91=Р[Примечание]),{1},($B91=Р[Наименование])*($K91=Р[Примечание])),0))</f>
        <v>0</v>
      </c>
      <c r="J91" s="28">
        <f>ROUND($H$91*$I$91,2)</f>
        <v>0</v>
      </c>
      <c r="K91" s="25"/>
      <c r="L91" s="25"/>
    </row>
    <row r="92" spans="1:12" ht="11.1" customHeight="1" outlineLevel="4" x14ac:dyDescent="0.2">
      <c r="A92" s="20"/>
      <c r="B92" s="14" t="s">
        <v>25</v>
      </c>
      <c r="C92" s="21"/>
      <c r="D92" s="21"/>
      <c r="E92" s="21"/>
      <c r="F92" s="21"/>
      <c r="G92" s="21"/>
      <c r="H92" s="21"/>
      <c r="I92" s="64"/>
      <c r="J92" s="65">
        <f>SUM($J$93:$J$95)</f>
        <v>0</v>
      </c>
      <c r="K92" s="18"/>
      <c r="L92" s="22"/>
    </row>
    <row r="93" spans="1:12" ht="11.1" customHeight="1" outlineLevel="4" x14ac:dyDescent="0.2">
      <c r="A93" s="23" t="s">
        <v>26</v>
      </c>
      <c r="B93" s="24" t="s">
        <v>58</v>
      </c>
      <c r="C93" s="25"/>
      <c r="D93" s="25" t="s">
        <v>59</v>
      </c>
      <c r="E93" s="26" t="s">
        <v>23</v>
      </c>
      <c r="F93" s="29">
        <v>1.1399999999999999</v>
      </c>
      <c r="G93" s="30">
        <v>505.54</v>
      </c>
      <c r="H93" s="30">
        <f>SUM($G$93:$G$93)</f>
        <v>505.54</v>
      </c>
      <c r="I93" s="28">
        <f t="array" ref="I93">INDEX(М[Цена за ед., руб],MATCH(1,IF(($B93=М[Наим.])*($C93=М[Артикул,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  <c r="J93" s="28">
        <f>ROUND($H$93*$I$93,2)</f>
        <v>0</v>
      </c>
      <c r="K93" s="25"/>
      <c r="L93" s="25" t="str">
        <f t="array" ref="L93">INDEX(М[Форма закупа],MATCH(1,IF(($B93=М[Наим.])*($C93=М[Артикул, марка, произв.])*($D93=М[Хар-ка])*($K93=М[Прим.]),{1},($B93=М[Наим.])*($C93=М[Артикул, марка, произв.])*($D93=М[Хар-ка])*($K93=М[Прим.])),0))</f>
        <v>Закупка подрядчик</v>
      </c>
    </row>
    <row r="94" spans="1:12" ht="11.1" customHeight="1" outlineLevel="4" x14ac:dyDescent="0.2">
      <c r="A94" s="23" t="s">
        <v>36</v>
      </c>
      <c r="B94" s="24" t="s">
        <v>58</v>
      </c>
      <c r="C94" s="25"/>
      <c r="D94" s="25" t="s">
        <v>60</v>
      </c>
      <c r="E94" s="26" t="s">
        <v>23</v>
      </c>
      <c r="F94" s="29">
        <v>1.1599999999999999</v>
      </c>
      <c r="G94" s="30">
        <v>420.35</v>
      </c>
      <c r="H94" s="30">
        <f>SUM($G$94:$G$94)</f>
        <v>420.35</v>
      </c>
      <c r="I94" s="28">
        <f t="array" ref="I94">INDEX(М[Цена за ед., руб],MATCH(1,IF(($B94=М[Наим.])*($C94=М[Артикул,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  <c r="J94" s="28">
        <f>ROUND($H$94*$I$94,2)</f>
        <v>0</v>
      </c>
      <c r="K94" s="25"/>
      <c r="L94" s="25" t="str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Закупка подрядчик</v>
      </c>
    </row>
    <row r="95" spans="1:12" ht="11.1" customHeight="1" outlineLevel="4" x14ac:dyDescent="0.2">
      <c r="A95" s="23" t="s">
        <v>50</v>
      </c>
      <c r="B95" s="24" t="s">
        <v>61</v>
      </c>
      <c r="C95" s="25"/>
      <c r="D95" s="25"/>
      <c r="E95" s="26" t="s">
        <v>30</v>
      </c>
      <c r="F95" s="29">
        <v>0.94</v>
      </c>
      <c r="G95" s="30">
        <v>764.95</v>
      </c>
      <c r="H95" s="30">
        <f>SUM($G$95:$G$95)</f>
        <v>764.95</v>
      </c>
      <c r="I95" s="28">
        <f t="array" ref="I95">INDEX(М[Цена за ед., руб],MATCH(1,IF(($B95=М[Наим.])*($C95=М[Артикул,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  <c r="J95" s="28">
        <f>ROUND($H$95*$I$95,2)</f>
        <v>0</v>
      </c>
      <c r="K95" s="25"/>
      <c r="L95" s="25" t="str">
        <f t="array" ref="L95">INDEX(М[Форма закупа],MATCH(1,IF(($B95=М[Наим.])*($C95=М[Артикул, марка, произв.])*($D95=М[Хар-ка])*($K95=М[Прим.]),{1},($B95=М[Наим.])*($C95=М[Артикул, марка, произв.])*($D95=М[Хар-ка])*($K95=М[Прим.])),0))</f>
        <v>Закупка подрядчик</v>
      </c>
    </row>
    <row r="96" spans="1:12" ht="11.1" customHeight="1" outlineLevel="4" x14ac:dyDescent="0.2">
      <c r="A96" s="20"/>
      <c r="B96" s="14" t="s">
        <v>21</v>
      </c>
      <c r="C96" s="21"/>
      <c r="D96" s="21"/>
      <c r="E96" s="21"/>
      <c r="F96" s="21"/>
      <c r="G96" s="21"/>
      <c r="H96" s="21"/>
      <c r="I96" s="64"/>
      <c r="J96" s="65">
        <f>SUM($J$97)</f>
        <v>0</v>
      </c>
      <c r="K96" s="18"/>
      <c r="L96" s="22"/>
    </row>
    <row r="97" spans="1:12" ht="35.1" customHeight="1" outlineLevel="4" x14ac:dyDescent="0.2">
      <c r="A97" s="23"/>
      <c r="B97" s="24" t="s">
        <v>110</v>
      </c>
      <c r="C97" s="25"/>
      <c r="D97" s="25"/>
      <c r="E97" s="26" t="s">
        <v>23</v>
      </c>
      <c r="F97" s="27"/>
      <c r="G97" s="30">
        <v>120.98</v>
      </c>
      <c r="H97" s="30">
        <f>SUM($G$97:$G$97)</f>
        <v>120.98</v>
      </c>
      <c r="I97" s="28">
        <f t="array" ref="I97">INDEX(Р[Цена за ед., руб],MATCH(1,IF(($B97=Р[Наименование])*($K97=Р[Примечание]),{1},($B97=Р[Наименование])*($K97=Р[Примечание])),0))</f>
        <v>0</v>
      </c>
      <c r="J97" s="28">
        <f>ROUND($H$97*$I$97,2)</f>
        <v>0</v>
      </c>
      <c r="K97" s="25" t="s">
        <v>111</v>
      </c>
      <c r="L97" s="25"/>
    </row>
    <row r="98" spans="1:12" ht="11.1" customHeight="1" outlineLevel="4" x14ac:dyDescent="0.2">
      <c r="A98" s="20"/>
      <c r="B98" s="14" t="s">
        <v>25</v>
      </c>
      <c r="C98" s="21"/>
      <c r="D98" s="21"/>
      <c r="E98" s="21"/>
      <c r="F98" s="21"/>
      <c r="G98" s="21"/>
      <c r="H98" s="21"/>
      <c r="I98" s="64"/>
      <c r="J98" s="65">
        <f>SUM($J$99:$J$100)</f>
        <v>0</v>
      </c>
      <c r="K98" s="18"/>
      <c r="L98" s="22"/>
    </row>
    <row r="99" spans="1:12" ht="23.1" customHeight="1" outlineLevel="4" x14ac:dyDescent="0.2">
      <c r="A99" s="23" t="s">
        <v>26</v>
      </c>
      <c r="B99" s="24" t="s">
        <v>33</v>
      </c>
      <c r="C99" s="25"/>
      <c r="D99" s="25" t="s">
        <v>34</v>
      </c>
      <c r="E99" s="26" t="s">
        <v>23</v>
      </c>
      <c r="F99" s="29">
        <v>1.1000000000000001</v>
      </c>
      <c r="G99" s="32">
        <v>135</v>
      </c>
      <c r="H99" s="32">
        <f>SUM($G$99:$G$99)</f>
        <v>135</v>
      </c>
      <c r="I99" s="28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28">
        <f>ROUND($H$99*$I$99,2)</f>
        <v>0</v>
      </c>
      <c r="K99" s="25" t="s">
        <v>35</v>
      </c>
      <c r="L99" s="25" t="str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Закупка подрядчик</v>
      </c>
    </row>
    <row r="100" spans="1:12" ht="35.1" customHeight="1" outlineLevel="4" x14ac:dyDescent="0.2">
      <c r="A100" s="23" t="s">
        <v>36</v>
      </c>
      <c r="B100" s="24" t="s">
        <v>37</v>
      </c>
      <c r="C100" s="25" t="s">
        <v>38</v>
      </c>
      <c r="D100" s="25" t="s">
        <v>39</v>
      </c>
      <c r="E100" s="26" t="s">
        <v>40</v>
      </c>
      <c r="F100" s="27"/>
      <c r="G100" s="32">
        <v>4</v>
      </c>
      <c r="H100" s="32">
        <f>SUM($G$100:$G$100)</f>
        <v>4</v>
      </c>
      <c r="I100" s="28">
        <f t="array" ref="I100">INDEX(М[Цена за ед., руб],MATCH(1,IF(($B100=М[Наим.])*($C100=М[Артикул,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  <c r="J100" s="28">
        <f>ROUND($H$100*$I$100,2)</f>
        <v>0</v>
      </c>
      <c r="K100" s="25" t="s">
        <v>112</v>
      </c>
      <c r="L100" s="25" t="str">
        <f t="array" ref="L100">INDEX(М[Форма закупа],MATCH(1,IF(($B100=М[Наим.])*($C100=М[Артикул,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Закупка подрядчик</v>
      </c>
    </row>
    <row r="101" spans="1:12" ht="23.1" customHeight="1" outlineLevel="2" x14ac:dyDescent="0.2">
      <c r="A101" s="13" t="s">
        <v>113</v>
      </c>
      <c r="B101" s="14" t="s">
        <v>114</v>
      </c>
      <c r="C101" s="15"/>
      <c r="D101" s="15"/>
      <c r="E101" s="16"/>
      <c r="F101" s="17"/>
      <c r="G101" s="18"/>
      <c r="H101" s="18"/>
      <c r="I101" s="63"/>
      <c r="J101" s="63">
        <f>SUM($J$102)</f>
        <v>0</v>
      </c>
      <c r="K101" s="19"/>
      <c r="L101" s="19"/>
    </row>
    <row r="102" spans="1:12" ht="23.1" customHeight="1" outlineLevel="3" x14ac:dyDescent="0.2">
      <c r="A102" s="13" t="s">
        <v>115</v>
      </c>
      <c r="B102" s="14" t="s">
        <v>116</v>
      </c>
      <c r="C102" s="15"/>
      <c r="D102" s="15"/>
      <c r="E102" s="16"/>
      <c r="F102" s="17"/>
      <c r="G102" s="18"/>
      <c r="H102" s="18"/>
      <c r="I102" s="63"/>
      <c r="J102" s="63">
        <f>SUM($J$105,$J$103)</f>
        <v>0</v>
      </c>
      <c r="K102" s="19"/>
      <c r="L102" s="19"/>
    </row>
    <row r="103" spans="1:12" ht="11.1" customHeight="1" outlineLevel="4" x14ac:dyDescent="0.2">
      <c r="A103" s="20"/>
      <c r="B103" s="14" t="s">
        <v>21</v>
      </c>
      <c r="C103" s="21"/>
      <c r="D103" s="21"/>
      <c r="E103" s="21"/>
      <c r="F103" s="21"/>
      <c r="G103" s="21"/>
      <c r="H103" s="21"/>
      <c r="I103" s="64"/>
      <c r="J103" s="65">
        <f>SUM($J$104)</f>
        <v>0</v>
      </c>
      <c r="K103" s="18"/>
      <c r="L103" s="22"/>
    </row>
    <row r="104" spans="1:12" ht="11.1" customHeight="1" outlineLevel="4" x14ac:dyDescent="0.2">
      <c r="A104" s="23"/>
      <c r="B104" s="24" t="s">
        <v>117</v>
      </c>
      <c r="C104" s="25"/>
      <c r="D104" s="25"/>
      <c r="E104" s="26" t="s">
        <v>40</v>
      </c>
      <c r="F104" s="27"/>
      <c r="G104" s="32">
        <v>8</v>
      </c>
      <c r="H104" s="32">
        <f>SUM($G$104:$G$104)</f>
        <v>8</v>
      </c>
      <c r="I104" s="28">
        <f t="array" ref="I104">INDEX(Р[Цена за ед., руб],MATCH(1,IF(($B104=Р[Наименование])*($K104=Р[Примечание]),{1},($B104=Р[Наименование])*($K104=Р[Примечание])),0))</f>
        <v>0</v>
      </c>
      <c r="J104" s="28">
        <f>ROUND($H$104*$I$104,2)</f>
        <v>0</v>
      </c>
      <c r="K104" s="25"/>
      <c r="L104" s="25"/>
    </row>
    <row r="105" spans="1:12" ht="11.1" customHeight="1" outlineLevel="4" x14ac:dyDescent="0.2">
      <c r="A105" s="20"/>
      <c r="B105" s="14" t="s">
        <v>25</v>
      </c>
      <c r="C105" s="21"/>
      <c r="D105" s="21"/>
      <c r="E105" s="21"/>
      <c r="F105" s="21"/>
      <c r="G105" s="21"/>
      <c r="H105" s="21"/>
      <c r="I105" s="64"/>
      <c r="J105" s="65">
        <f>SUM($J$106:$J$108)</f>
        <v>0</v>
      </c>
      <c r="K105" s="18"/>
      <c r="L105" s="22"/>
    </row>
    <row r="106" spans="1:12" ht="11.1" customHeight="1" outlineLevel="4" x14ac:dyDescent="0.2">
      <c r="A106" s="23" t="s">
        <v>26</v>
      </c>
      <c r="B106" s="24" t="s">
        <v>58</v>
      </c>
      <c r="C106" s="25"/>
      <c r="D106" s="25" t="s">
        <v>60</v>
      </c>
      <c r="E106" s="26" t="s">
        <v>23</v>
      </c>
      <c r="F106" s="29">
        <v>1</v>
      </c>
      <c r="G106" s="32">
        <v>8</v>
      </c>
      <c r="H106" s="32">
        <f>SUM($G$106:$G$106)</f>
        <v>8</v>
      </c>
      <c r="I106" s="28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28">
        <f>ROUND($H$106*$I$106,2)</f>
        <v>0</v>
      </c>
      <c r="K106" s="25"/>
      <c r="L106" s="25" t="str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Закупка подрядчик</v>
      </c>
    </row>
    <row r="107" spans="1:12" ht="11.1" customHeight="1" outlineLevel="4" x14ac:dyDescent="0.2">
      <c r="A107" s="23" t="s">
        <v>36</v>
      </c>
      <c r="B107" s="24" t="s">
        <v>51</v>
      </c>
      <c r="C107" s="25"/>
      <c r="D107" s="25" t="s">
        <v>52</v>
      </c>
      <c r="E107" s="26" t="s">
        <v>53</v>
      </c>
      <c r="F107" s="27"/>
      <c r="G107" s="32">
        <v>8</v>
      </c>
      <c r="H107" s="32">
        <f>SUM($G$107:$G$107)</f>
        <v>8</v>
      </c>
      <c r="I107" s="28">
        <f t="array" ref="I107">INDEX(М[Цена за ед., руб],MATCH(1,IF(($B107=М[Наим.])*($C107=М[Артикул,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  <c r="J107" s="28">
        <f>ROUND($H$107*$I$107,2)</f>
        <v>0</v>
      </c>
      <c r="K107" s="25"/>
      <c r="L107" s="25" t="str">
        <f t="array" ref="L107">INDEX(М[Форма закупа],MATCH(1,IF(($B107=М[Наим.])*($C107=М[Артикул,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Закупка подрядчик</v>
      </c>
    </row>
    <row r="108" spans="1:12" ht="105.95" customHeight="1" outlineLevel="4" x14ac:dyDescent="0.2">
      <c r="A108" s="23" t="s">
        <v>50</v>
      </c>
      <c r="B108" s="24" t="s">
        <v>118</v>
      </c>
      <c r="C108" s="25"/>
      <c r="D108" s="25" t="s">
        <v>119</v>
      </c>
      <c r="E108" s="26" t="s">
        <v>40</v>
      </c>
      <c r="F108" s="27"/>
      <c r="G108" s="32">
        <v>8</v>
      </c>
      <c r="H108" s="32">
        <f>SUM($G$108:$G$108)</f>
        <v>8</v>
      </c>
      <c r="I108" s="28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  <c r="J108" s="28">
        <f>ROUND($H$108*$I$108,2)</f>
        <v>0</v>
      </c>
      <c r="K108" s="25" t="s">
        <v>120</v>
      </c>
      <c r="L108" s="25" t="str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Закупка подрядчик</v>
      </c>
    </row>
    <row r="109" spans="1:12" ht="11.1" customHeight="1" outlineLevel="2" x14ac:dyDescent="0.2">
      <c r="A109" s="13" t="s">
        <v>121</v>
      </c>
      <c r="B109" s="14" t="s">
        <v>122</v>
      </c>
      <c r="C109" s="15"/>
      <c r="D109" s="15"/>
      <c r="E109" s="16"/>
      <c r="F109" s="17"/>
      <c r="G109" s="18"/>
      <c r="H109" s="18"/>
      <c r="I109" s="63"/>
      <c r="J109" s="63">
        <f>SUM($J$110)</f>
        <v>0</v>
      </c>
      <c r="K109" s="19"/>
      <c r="L109" s="19"/>
    </row>
    <row r="110" spans="1:12" ht="11.1" customHeight="1" outlineLevel="3" x14ac:dyDescent="0.2">
      <c r="A110" s="13" t="s">
        <v>123</v>
      </c>
      <c r="B110" s="14" t="s">
        <v>122</v>
      </c>
      <c r="C110" s="15"/>
      <c r="D110" s="15"/>
      <c r="E110" s="16"/>
      <c r="F110" s="17"/>
      <c r="G110" s="18"/>
      <c r="H110" s="18"/>
      <c r="I110" s="63"/>
      <c r="J110" s="63">
        <f>SUM($J$113,$J$111)</f>
        <v>0</v>
      </c>
      <c r="K110" s="19"/>
      <c r="L110" s="19"/>
    </row>
    <row r="111" spans="1:12" ht="11.1" customHeight="1" outlineLevel="4" x14ac:dyDescent="0.2">
      <c r="A111" s="20"/>
      <c r="B111" s="14" t="s">
        <v>21</v>
      </c>
      <c r="C111" s="21"/>
      <c r="D111" s="21"/>
      <c r="E111" s="21"/>
      <c r="F111" s="21"/>
      <c r="G111" s="21"/>
      <c r="H111" s="21"/>
      <c r="I111" s="64"/>
      <c r="J111" s="65">
        <f>SUM($J$112)</f>
        <v>0</v>
      </c>
      <c r="K111" s="18"/>
      <c r="L111" s="22"/>
    </row>
    <row r="112" spans="1:12" ht="11.1" customHeight="1" outlineLevel="4" x14ac:dyDescent="0.2">
      <c r="A112" s="23"/>
      <c r="B112" s="24" t="s">
        <v>122</v>
      </c>
      <c r="C112" s="25"/>
      <c r="D112" s="25"/>
      <c r="E112" s="26" t="s">
        <v>78</v>
      </c>
      <c r="F112" s="27"/>
      <c r="G112" s="30">
        <v>122.91</v>
      </c>
      <c r="H112" s="30">
        <f>SUM($G$112:$G$112)</f>
        <v>122.91</v>
      </c>
      <c r="I112" s="28">
        <f t="array" ref="I112">INDEX(Р[Цена за ед., руб],MATCH(1,IF(($B112=Р[Наименование])*($K112=Р[Примечание]),{1},($B112=Р[Наименование])*($K112=Р[Примечание])),0))</f>
        <v>0</v>
      </c>
      <c r="J112" s="28">
        <f>ROUND($H$112*$I$112,2)</f>
        <v>0</v>
      </c>
      <c r="K112" s="25"/>
      <c r="L112" s="25"/>
    </row>
    <row r="113" spans="1:12" ht="11.1" customHeight="1" outlineLevel="4" x14ac:dyDescent="0.2">
      <c r="A113" s="20"/>
      <c r="B113" s="14" t="s">
        <v>25</v>
      </c>
      <c r="C113" s="21"/>
      <c r="D113" s="21"/>
      <c r="E113" s="21"/>
      <c r="F113" s="21"/>
      <c r="G113" s="21"/>
      <c r="H113" s="21"/>
      <c r="I113" s="64"/>
      <c r="J113" s="65">
        <f>SUM($J$114:$J$121)</f>
        <v>0</v>
      </c>
      <c r="K113" s="18"/>
      <c r="L113" s="22"/>
    </row>
    <row r="114" spans="1:12" ht="35.1" customHeight="1" outlineLevel="4" x14ac:dyDescent="0.2">
      <c r="A114" s="23" t="s">
        <v>26</v>
      </c>
      <c r="B114" s="24" t="s">
        <v>88</v>
      </c>
      <c r="C114" s="25"/>
      <c r="D114" s="25" t="s">
        <v>124</v>
      </c>
      <c r="E114" s="26" t="s">
        <v>40</v>
      </c>
      <c r="F114" s="27"/>
      <c r="G114" s="31">
        <v>2464</v>
      </c>
      <c r="H114" s="31">
        <f>SUM($G$114:$G$114)</f>
        <v>2464</v>
      </c>
      <c r="I114" s="28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28">
        <f>ROUND($H$114*$I$114,2)</f>
        <v>0</v>
      </c>
      <c r="K114" s="25"/>
      <c r="L114" s="25" t="str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Закупка подрядчик</v>
      </c>
    </row>
    <row r="115" spans="1:12" ht="59.1" customHeight="1" outlineLevel="4" x14ac:dyDescent="0.2">
      <c r="A115" s="23" t="s">
        <v>36</v>
      </c>
      <c r="B115" s="24" t="s">
        <v>125</v>
      </c>
      <c r="C115" s="25"/>
      <c r="D115" s="25" t="s">
        <v>126</v>
      </c>
      <c r="E115" s="26" t="s">
        <v>78</v>
      </c>
      <c r="F115" s="29">
        <v>1.05</v>
      </c>
      <c r="G115" s="30">
        <v>15.99</v>
      </c>
      <c r="H115" s="30">
        <f>SUM($G$115:$G$115)</f>
        <v>15.99</v>
      </c>
      <c r="I115" s="28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28">
        <f>ROUND($H$115*$I$115,2)</f>
        <v>0</v>
      </c>
      <c r="K115" s="25" t="s">
        <v>127</v>
      </c>
      <c r="L115" s="25" t="str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Закупка подрядчик</v>
      </c>
    </row>
    <row r="116" spans="1:12" ht="59.1" customHeight="1" outlineLevel="4" x14ac:dyDescent="0.2">
      <c r="A116" s="23" t="s">
        <v>50</v>
      </c>
      <c r="B116" s="24" t="s">
        <v>125</v>
      </c>
      <c r="C116" s="25"/>
      <c r="D116" s="25" t="s">
        <v>128</v>
      </c>
      <c r="E116" s="26" t="s">
        <v>78</v>
      </c>
      <c r="F116" s="29">
        <v>1.05</v>
      </c>
      <c r="G116" s="30">
        <v>15.99</v>
      </c>
      <c r="H116" s="30">
        <f>SUM($G$116:$G$116)</f>
        <v>15.99</v>
      </c>
      <c r="I116" s="28">
        <f t="array" ref="I116">INDEX(М[Цена за ед., руб],MATCH(1,IF(($B116=М[Наим.])*($C116=М[Артикул,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  <c r="J116" s="28">
        <f>ROUND($H$116*$I$116,2)</f>
        <v>0</v>
      </c>
      <c r="K116" s="25" t="s">
        <v>129</v>
      </c>
      <c r="L116" s="25" t="str">
        <f t="array" ref="L116">INDEX(М[Форма закупа],MATCH(1,IF(($B116=М[Наим.])*($C116=М[Артикул,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Закупка подрядчик</v>
      </c>
    </row>
    <row r="117" spans="1:12" ht="59.1" customHeight="1" outlineLevel="4" x14ac:dyDescent="0.2">
      <c r="A117" s="23" t="s">
        <v>98</v>
      </c>
      <c r="B117" s="24" t="s">
        <v>125</v>
      </c>
      <c r="C117" s="25"/>
      <c r="D117" s="25" t="s">
        <v>130</v>
      </c>
      <c r="E117" s="26" t="s">
        <v>78</v>
      </c>
      <c r="F117" s="29">
        <v>1.05</v>
      </c>
      <c r="G117" s="30">
        <v>95.38</v>
      </c>
      <c r="H117" s="30">
        <f>SUM($G$117:$G$117)</f>
        <v>95.38</v>
      </c>
      <c r="I117" s="28">
        <f t="array" ref="I117">INDEX(М[Цена за ед., руб],MATCH(1,IF(($B117=М[Наим.])*($C117=М[Артикул,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  <c r="J117" s="28">
        <f>ROUND($H$117*$I$117,2)</f>
        <v>0</v>
      </c>
      <c r="K117" s="25" t="s">
        <v>131</v>
      </c>
      <c r="L117" s="25" t="str">
        <f t="array" ref="L117">INDEX(М[Форма закупа],MATCH(1,IF(($B117=М[Наим.])*($C117=М[Артикул,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Закупка подрядчик</v>
      </c>
    </row>
    <row r="118" spans="1:12" ht="59.1" customHeight="1" outlineLevel="4" x14ac:dyDescent="0.2">
      <c r="A118" s="23" t="s">
        <v>101</v>
      </c>
      <c r="B118" s="24" t="s">
        <v>125</v>
      </c>
      <c r="C118" s="25"/>
      <c r="D118" s="25" t="s">
        <v>132</v>
      </c>
      <c r="E118" s="26" t="s">
        <v>78</v>
      </c>
      <c r="F118" s="29">
        <v>1.05</v>
      </c>
      <c r="G118" s="30">
        <v>12.07</v>
      </c>
      <c r="H118" s="30">
        <f>SUM($G$118:$G$118)</f>
        <v>12.07</v>
      </c>
      <c r="I118" s="28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28">
        <f>ROUND($H$118*$I$118,2)</f>
        <v>0</v>
      </c>
      <c r="K118" s="25" t="s">
        <v>133</v>
      </c>
      <c r="L118" s="25" t="str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Закупка подрядчик</v>
      </c>
    </row>
    <row r="119" spans="1:12" ht="35.1" customHeight="1" outlineLevel="4" x14ac:dyDescent="0.2">
      <c r="A119" s="23" t="s">
        <v>103</v>
      </c>
      <c r="B119" s="24" t="s">
        <v>134</v>
      </c>
      <c r="C119" s="25"/>
      <c r="D119" s="25" t="s">
        <v>135</v>
      </c>
      <c r="E119" s="26" t="s">
        <v>78</v>
      </c>
      <c r="F119" s="29">
        <v>1.05</v>
      </c>
      <c r="G119" s="30">
        <v>5.62</v>
      </c>
      <c r="H119" s="30">
        <f>SUM($G$119:$G$119)</f>
        <v>5.62</v>
      </c>
      <c r="I119" s="28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28">
        <f>ROUND($H$119*$I$119,2)</f>
        <v>0</v>
      </c>
      <c r="K119" s="25" t="s">
        <v>136</v>
      </c>
      <c r="L119" s="25" t="str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Закупка подрядчик</v>
      </c>
    </row>
    <row r="120" spans="1:12" ht="23.1" customHeight="1" outlineLevel="4" x14ac:dyDescent="0.2">
      <c r="A120" s="23" t="s">
        <v>137</v>
      </c>
      <c r="B120" s="24" t="s">
        <v>81</v>
      </c>
      <c r="C120" s="25" t="s">
        <v>138</v>
      </c>
      <c r="D120" s="25" t="s">
        <v>139</v>
      </c>
      <c r="E120" s="26" t="s">
        <v>83</v>
      </c>
      <c r="F120" s="27"/>
      <c r="G120" s="32">
        <v>27</v>
      </c>
      <c r="H120" s="32">
        <f>SUM($G$120:$G$120)</f>
        <v>27</v>
      </c>
      <c r="I120" s="28">
        <f t="array" ref="I120">INDEX(М[Цена за ед., руб],MATCH(1,IF(($B120=М[Наим.])*($C120=М[Артикул,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  <c r="J120" s="28">
        <f>ROUND($H$120*$I$120,2)</f>
        <v>0</v>
      </c>
      <c r="K120" s="25" t="s">
        <v>140</v>
      </c>
      <c r="L120" s="25" t="str">
        <f t="array" ref="L120">INDEX(М[Форма закупа],MATCH(1,IF(($B120=М[Наим.])*($C120=М[Артикул,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Закупка подрядчик</v>
      </c>
    </row>
    <row r="121" spans="1:12" ht="23.1" customHeight="1" outlineLevel="4" x14ac:dyDescent="0.2">
      <c r="A121" s="23" t="s">
        <v>141</v>
      </c>
      <c r="B121" s="24" t="s">
        <v>68</v>
      </c>
      <c r="C121" s="25"/>
      <c r="D121" s="25" t="s">
        <v>142</v>
      </c>
      <c r="E121" s="26" t="s">
        <v>40</v>
      </c>
      <c r="F121" s="27"/>
      <c r="G121" s="31">
        <v>2464</v>
      </c>
      <c r="H121" s="31">
        <f>SUM($G$121:$G$121)</f>
        <v>2464</v>
      </c>
      <c r="I121" s="28">
        <f t="array" ref="I121">INDEX(М[Цена за ед., руб],MATCH(1,IF(($B121=М[Наим.])*($C121=М[Артикул, марка, произв.])*($D121=М[Хар-ка])*($K121=М[Прим.]),{1},($B121=М[Наим.])*($C121=М[Артикул, марка, произв.])*($D121=М[Хар-ка])*($K121=М[Прим.])),0))</f>
        <v>0</v>
      </c>
      <c r="J121" s="28">
        <f>ROUND($H$121*$I$121,2)</f>
        <v>0</v>
      </c>
      <c r="K121" s="25"/>
      <c r="L121" s="25" t="str">
        <f t="array" ref="L121">INDEX(М[Форма закупа],MATCH(1,IF(($B121=М[Наим.])*($C121=М[Артикул, марка, произв.])*($D121=М[Хар-ка])*($K121=М[Прим.]),{1},($B121=М[Наим.])*($C121=М[Артикул, марка, произв.])*($D121=М[Хар-ка])*($K121=М[Прим.])),0))</f>
        <v>Закупка подрядчик</v>
      </c>
    </row>
    <row r="122" spans="1:12" ht="11.1" customHeight="1" outlineLevel="2" x14ac:dyDescent="0.2">
      <c r="A122" s="13" t="s">
        <v>143</v>
      </c>
      <c r="B122" s="14" t="s">
        <v>144</v>
      </c>
      <c r="C122" s="15"/>
      <c r="D122" s="15"/>
      <c r="E122" s="16"/>
      <c r="F122" s="17"/>
      <c r="G122" s="18"/>
      <c r="H122" s="18"/>
      <c r="I122" s="63"/>
      <c r="J122" s="63">
        <f>SUM($J$123)</f>
        <v>0</v>
      </c>
      <c r="K122" s="19"/>
      <c r="L122" s="19"/>
    </row>
    <row r="123" spans="1:12" ht="11.1" customHeight="1" outlineLevel="3" x14ac:dyDescent="0.2">
      <c r="A123" s="13" t="s">
        <v>145</v>
      </c>
      <c r="B123" s="14" t="s">
        <v>144</v>
      </c>
      <c r="C123" s="15"/>
      <c r="D123" s="15"/>
      <c r="E123" s="16"/>
      <c r="F123" s="17"/>
      <c r="G123" s="18"/>
      <c r="H123" s="18"/>
      <c r="I123" s="63"/>
      <c r="J123" s="63">
        <f>SUM($J$126,$J$124)</f>
        <v>0</v>
      </c>
      <c r="K123" s="19"/>
      <c r="L123" s="19"/>
    </row>
    <row r="124" spans="1:12" ht="11.1" customHeight="1" outlineLevel="4" x14ac:dyDescent="0.2">
      <c r="A124" s="20"/>
      <c r="B124" s="14" t="s">
        <v>21</v>
      </c>
      <c r="C124" s="21"/>
      <c r="D124" s="21"/>
      <c r="E124" s="21"/>
      <c r="F124" s="21"/>
      <c r="G124" s="21"/>
      <c r="H124" s="21"/>
      <c r="I124" s="64"/>
      <c r="J124" s="65">
        <f>SUM($J$125)</f>
        <v>0</v>
      </c>
      <c r="K124" s="18"/>
      <c r="L124" s="22"/>
    </row>
    <row r="125" spans="1:12" ht="11.1" customHeight="1" outlineLevel="4" x14ac:dyDescent="0.2">
      <c r="A125" s="23"/>
      <c r="B125" s="24" t="s">
        <v>144</v>
      </c>
      <c r="C125" s="25"/>
      <c r="D125" s="25"/>
      <c r="E125" s="26" t="s">
        <v>78</v>
      </c>
      <c r="F125" s="27"/>
      <c r="G125" s="30">
        <v>301.18</v>
      </c>
      <c r="H125" s="30">
        <f>SUM($G$125:$G$125)</f>
        <v>301.18</v>
      </c>
      <c r="I125" s="28">
        <f t="array" ref="I125">INDEX(Р[Цена за ед., руб],MATCH(1,IF(($B125=Р[Наименование])*($K125=Р[Примечание]),{1},($B125=Р[Наименование])*($K125=Р[Примечание])),0))</f>
        <v>0</v>
      </c>
      <c r="J125" s="28">
        <f>ROUND($H$125*$I$125,2)</f>
        <v>0</v>
      </c>
      <c r="K125" s="25"/>
      <c r="L125" s="25"/>
    </row>
    <row r="126" spans="1:12" ht="11.1" customHeight="1" outlineLevel="4" x14ac:dyDescent="0.2">
      <c r="A126" s="20"/>
      <c r="B126" s="14" t="s">
        <v>25</v>
      </c>
      <c r="C126" s="21"/>
      <c r="D126" s="21"/>
      <c r="E126" s="21"/>
      <c r="F126" s="21"/>
      <c r="G126" s="21"/>
      <c r="H126" s="21"/>
      <c r="I126" s="64"/>
      <c r="J126" s="65">
        <f>SUM($J$127:$J$134)</f>
        <v>0</v>
      </c>
      <c r="K126" s="18"/>
      <c r="L126" s="22"/>
    </row>
    <row r="127" spans="1:12" ht="81.95" customHeight="1" outlineLevel="4" x14ac:dyDescent="0.2">
      <c r="A127" s="23" t="s">
        <v>26</v>
      </c>
      <c r="B127" s="24" t="s">
        <v>146</v>
      </c>
      <c r="C127" s="25"/>
      <c r="D127" s="25"/>
      <c r="E127" s="26" t="s">
        <v>40</v>
      </c>
      <c r="F127" s="27"/>
      <c r="G127" s="32">
        <v>155</v>
      </c>
      <c r="H127" s="32">
        <f>SUM($G$127:$G$127)</f>
        <v>155</v>
      </c>
      <c r="I127" s="28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28">
        <f>ROUND($H$127*$I$127,2)</f>
        <v>0</v>
      </c>
      <c r="K127" s="25" t="s">
        <v>147</v>
      </c>
      <c r="L127" s="25" t="str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Закупка подрядчик</v>
      </c>
    </row>
    <row r="128" spans="1:12" ht="35.1" customHeight="1" outlineLevel="4" x14ac:dyDescent="0.2">
      <c r="A128" s="23" t="s">
        <v>36</v>
      </c>
      <c r="B128" s="24" t="s">
        <v>88</v>
      </c>
      <c r="C128" s="25"/>
      <c r="D128" s="25" t="s">
        <v>124</v>
      </c>
      <c r="E128" s="26" t="s">
        <v>40</v>
      </c>
      <c r="F128" s="27"/>
      <c r="G128" s="31">
        <v>6028</v>
      </c>
      <c r="H128" s="31">
        <f>SUM($G$128:$G$128)</f>
        <v>6028</v>
      </c>
      <c r="I128" s="28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28">
        <f>ROUND($H$128*$I$128,2)</f>
        <v>0</v>
      </c>
      <c r="K128" s="25" t="s">
        <v>148</v>
      </c>
      <c r="L128" s="25" t="str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Закупка подрядчик</v>
      </c>
    </row>
    <row r="129" spans="1:33" ht="59.1" customHeight="1" outlineLevel="4" x14ac:dyDescent="0.2">
      <c r="A129" s="23" t="s">
        <v>50</v>
      </c>
      <c r="B129" s="24" t="s">
        <v>149</v>
      </c>
      <c r="C129" s="25"/>
      <c r="D129" s="25" t="s">
        <v>150</v>
      </c>
      <c r="E129" s="26" t="s">
        <v>78</v>
      </c>
      <c r="F129" s="29">
        <v>1.05</v>
      </c>
      <c r="G129" s="30">
        <v>35.33</v>
      </c>
      <c r="H129" s="30">
        <f>SUM($G$129:$G$129)</f>
        <v>35.33</v>
      </c>
      <c r="I129" s="28">
        <f t="array" ref="I129">INDEX(М[Цена за ед., руб],MATCH(1,IF(($B129=М[Наим.])*($C129=М[Артикул,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0</v>
      </c>
      <c r="J129" s="28">
        <f>ROUND($H$129*$I$129,2)</f>
        <v>0</v>
      </c>
      <c r="K129" s="25" t="s">
        <v>151</v>
      </c>
      <c r="L129" s="25" t="str">
        <f t="array" ref="L129">INDEX(М[Форма закупа],MATCH(1,IF(($B129=М[Наим.])*($C129=М[Артикул,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Закупка подрядчик</v>
      </c>
    </row>
    <row r="130" spans="1:33" ht="47.1" customHeight="1" outlineLevel="4" x14ac:dyDescent="0.2">
      <c r="A130" s="23" t="s">
        <v>98</v>
      </c>
      <c r="B130" s="24" t="s">
        <v>149</v>
      </c>
      <c r="C130" s="25"/>
      <c r="D130" s="25" t="s">
        <v>152</v>
      </c>
      <c r="E130" s="26" t="s">
        <v>78</v>
      </c>
      <c r="F130" s="29">
        <v>1.05</v>
      </c>
      <c r="G130" s="30">
        <v>252.25</v>
      </c>
      <c r="H130" s="30">
        <f>SUM($G$130:$G$130)</f>
        <v>252.25</v>
      </c>
      <c r="I130" s="28">
        <f t="array" ref="I130">INDEX(М[Цена за ед., руб],MATCH(1,IF(($B130=М[Наим.])*($C130=М[Артикул,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0</v>
      </c>
      <c r="J130" s="28">
        <f>ROUND($H$130*$I$130,2)</f>
        <v>0</v>
      </c>
      <c r="K130" s="25" t="s">
        <v>153</v>
      </c>
      <c r="L130" s="25" t="str">
        <f t="array" ref="L130">INDEX(М[Форма закупа],MATCH(1,IF(($B130=М[Наим.])*($C130=М[Артикул,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Закупка подрядчик</v>
      </c>
    </row>
    <row r="131" spans="1:33" ht="47.1" customHeight="1" outlineLevel="4" x14ac:dyDescent="0.2">
      <c r="A131" s="23" t="s">
        <v>101</v>
      </c>
      <c r="B131" s="24" t="s">
        <v>149</v>
      </c>
      <c r="C131" s="25"/>
      <c r="D131" s="25" t="s">
        <v>154</v>
      </c>
      <c r="E131" s="26" t="s">
        <v>78</v>
      </c>
      <c r="F131" s="29">
        <v>1.05</v>
      </c>
      <c r="G131" s="30">
        <v>9.84</v>
      </c>
      <c r="H131" s="30">
        <f>SUM($G$131:$G$131)</f>
        <v>9.84</v>
      </c>
      <c r="I131" s="28">
        <f t="array" ref="I131">INDEX(М[Цена за ед., руб],MATCH(1,IF(($B131=М[Наим.])*($C131=М[Артикул, марка, произв.])*($D131=М[Хар-ка])*($K131=М[Прим.]),{1},($B131=М[Наим.])*($C131=М[Артикул, марка, произв.])*($D131=М[Хар-ка])*($K131=М[Прим.])),0))</f>
        <v>0</v>
      </c>
      <c r="J131" s="28">
        <f>ROUND($H$131*$I$131,2)</f>
        <v>0</v>
      </c>
      <c r="K131" s="25" t="s">
        <v>155</v>
      </c>
      <c r="L131" s="25" t="str">
        <f t="array" ref="L131">INDEX(М[Форма закупа],MATCH(1,IF(($B131=М[Наим.])*($C131=М[Артикул, марка, произв.])*($D131=М[Хар-ка])*($K131=М[Прим.]),{1},($B131=М[Наим.])*($C131=М[Артикул, марка, произв.])*($D131=М[Хар-ка])*($K131=М[Прим.])),0))</f>
        <v>Закупка подрядчик</v>
      </c>
    </row>
    <row r="132" spans="1:33" ht="47.1" customHeight="1" outlineLevel="4" x14ac:dyDescent="0.2">
      <c r="A132" s="23" t="s">
        <v>103</v>
      </c>
      <c r="B132" s="24" t="s">
        <v>149</v>
      </c>
      <c r="C132" s="25"/>
      <c r="D132" s="25" t="s">
        <v>156</v>
      </c>
      <c r="E132" s="26" t="s">
        <v>78</v>
      </c>
      <c r="F132" s="29">
        <v>1.05</v>
      </c>
      <c r="G132" s="30">
        <v>18.809999999999999</v>
      </c>
      <c r="H132" s="30">
        <f>SUM($G$132:$G$132)</f>
        <v>18.809999999999999</v>
      </c>
      <c r="I132" s="28">
        <f t="array" ref="I132">INDEX(М[Цена за ед., руб],MATCH(1,IF(($B132=М[Наим.])*($C132=М[Артикул,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  <c r="J132" s="28">
        <f>ROUND($H$132*$I$132,2)</f>
        <v>0</v>
      </c>
      <c r="K132" s="25" t="s">
        <v>157</v>
      </c>
      <c r="L132" s="25" t="str">
        <f t="array" ref="L132">INDEX(М[Форма закупа],MATCH(1,IF(($B132=М[Наим.])*($C132=М[Артикул,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Закупка подрядчик</v>
      </c>
    </row>
    <row r="133" spans="1:33" ht="23.1" customHeight="1" outlineLevel="4" x14ac:dyDescent="0.2">
      <c r="A133" s="23" t="s">
        <v>137</v>
      </c>
      <c r="B133" s="24" t="s">
        <v>81</v>
      </c>
      <c r="C133" s="25" t="s">
        <v>138</v>
      </c>
      <c r="D133" s="25" t="s">
        <v>139</v>
      </c>
      <c r="E133" s="26" t="s">
        <v>83</v>
      </c>
      <c r="F133" s="27"/>
      <c r="G133" s="32">
        <v>66</v>
      </c>
      <c r="H133" s="32">
        <f>SUM($G$133:$G$133)</f>
        <v>66</v>
      </c>
      <c r="I133" s="28">
        <f t="array" ref="I133">INDEX(М[Цена за ед., руб],MATCH(1,IF(($B133=М[Наим.])*($C133=М[Артикул, марка, произв.])*($D133=М[Хар-ка])*($K133=М[Прим.]),{1},($B133=М[Наим.])*($C133=М[Артикул, марка, произв.])*($D133=М[Хар-ка])*($K133=М[Прим.])),0))</f>
        <v>0</v>
      </c>
      <c r="J133" s="28">
        <f>ROUND($H$133*$I$133,2)</f>
        <v>0</v>
      </c>
      <c r="K133" s="25" t="s">
        <v>140</v>
      </c>
      <c r="L133" s="25" t="str">
        <f t="array" ref="L133">INDEX(М[Форма закупа],MATCH(1,IF(($B133=М[Наим.])*($C133=М[Артикул, марка, произв.])*($D133=М[Хар-ка])*($K133=М[Прим.]),{1},($B133=М[Наим.])*($C133=М[Артикул, марка, произв.])*($D133=М[Хар-ка])*($K133=М[Прим.])),0))</f>
        <v>Закупка подрядчик</v>
      </c>
    </row>
    <row r="134" spans="1:33" ht="23.1" customHeight="1" outlineLevel="4" x14ac:dyDescent="0.2">
      <c r="A134" s="23" t="s">
        <v>141</v>
      </c>
      <c r="B134" s="24" t="s">
        <v>68</v>
      </c>
      <c r="C134" s="25"/>
      <c r="D134" s="25" t="s">
        <v>142</v>
      </c>
      <c r="E134" s="26" t="s">
        <v>40</v>
      </c>
      <c r="F134" s="27"/>
      <c r="G134" s="31">
        <v>6028</v>
      </c>
      <c r="H134" s="31">
        <f>SUM($G$134:$G$134)</f>
        <v>6028</v>
      </c>
      <c r="I134" s="28">
        <f t="array" ref="I134">INDEX(М[Цена за ед., руб],MATCH(1,IF(($B134=М[Наим.])*($C134=М[Артикул, марка, произв.])*($D134=М[Хар-ка])*($K134=М[Прим.]),{1},($B134=М[Наим.])*($C134=М[Артикул, марка, произв.])*($D134=М[Хар-ка])*($K134=М[Прим.])),0))</f>
        <v>0</v>
      </c>
      <c r="J134" s="28">
        <f>ROUND($H$134*$I$134,2)</f>
        <v>0</v>
      </c>
      <c r="K134" s="25"/>
      <c r="L134" s="25" t="str">
        <f t="array" ref="L134">INDEX(М[Форма закупа],MATCH(1,IF(($B134=М[Наим.])*($C134=М[Артикул, марка, произв.])*($D134=М[Хар-ка])*($K134=М[Прим.]),{1},($B134=М[Наим.])*($C134=М[Артикул, марка, произв.])*($D134=М[Хар-ка])*($K134=М[Прим.])),0))</f>
        <v>Закупка подрядчик</v>
      </c>
    </row>
    <row r="135" spans="1:33" ht="11.1" customHeight="1" x14ac:dyDescent="0.2">
      <c r="A135" s="34"/>
      <c r="B135" s="35"/>
      <c r="C135" s="35"/>
      <c r="D135" s="35"/>
      <c r="E135" s="35"/>
      <c r="F135" s="35"/>
      <c r="G135" s="36"/>
      <c r="H135" s="75" t="s">
        <v>158</v>
      </c>
      <c r="I135" s="76"/>
      <c r="J135" s="66">
        <f>$J$9</f>
        <v>0</v>
      </c>
      <c r="K135" s="37"/>
      <c r="L135" s="37"/>
    </row>
    <row r="136" spans="1:33" ht="11.1" customHeight="1" x14ac:dyDescent="0.2">
      <c r="A136" s="34"/>
      <c r="B136" s="35"/>
      <c r="C136" s="35"/>
      <c r="D136" s="35"/>
      <c r="E136" s="35"/>
      <c r="F136" s="35"/>
      <c r="G136" s="38"/>
      <c r="H136" s="77" t="s">
        <v>182</v>
      </c>
      <c r="I136" s="78"/>
      <c r="J136" s="66">
        <f>SUM($J$124,$J$111,$J$103,$J$96,$J$90,$J$84,$J$79,$J$70,$J$66,$J$61,$J$56,$J$50,$J$44,$J$38,$J$32,$J$27,$J$21,$J$16,$J$12)</f>
        <v>0</v>
      </c>
      <c r="K136" s="37"/>
      <c r="L136" s="37"/>
    </row>
    <row r="137" spans="1:33" ht="11.1" customHeight="1" x14ac:dyDescent="0.2">
      <c r="A137" s="34"/>
      <c r="B137" s="35"/>
      <c r="C137" s="35"/>
      <c r="D137" s="35"/>
      <c r="E137" s="35"/>
      <c r="F137" s="35"/>
      <c r="G137" s="38"/>
      <c r="H137" s="77" t="s">
        <v>183</v>
      </c>
      <c r="I137" s="78"/>
      <c r="J137" s="66">
        <f>SUM($J$126,$J$113,$J$105,$J$98,$J$92,$J$86,$J$81,$J$72,$J$68,$J$63,$J$58,$J$52,$J$46,$J$40,$J$34,$J$29,$J$23,$J$18,$J$14)</f>
        <v>0</v>
      </c>
      <c r="K137" s="37"/>
      <c r="L137" s="37"/>
    </row>
    <row r="138" spans="1:33" ht="11.1" customHeight="1" x14ac:dyDescent="0.2">
      <c r="A138" s="34"/>
      <c r="B138" s="35"/>
      <c r="C138" s="35"/>
      <c r="D138" s="35"/>
      <c r="E138" s="35"/>
      <c r="F138" s="35"/>
      <c r="G138" s="38"/>
      <c r="H138" s="77" t="s">
        <v>184</v>
      </c>
      <c r="I138" s="78"/>
      <c r="J138" s="101"/>
      <c r="K138" s="102"/>
      <c r="L138" s="37"/>
    </row>
    <row r="139" spans="1:33" ht="11.1" customHeight="1" x14ac:dyDescent="0.2">
      <c r="A139" s="39"/>
      <c r="B139" s="67" t="s">
        <v>159</v>
      </c>
      <c r="C139" s="67"/>
      <c r="D139" s="67"/>
      <c r="E139" s="67"/>
      <c r="F139" s="67"/>
      <c r="G139" s="67"/>
      <c r="H139" s="67"/>
      <c r="I139" s="68"/>
      <c r="J139" s="68"/>
      <c r="K139" s="67"/>
      <c r="L139" s="39"/>
    </row>
    <row r="140" spans="1:33" ht="11.1" customHeight="1" x14ac:dyDescent="0.2">
      <c r="B140" s="69"/>
      <c r="C140" s="69"/>
      <c r="D140" s="69"/>
      <c r="E140" s="69"/>
      <c r="F140" s="69"/>
      <c r="G140" s="69"/>
      <c r="H140" s="69"/>
      <c r="I140" s="70"/>
      <c r="J140" s="70"/>
      <c r="K140" s="69"/>
    </row>
    <row r="141" spans="1:33" s="95" customFormat="1" ht="12.75" x14ac:dyDescent="0.2">
      <c r="A141" s="89"/>
      <c r="B141" s="90" t="s">
        <v>175</v>
      </c>
      <c r="C141" s="91"/>
      <c r="D141" s="91"/>
      <c r="E141" s="89"/>
      <c r="F141" s="92"/>
      <c r="G141" s="92"/>
      <c r="H141" s="93"/>
      <c r="I141" s="93"/>
      <c r="J141" s="93"/>
      <c r="K141" s="93"/>
      <c r="L141" s="93"/>
      <c r="M141" s="93"/>
      <c r="N141" s="93"/>
      <c r="O141" s="92"/>
      <c r="P141" s="93"/>
      <c r="Q141" s="93"/>
      <c r="R141" s="93"/>
      <c r="S141" s="92"/>
      <c r="T141" s="93"/>
      <c r="U141" s="93"/>
      <c r="V141" s="93"/>
      <c r="W141" s="93"/>
      <c r="X141" s="92"/>
      <c r="Y141" s="93"/>
      <c r="Z141" s="93"/>
      <c r="AA141" s="93"/>
      <c r="AB141" s="92"/>
      <c r="AC141" s="93"/>
      <c r="AD141" s="93"/>
      <c r="AE141" s="93"/>
      <c r="AF141" s="94"/>
      <c r="AG141" s="94"/>
    </row>
    <row r="142" spans="1:33" s="95" customFormat="1" ht="26.25" customHeight="1" x14ac:dyDescent="0.2">
      <c r="A142" s="96" t="s">
        <v>176</v>
      </c>
      <c r="B142" s="97" t="s">
        <v>177</v>
      </c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</row>
    <row r="143" spans="1:33" s="95" customFormat="1" ht="26.25" customHeight="1" x14ac:dyDescent="0.2">
      <c r="A143" s="96" t="s">
        <v>176</v>
      </c>
      <c r="B143" s="97" t="s">
        <v>178</v>
      </c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  <c r="AA143" s="98"/>
      <c r="AB143" s="98"/>
      <c r="AC143" s="98"/>
      <c r="AD143" s="98"/>
      <c r="AE143" s="98"/>
      <c r="AF143" s="98"/>
      <c r="AG143" s="98"/>
    </row>
    <row r="144" spans="1:33" s="95" customFormat="1" ht="26.25" customHeight="1" x14ac:dyDescent="0.2">
      <c r="A144" s="96" t="s">
        <v>176</v>
      </c>
      <c r="B144" s="97" t="s">
        <v>179</v>
      </c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  <c r="AA144" s="98"/>
      <c r="AB144" s="98"/>
      <c r="AC144" s="98"/>
      <c r="AD144" s="98"/>
      <c r="AE144" s="98"/>
      <c r="AF144" s="98"/>
      <c r="AG144" s="98"/>
    </row>
    <row r="145" spans="1:33" s="95" customFormat="1" ht="39" customHeight="1" x14ac:dyDescent="0.2">
      <c r="A145" s="96" t="s">
        <v>176</v>
      </c>
      <c r="B145" s="97" t="s">
        <v>180</v>
      </c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  <c r="AA145" s="98"/>
      <c r="AB145" s="98"/>
      <c r="AC145" s="98"/>
      <c r="AD145" s="98"/>
      <c r="AE145" s="98"/>
      <c r="AF145" s="98"/>
      <c r="AG145" s="98"/>
    </row>
    <row r="146" spans="1:33" s="100" customFormat="1" ht="22.5" customHeight="1" x14ac:dyDescent="0.2">
      <c r="A146" s="96" t="s">
        <v>176</v>
      </c>
      <c r="B146" s="97" t="s">
        <v>181</v>
      </c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9"/>
    </row>
  </sheetData>
  <mergeCells count="26">
    <mergeCell ref="B142:M142"/>
    <mergeCell ref="B143:M143"/>
    <mergeCell ref="B144:M144"/>
    <mergeCell ref="B145:M145"/>
    <mergeCell ref="B146:L146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39:K139"/>
    <mergeCell ref="B140:K140"/>
    <mergeCell ref="K6:K7"/>
    <mergeCell ref="L6:L7"/>
    <mergeCell ref="H135:I135"/>
    <mergeCell ref="H136:I136"/>
    <mergeCell ref="H137:I137"/>
    <mergeCell ref="H138:I13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3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7" t="s">
        <v>160</v>
      </c>
      <c r="B1" s="87"/>
      <c r="C1" s="87"/>
      <c r="D1" s="87"/>
      <c r="E1" s="87"/>
      <c r="F1" s="87"/>
    </row>
    <row r="3" spans="1:6" ht="11.1" customHeight="1" x14ac:dyDescent="0.2">
      <c r="A3" s="49" t="s">
        <v>2</v>
      </c>
      <c r="B3" s="2" t="s">
        <v>5</v>
      </c>
      <c r="C3" s="2" t="s">
        <v>8</v>
      </c>
      <c r="D3" s="56" t="s">
        <v>9</v>
      </c>
      <c r="E3" s="56" t="s">
        <v>10</v>
      </c>
      <c r="F3" s="50" t="s">
        <v>11</v>
      </c>
    </row>
    <row r="4" spans="1:6" ht="11.1" customHeight="1" x14ac:dyDescent="0.2">
      <c r="A4" s="47" t="s">
        <v>22</v>
      </c>
      <c r="B4" s="40" t="s">
        <v>23</v>
      </c>
      <c r="C4" s="41">
        <v>2023.13</v>
      </c>
      <c r="D4" s="41"/>
      <c r="E4" s="41">
        <f>ROUND(Р[[#This Row],[Количество]]*Р[[#This Row],[Цена за ед., руб]],2)</f>
        <v>0</v>
      </c>
      <c r="F4" s="48" t="s">
        <v>24</v>
      </c>
    </row>
    <row r="5" spans="1:6" ht="23.1" customHeight="1" x14ac:dyDescent="0.2">
      <c r="A5" s="47" t="s">
        <v>32</v>
      </c>
      <c r="B5" s="40" t="s">
        <v>23</v>
      </c>
      <c r="C5" s="41">
        <v>2023.13</v>
      </c>
      <c r="D5" s="41"/>
      <c r="E5" s="41">
        <f>ROUND(Р[[#This Row],[Количество]]*Р[[#This Row],[Цена за ед., руб]],2)</f>
        <v>0</v>
      </c>
      <c r="F5" s="48" t="s">
        <v>24</v>
      </c>
    </row>
    <row r="6" spans="1:6" ht="11.1" customHeight="1" x14ac:dyDescent="0.2">
      <c r="A6" s="47" t="s">
        <v>42</v>
      </c>
      <c r="B6" s="40" t="s">
        <v>23</v>
      </c>
      <c r="C6" s="41">
        <v>1980.64</v>
      </c>
      <c r="D6" s="41"/>
      <c r="E6" s="41">
        <f>ROUND(Р[[#This Row],[Количество]]*Р[[#This Row],[Цена за ед., руб]],2)</f>
        <v>0</v>
      </c>
      <c r="F6" s="48" t="s">
        <v>43</v>
      </c>
    </row>
    <row r="7" spans="1:6" ht="11.1" customHeight="1" x14ac:dyDescent="0.2">
      <c r="A7" s="47" t="s">
        <v>54</v>
      </c>
      <c r="B7" s="40" t="s">
        <v>23</v>
      </c>
      <c r="C7" s="43">
        <v>42.49</v>
      </c>
      <c r="D7" s="41"/>
      <c r="E7" s="41">
        <f>ROUND(Р[[#This Row],[Количество]]*Р[[#This Row],[Цена за ед., руб]],2)</f>
        <v>0</v>
      </c>
      <c r="F7" s="48" t="s">
        <v>55</v>
      </c>
    </row>
    <row r="8" spans="1:6" ht="23.1" customHeight="1" x14ac:dyDescent="0.2">
      <c r="A8" s="47" t="s">
        <v>57</v>
      </c>
      <c r="B8" s="40" t="s">
        <v>23</v>
      </c>
      <c r="C8" s="41">
        <v>2023.13</v>
      </c>
      <c r="D8" s="41"/>
      <c r="E8" s="41">
        <f>ROUND(Р[[#This Row],[Количество]]*Р[[#This Row],[Цена за ед., руб]],2)</f>
        <v>0</v>
      </c>
      <c r="F8" s="48" t="s">
        <v>24</v>
      </c>
    </row>
    <row r="9" spans="1:6" ht="23.1" customHeight="1" x14ac:dyDescent="0.2">
      <c r="A9" s="47" t="s">
        <v>62</v>
      </c>
      <c r="B9" s="40" t="s">
        <v>23</v>
      </c>
      <c r="C9" s="41">
        <v>2023.13</v>
      </c>
      <c r="D9" s="41"/>
      <c r="E9" s="41">
        <f>ROUND(Р[[#This Row],[Количество]]*Р[[#This Row],[Цена за ед., руб]],2)</f>
        <v>0</v>
      </c>
      <c r="F9" s="48" t="s">
        <v>24</v>
      </c>
    </row>
    <row r="10" spans="1:6" ht="23.1" customHeight="1" x14ac:dyDescent="0.2">
      <c r="A10" s="47" t="s">
        <v>70</v>
      </c>
      <c r="B10" s="40" t="s">
        <v>23</v>
      </c>
      <c r="C10" s="41">
        <v>1974.53</v>
      </c>
      <c r="D10" s="41"/>
      <c r="E10" s="41">
        <f>ROUND(Р[[#This Row],[Количество]]*Р[[#This Row],[Цена за ед., руб]],2)</f>
        <v>0</v>
      </c>
      <c r="F10" s="48" t="s">
        <v>71</v>
      </c>
    </row>
    <row r="11" spans="1:6" ht="23.1" customHeight="1" x14ac:dyDescent="0.2">
      <c r="A11" s="47" t="s">
        <v>77</v>
      </c>
      <c r="B11" s="40" t="s">
        <v>78</v>
      </c>
      <c r="C11" s="43">
        <v>312.29000000000002</v>
      </c>
      <c r="D11" s="41"/>
      <c r="E11" s="41">
        <f>ROUND(Р[[#This Row],[Количество]]*Р[[#This Row],[Цена за ед., руб]],2)</f>
        <v>0</v>
      </c>
      <c r="F11" s="48"/>
    </row>
    <row r="12" spans="1:6" ht="35.1" customHeight="1" x14ac:dyDescent="0.2">
      <c r="A12" s="47" t="s">
        <v>86</v>
      </c>
      <c r="B12" s="40" t="s">
        <v>23</v>
      </c>
      <c r="C12" s="43">
        <v>11.42</v>
      </c>
      <c r="D12" s="41"/>
      <c r="E12" s="41">
        <f>ROUND(Р[[#This Row],[Количество]]*Р[[#This Row],[Цена за ед., руб]],2)</f>
        <v>0</v>
      </c>
      <c r="F12" s="48" t="s">
        <v>87</v>
      </c>
    </row>
    <row r="13" spans="1:6" ht="35.1" customHeight="1" x14ac:dyDescent="0.2">
      <c r="A13" s="47" t="s">
        <v>90</v>
      </c>
      <c r="B13" s="40" t="s">
        <v>23</v>
      </c>
      <c r="C13" s="43">
        <v>56.93</v>
      </c>
      <c r="D13" s="41"/>
      <c r="E13" s="41">
        <f>ROUND(Р[[#This Row],[Количество]]*Р[[#This Row],[Цена за ед., руб]],2)</f>
        <v>0</v>
      </c>
      <c r="F13" s="48" t="s">
        <v>87</v>
      </c>
    </row>
    <row r="14" spans="1:6" ht="11.1" customHeight="1" x14ac:dyDescent="0.2">
      <c r="A14" s="47" t="s">
        <v>22</v>
      </c>
      <c r="B14" s="40" t="s">
        <v>23</v>
      </c>
      <c r="C14" s="43">
        <v>443.46</v>
      </c>
      <c r="D14" s="41"/>
      <c r="E14" s="41">
        <f>ROUND(Р[[#This Row],[Количество]]*Р[[#This Row],[Цена за ед., руб]],2)</f>
        <v>0</v>
      </c>
      <c r="F14" s="48" t="s">
        <v>93</v>
      </c>
    </row>
    <row r="15" spans="1:6" ht="23.1" customHeight="1" x14ac:dyDescent="0.2">
      <c r="A15" s="47" t="s">
        <v>94</v>
      </c>
      <c r="B15" s="40" t="s">
        <v>23</v>
      </c>
      <c r="C15" s="43">
        <v>86.24</v>
      </c>
      <c r="D15" s="41"/>
      <c r="E15" s="41">
        <f>ROUND(Р[[#This Row],[Количество]]*Р[[#This Row],[Цена за ед., руб]],2)</f>
        <v>0</v>
      </c>
      <c r="F15" s="48" t="s">
        <v>95</v>
      </c>
    </row>
    <row r="16" spans="1:6" ht="11.1" customHeight="1" x14ac:dyDescent="0.2">
      <c r="A16" s="47" t="s">
        <v>104</v>
      </c>
      <c r="B16" s="40" t="s">
        <v>23</v>
      </c>
      <c r="C16" s="43">
        <v>298.91000000000003</v>
      </c>
      <c r="D16" s="41"/>
      <c r="E16" s="41">
        <f>ROUND(Р[[#This Row],[Количество]]*Р[[#This Row],[Цена за ед., руб]],2)</f>
        <v>0</v>
      </c>
      <c r="F16" s="48" t="s">
        <v>105</v>
      </c>
    </row>
    <row r="17" spans="1:6" ht="23.1" customHeight="1" x14ac:dyDescent="0.2">
      <c r="A17" s="47" t="s">
        <v>106</v>
      </c>
      <c r="B17" s="40" t="s">
        <v>23</v>
      </c>
      <c r="C17" s="43">
        <v>78.23</v>
      </c>
      <c r="D17" s="41"/>
      <c r="E17" s="41">
        <f>ROUND(Р[[#This Row],[Количество]]*Р[[#This Row],[Цена за ед., руб]],2)</f>
        <v>0</v>
      </c>
      <c r="F17" s="48"/>
    </row>
    <row r="18" spans="1:6" ht="23.1" customHeight="1" x14ac:dyDescent="0.2">
      <c r="A18" s="47" t="s">
        <v>109</v>
      </c>
      <c r="B18" s="40" t="s">
        <v>23</v>
      </c>
      <c r="C18" s="43">
        <v>443.46</v>
      </c>
      <c r="D18" s="41"/>
      <c r="E18" s="41">
        <f>ROUND(Р[[#This Row],[Количество]]*Р[[#This Row],[Цена за ед., руб]],2)</f>
        <v>0</v>
      </c>
      <c r="F18" s="48"/>
    </row>
    <row r="19" spans="1:6" ht="23.1" customHeight="1" x14ac:dyDescent="0.2">
      <c r="A19" s="47" t="s">
        <v>110</v>
      </c>
      <c r="B19" s="40" t="s">
        <v>23</v>
      </c>
      <c r="C19" s="43">
        <v>120.98</v>
      </c>
      <c r="D19" s="41"/>
      <c r="E19" s="41">
        <f>ROUND(Р[[#This Row],[Количество]]*Р[[#This Row],[Цена за ед., руб]],2)</f>
        <v>0</v>
      </c>
      <c r="F19" s="48" t="s">
        <v>111</v>
      </c>
    </row>
    <row r="20" spans="1:6" ht="11.1" customHeight="1" x14ac:dyDescent="0.2">
      <c r="A20" s="47" t="s">
        <v>117</v>
      </c>
      <c r="B20" s="40" t="s">
        <v>40</v>
      </c>
      <c r="C20" s="44">
        <v>8</v>
      </c>
      <c r="D20" s="41"/>
      <c r="E20" s="41">
        <f>ROUND(Р[[#This Row],[Количество]]*Р[[#This Row],[Цена за ед., руб]],2)</f>
        <v>0</v>
      </c>
      <c r="F20" s="48"/>
    </row>
    <row r="21" spans="1:6" ht="11.1" customHeight="1" x14ac:dyDescent="0.2">
      <c r="A21" s="47" t="s">
        <v>122</v>
      </c>
      <c r="B21" s="40" t="s">
        <v>78</v>
      </c>
      <c r="C21" s="43">
        <v>122.91</v>
      </c>
      <c r="D21" s="41"/>
      <c r="E21" s="41">
        <f>ROUND(Р[[#This Row],[Количество]]*Р[[#This Row],[Цена за ед., руб]],2)</f>
        <v>0</v>
      </c>
      <c r="F21" s="48"/>
    </row>
    <row r="22" spans="1:6" ht="11.1" customHeight="1" x14ac:dyDescent="0.2">
      <c r="A22" s="51" t="s">
        <v>144</v>
      </c>
      <c r="B22" s="52" t="s">
        <v>78</v>
      </c>
      <c r="C22" s="53">
        <v>301.18</v>
      </c>
      <c r="D22" s="57"/>
      <c r="E22" s="57">
        <f>ROUND(Р[[#This Row],[Количество]]*Р[[#This Row],[Цена за ед., руб]],2)</f>
        <v>0</v>
      </c>
      <c r="F22" s="55"/>
    </row>
    <row r="23" spans="1:6" ht="11.45" customHeight="1" x14ac:dyDescent="0.2">
      <c r="A23" s="51" t="s">
        <v>172</v>
      </c>
      <c r="B23" s="52"/>
      <c r="C23" s="54"/>
      <c r="D23" s="57"/>
      <c r="E23" s="57">
        <f>SUBTOTAL(109,Р[Сумма, руб])</f>
        <v>0</v>
      </c>
      <c r="F23" s="55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7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7" t="s">
        <v>161</v>
      </c>
      <c r="B1" s="87"/>
      <c r="C1" s="87"/>
      <c r="D1" s="87"/>
      <c r="E1" s="87"/>
      <c r="F1" s="87"/>
      <c r="G1" s="87"/>
      <c r="H1" s="87"/>
    </row>
    <row r="2" spans="1:9" ht="11.1" customHeight="1" x14ac:dyDescent="0.2"/>
    <row r="3" spans="1:9" ht="23.1" customHeight="1" x14ac:dyDescent="0.2">
      <c r="A3" s="49" t="s">
        <v>162</v>
      </c>
      <c r="B3" s="58" t="s">
        <v>163</v>
      </c>
      <c r="C3" s="50" t="s">
        <v>164</v>
      </c>
      <c r="D3" s="2" t="s">
        <v>5</v>
      </c>
      <c r="E3" s="2" t="s">
        <v>8</v>
      </c>
      <c r="F3" s="56" t="s">
        <v>9</v>
      </c>
      <c r="G3" s="56" t="s">
        <v>10</v>
      </c>
      <c r="H3" s="2" t="s">
        <v>165</v>
      </c>
      <c r="I3" s="50" t="s">
        <v>166</v>
      </c>
    </row>
    <row r="4" spans="1:9" ht="81.95" customHeight="1" x14ac:dyDescent="0.2">
      <c r="A4" s="47" t="s">
        <v>146</v>
      </c>
      <c r="B4" s="42"/>
      <c r="C4" s="42"/>
      <c r="D4" s="40" t="s">
        <v>40</v>
      </c>
      <c r="E4" s="44">
        <v>155</v>
      </c>
      <c r="F4" s="41"/>
      <c r="G4" s="41">
        <f>ROUND(М[[#This Row],[Количество]]*М[[#This Row],[Цена за ед., руб]],2)</f>
        <v>0</v>
      </c>
      <c r="H4" s="42" t="s">
        <v>147</v>
      </c>
      <c r="I4" s="48" t="s">
        <v>167</v>
      </c>
    </row>
    <row r="5" spans="1:9" ht="11.1" customHeight="1" x14ac:dyDescent="0.2">
      <c r="A5" s="47" t="s">
        <v>58</v>
      </c>
      <c r="B5" s="42"/>
      <c r="C5" s="42" t="s">
        <v>59</v>
      </c>
      <c r="D5" s="40" t="s">
        <v>23</v>
      </c>
      <c r="E5" s="41">
        <v>2811.91</v>
      </c>
      <c r="F5" s="41"/>
      <c r="G5" s="41">
        <f>ROUND(М[[#This Row],[Количество]]*М[[#This Row],[Цена за ед., руб]],2)</f>
        <v>0</v>
      </c>
      <c r="H5" s="42"/>
      <c r="I5" s="48" t="s">
        <v>167</v>
      </c>
    </row>
    <row r="6" spans="1:9" ht="11.1" customHeight="1" x14ac:dyDescent="0.2">
      <c r="A6" s="47" t="s">
        <v>58</v>
      </c>
      <c r="B6" s="42"/>
      <c r="C6" s="42" t="s">
        <v>60</v>
      </c>
      <c r="D6" s="40" t="s">
        <v>23</v>
      </c>
      <c r="E6" s="41">
        <v>3105.18</v>
      </c>
      <c r="F6" s="41"/>
      <c r="G6" s="41">
        <f>ROUND(М[[#This Row],[Количество]]*М[[#This Row],[Цена за ед., руб]],2)</f>
        <v>0</v>
      </c>
      <c r="H6" s="42"/>
      <c r="I6" s="48" t="s">
        <v>167</v>
      </c>
    </row>
    <row r="7" spans="1:9" ht="23.1" customHeight="1" x14ac:dyDescent="0.2">
      <c r="A7" s="47" t="s">
        <v>44</v>
      </c>
      <c r="B7" s="42"/>
      <c r="C7" s="42" t="s">
        <v>45</v>
      </c>
      <c r="D7" s="40" t="s">
        <v>46</v>
      </c>
      <c r="E7" s="43">
        <v>203.38</v>
      </c>
      <c r="F7" s="41"/>
      <c r="G7" s="41">
        <f>ROUND(М[[#This Row],[Количество]]*М[[#This Row],[Цена за ед., руб]],2)</f>
        <v>0</v>
      </c>
      <c r="H7" s="42" t="s">
        <v>47</v>
      </c>
      <c r="I7" s="48" t="s">
        <v>167</v>
      </c>
    </row>
    <row r="8" spans="1:9" ht="11.1" customHeight="1" x14ac:dyDescent="0.2">
      <c r="A8" s="47" t="s">
        <v>44</v>
      </c>
      <c r="B8" s="42"/>
      <c r="C8" s="42" t="s">
        <v>56</v>
      </c>
      <c r="D8" s="40" t="s">
        <v>46</v>
      </c>
      <c r="E8" s="43">
        <v>6.57</v>
      </c>
      <c r="F8" s="41"/>
      <c r="G8" s="41">
        <f>ROUND(М[[#This Row],[Количество]]*М[[#This Row],[Цена за ед., руб]],2)</f>
        <v>0</v>
      </c>
      <c r="H8" s="42"/>
      <c r="I8" s="48" t="s">
        <v>167</v>
      </c>
    </row>
    <row r="9" spans="1:9" ht="11.1" customHeight="1" x14ac:dyDescent="0.2">
      <c r="A9" s="47" t="s">
        <v>88</v>
      </c>
      <c r="B9" s="42"/>
      <c r="C9" s="42" t="s">
        <v>124</v>
      </c>
      <c r="D9" s="40" t="s">
        <v>40</v>
      </c>
      <c r="E9" s="45">
        <v>6028</v>
      </c>
      <c r="F9" s="41"/>
      <c r="G9" s="41">
        <f>ROUND(М[[#This Row],[Количество]]*М[[#This Row],[Цена за ед., руб]],2)</f>
        <v>0</v>
      </c>
      <c r="H9" s="42" t="s">
        <v>148</v>
      </c>
      <c r="I9" s="48" t="s">
        <v>167</v>
      </c>
    </row>
    <row r="10" spans="1:9" ht="11.1" customHeight="1" x14ac:dyDescent="0.2">
      <c r="A10" s="47" t="s">
        <v>88</v>
      </c>
      <c r="B10" s="42"/>
      <c r="C10" s="42" t="s">
        <v>124</v>
      </c>
      <c r="D10" s="40" t="s">
        <v>40</v>
      </c>
      <c r="E10" s="45">
        <v>2464</v>
      </c>
      <c r="F10" s="41"/>
      <c r="G10" s="41">
        <f>ROUND(М[[#This Row],[Количество]]*М[[#This Row],[Цена за ед., руб]],2)</f>
        <v>0</v>
      </c>
      <c r="H10" s="42"/>
      <c r="I10" s="48" t="s">
        <v>167</v>
      </c>
    </row>
    <row r="11" spans="1:9" ht="23.1" customHeight="1" x14ac:dyDescent="0.2">
      <c r="A11" s="47" t="s">
        <v>88</v>
      </c>
      <c r="B11" s="42"/>
      <c r="C11" s="42" t="s">
        <v>89</v>
      </c>
      <c r="D11" s="40" t="s">
        <v>40</v>
      </c>
      <c r="E11" s="44">
        <v>80</v>
      </c>
      <c r="F11" s="41"/>
      <c r="G11" s="41">
        <f>ROUND(М[[#This Row],[Количество]]*М[[#This Row],[Цена за ед., руб]],2)</f>
        <v>0</v>
      </c>
      <c r="H11" s="42"/>
      <c r="I11" s="48" t="s">
        <v>167</v>
      </c>
    </row>
    <row r="12" spans="1:9" ht="23.1" customHeight="1" x14ac:dyDescent="0.2">
      <c r="A12" s="47" t="s">
        <v>88</v>
      </c>
      <c r="B12" s="42"/>
      <c r="C12" s="42" t="s">
        <v>91</v>
      </c>
      <c r="D12" s="40" t="s">
        <v>40</v>
      </c>
      <c r="E12" s="44">
        <v>400</v>
      </c>
      <c r="F12" s="41"/>
      <c r="G12" s="41">
        <f>ROUND(М[[#This Row],[Количество]]*М[[#This Row],[Цена за ед., руб]],2)</f>
        <v>0</v>
      </c>
      <c r="H12" s="42"/>
      <c r="I12" s="48" t="s">
        <v>167</v>
      </c>
    </row>
    <row r="13" spans="1:9" ht="11.1" customHeight="1" x14ac:dyDescent="0.2">
      <c r="A13" s="47" t="s">
        <v>88</v>
      </c>
      <c r="B13" s="42"/>
      <c r="C13" s="42" t="s">
        <v>96</v>
      </c>
      <c r="D13" s="40" t="s">
        <v>40</v>
      </c>
      <c r="E13" s="44">
        <v>80</v>
      </c>
      <c r="F13" s="41"/>
      <c r="G13" s="41">
        <f>ROUND(М[[#This Row],[Количество]]*М[[#This Row],[Цена за ед., руб]],2)</f>
        <v>0</v>
      </c>
      <c r="H13" s="42"/>
      <c r="I13" s="48" t="s">
        <v>167</v>
      </c>
    </row>
    <row r="14" spans="1:9" ht="11.1" customHeight="1" x14ac:dyDescent="0.2">
      <c r="A14" s="47" t="s">
        <v>88</v>
      </c>
      <c r="B14" s="42"/>
      <c r="C14" s="42" t="s">
        <v>97</v>
      </c>
      <c r="D14" s="40" t="s">
        <v>40</v>
      </c>
      <c r="E14" s="44">
        <v>610</v>
      </c>
      <c r="F14" s="41"/>
      <c r="G14" s="41">
        <f>ROUND(М[[#This Row],[Количество]]*М[[#This Row],[Цена за ед., руб]],2)</f>
        <v>0</v>
      </c>
      <c r="H14" s="42"/>
      <c r="I14" s="48" t="s">
        <v>167</v>
      </c>
    </row>
    <row r="15" spans="1:9" ht="11.1" customHeight="1" x14ac:dyDescent="0.2">
      <c r="A15" s="47" t="s">
        <v>72</v>
      </c>
      <c r="B15" s="42"/>
      <c r="C15" s="42" t="s">
        <v>73</v>
      </c>
      <c r="D15" s="40" t="s">
        <v>46</v>
      </c>
      <c r="E15" s="46">
        <v>255.7</v>
      </c>
      <c r="F15" s="41"/>
      <c r="G15" s="41">
        <f>ROUND(М[[#This Row],[Количество]]*М[[#This Row],[Цена за ед., руб]],2)</f>
        <v>0</v>
      </c>
      <c r="H15" s="42"/>
      <c r="I15" s="48" t="s">
        <v>167</v>
      </c>
    </row>
    <row r="16" spans="1:9" ht="11.1" customHeight="1" x14ac:dyDescent="0.2">
      <c r="A16" s="47" t="s">
        <v>48</v>
      </c>
      <c r="B16" s="42"/>
      <c r="C16" s="42" t="s">
        <v>49</v>
      </c>
      <c r="D16" s="40" t="s">
        <v>46</v>
      </c>
      <c r="E16" s="43">
        <v>1.87</v>
      </c>
      <c r="F16" s="41"/>
      <c r="G16" s="41">
        <f>ROUND(М[[#This Row],[Количество]]*М[[#This Row],[Цена за ед., руб]],2)</f>
        <v>0</v>
      </c>
      <c r="H16" s="42"/>
      <c r="I16" s="48" t="s">
        <v>167</v>
      </c>
    </row>
    <row r="17" spans="1:9" ht="11.1" customHeight="1" x14ac:dyDescent="0.2">
      <c r="A17" s="47" t="s">
        <v>48</v>
      </c>
      <c r="B17" s="42"/>
      <c r="C17" s="42" t="s">
        <v>92</v>
      </c>
      <c r="D17" s="40" t="s">
        <v>46</v>
      </c>
      <c r="E17" s="43">
        <v>3.05</v>
      </c>
      <c r="F17" s="41"/>
      <c r="G17" s="41">
        <f>ROUND(М[[#This Row],[Количество]]*М[[#This Row],[Цена за ед., руб]],2)</f>
        <v>0</v>
      </c>
      <c r="H17" s="42"/>
      <c r="I17" s="48" t="s">
        <v>167</v>
      </c>
    </row>
    <row r="18" spans="1:9" ht="11.1" customHeight="1" x14ac:dyDescent="0.2">
      <c r="A18" s="47" t="s">
        <v>27</v>
      </c>
      <c r="B18" s="42" t="s">
        <v>28</v>
      </c>
      <c r="C18" s="42" t="s">
        <v>29</v>
      </c>
      <c r="D18" s="40" t="s">
        <v>30</v>
      </c>
      <c r="E18" s="43">
        <v>739.98</v>
      </c>
      <c r="F18" s="41"/>
      <c r="G18" s="41">
        <f>ROUND(М[[#This Row],[Количество]]*М[[#This Row],[Цена за ед., руб]],2)</f>
        <v>0</v>
      </c>
      <c r="H18" s="42" t="s">
        <v>31</v>
      </c>
      <c r="I18" s="48" t="s">
        <v>167</v>
      </c>
    </row>
    <row r="19" spans="1:9" ht="11.1" customHeight="1" x14ac:dyDescent="0.2">
      <c r="A19" s="47" t="s">
        <v>63</v>
      </c>
      <c r="B19" s="42"/>
      <c r="C19" s="42" t="s">
        <v>64</v>
      </c>
      <c r="D19" s="40" t="s">
        <v>23</v>
      </c>
      <c r="E19" s="41">
        <v>4324.21</v>
      </c>
      <c r="F19" s="41"/>
      <c r="G19" s="41">
        <f>ROUND(М[[#This Row],[Количество]]*М[[#This Row],[Цена за ед., руб]],2)</f>
        <v>0</v>
      </c>
      <c r="H19" s="42" t="s">
        <v>65</v>
      </c>
      <c r="I19" s="48" t="s">
        <v>167</v>
      </c>
    </row>
    <row r="20" spans="1:9" ht="11.1" customHeight="1" x14ac:dyDescent="0.2">
      <c r="A20" s="47" t="s">
        <v>63</v>
      </c>
      <c r="B20" s="42"/>
      <c r="C20" s="42" t="s">
        <v>64</v>
      </c>
      <c r="D20" s="40" t="s">
        <v>23</v>
      </c>
      <c r="E20" s="43">
        <v>82.14</v>
      </c>
      <c r="F20" s="41"/>
      <c r="G20" s="41">
        <f>ROUND(М[[#This Row],[Количество]]*М[[#This Row],[Цена за ед., руб]],2)</f>
        <v>0</v>
      </c>
      <c r="H20" s="42"/>
      <c r="I20" s="48" t="s">
        <v>167</v>
      </c>
    </row>
    <row r="21" spans="1:9" ht="11.1" customHeight="1" x14ac:dyDescent="0.2">
      <c r="A21" s="47" t="s">
        <v>61</v>
      </c>
      <c r="B21" s="42"/>
      <c r="C21" s="42"/>
      <c r="D21" s="40" t="s">
        <v>30</v>
      </c>
      <c r="E21" s="41">
        <v>2807.18</v>
      </c>
      <c r="F21" s="41"/>
      <c r="G21" s="41">
        <f>ROUND(М[[#This Row],[Количество]]*М[[#This Row],[Цена за ед., руб]],2)</f>
        <v>0</v>
      </c>
      <c r="H21" s="42"/>
      <c r="I21" s="48" t="s">
        <v>167</v>
      </c>
    </row>
    <row r="22" spans="1:9" ht="59.1" customHeight="1" x14ac:dyDescent="0.2">
      <c r="A22" s="47" t="s">
        <v>149</v>
      </c>
      <c r="B22" s="42"/>
      <c r="C22" s="42" t="s">
        <v>150</v>
      </c>
      <c r="D22" s="40" t="s">
        <v>78</v>
      </c>
      <c r="E22" s="43">
        <v>35.33</v>
      </c>
      <c r="F22" s="41"/>
      <c r="G22" s="41">
        <f>ROUND(М[[#This Row],[Количество]]*М[[#This Row],[Цена за ед., руб]],2)</f>
        <v>0</v>
      </c>
      <c r="H22" s="42" t="s">
        <v>151</v>
      </c>
      <c r="I22" s="48" t="s">
        <v>167</v>
      </c>
    </row>
    <row r="23" spans="1:9" ht="47.1" customHeight="1" x14ac:dyDescent="0.2">
      <c r="A23" s="47" t="s">
        <v>149</v>
      </c>
      <c r="B23" s="42"/>
      <c r="C23" s="42" t="s">
        <v>152</v>
      </c>
      <c r="D23" s="40" t="s">
        <v>78</v>
      </c>
      <c r="E23" s="43">
        <v>252.25</v>
      </c>
      <c r="F23" s="41"/>
      <c r="G23" s="41">
        <f>ROUND(М[[#This Row],[Количество]]*М[[#This Row],[Цена за ед., руб]],2)</f>
        <v>0</v>
      </c>
      <c r="H23" s="42" t="s">
        <v>153</v>
      </c>
      <c r="I23" s="48" t="s">
        <v>167</v>
      </c>
    </row>
    <row r="24" spans="1:9" ht="47.1" customHeight="1" x14ac:dyDescent="0.2">
      <c r="A24" s="47" t="s">
        <v>149</v>
      </c>
      <c r="B24" s="42"/>
      <c r="C24" s="42" t="s">
        <v>154</v>
      </c>
      <c r="D24" s="40" t="s">
        <v>78</v>
      </c>
      <c r="E24" s="43">
        <v>9.84</v>
      </c>
      <c r="F24" s="41"/>
      <c r="G24" s="41">
        <f>ROUND(М[[#This Row],[Количество]]*М[[#This Row],[Цена за ед., руб]],2)</f>
        <v>0</v>
      </c>
      <c r="H24" s="42" t="s">
        <v>155</v>
      </c>
      <c r="I24" s="48" t="s">
        <v>167</v>
      </c>
    </row>
    <row r="25" spans="1:9" ht="47.1" customHeight="1" x14ac:dyDescent="0.2">
      <c r="A25" s="47" t="s">
        <v>149</v>
      </c>
      <c r="B25" s="42"/>
      <c r="C25" s="42" t="s">
        <v>156</v>
      </c>
      <c r="D25" s="40" t="s">
        <v>78</v>
      </c>
      <c r="E25" s="43">
        <v>18.809999999999999</v>
      </c>
      <c r="F25" s="41"/>
      <c r="G25" s="41">
        <f>ROUND(М[[#This Row],[Количество]]*М[[#This Row],[Цена за ед., руб]],2)</f>
        <v>0</v>
      </c>
      <c r="H25" s="42" t="s">
        <v>157</v>
      </c>
      <c r="I25" s="48" t="s">
        <v>167</v>
      </c>
    </row>
    <row r="26" spans="1:9" ht="23.1" customHeight="1" x14ac:dyDescent="0.2">
      <c r="A26" s="47" t="s">
        <v>66</v>
      </c>
      <c r="B26" s="42"/>
      <c r="C26" s="42" t="s">
        <v>67</v>
      </c>
      <c r="D26" s="40" t="s">
        <v>40</v>
      </c>
      <c r="E26" s="45">
        <v>8096</v>
      </c>
      <c r="F26" s="41"/>
      <c r="G26" s="41">
        <f>ROUND(М[[#This Row],[Количество]]*М[[#This Row],[Цена за ед., руб]],2)</f>
        <v>0</v>
      </c>
      <c r="H26" s="42"/>
      <c r="I26" s="48" t="s">
        <v>167</v>
      </c>
    </row>
    <row r="27" spans="1:9" ht="11.1" customHeight="1" x14ac:dyDescent="0.2">
      <c r="A27" s="47" t="s">
        <v>51</v>
      </c>
      <c r="B27" s="42"/>
      <c r="C27" s="42" t="s">
        <v>52</v>
      </c>
      <c r="D27" s="40" t="s">
        <v>53</v>
      </c>
      <c r="E27" s="44">
        <v>90</v>
      </c>
      <c r="F27" s="41"/>
      <c r="G27" s="41">
        <f>ROUND(М[[#This Row],[Количество]]*М[[#This Row],[Цена за ед., руб]],2)</f>
        <v>0</v>
      </c>
      <c r="H27" s="42"/>
      <c r="I27" s="48" t="s">
        <v>167</v>
      </c>
    </row>
    <row r="28" spans="1:9" ht="35.1" customHeight="1" x14ac:dyDescent="0.2">
      <c r="A28" s="47" t="s">
        <v>125</v>
      </c>
      <c r="B28" s="42"/>
      <c r="C28" s="42" t="s">
        <v>126</v>
      </c>
      <c r="D28" s="40" t="s">
        <v>78</v>
      </c>
      <c r="E28" s="43">
        <v>15.99</v>
      </c>
      <c r="F28" s="41"/>
      <c r="G28" s="41">
        <f>ROUND(М[[#This Row],[Количество]]*М[[#This Row],[Цена за ед., руб]],2)</f>
        <v>0</v>
      </c>
      <c r="H28" s="42" t="s">
        <v>127</v>
      </c>
      <c r="I28" s="48" t="s">
        <v>167</v>
      </c>
    </row>
    <row r="29" spans="1:9" ht="35.1" customHeight="1" x14ac:dyDescent="0.2">
      <c r="A29" s="47" t="s">
        <v>125</v>
      </c>
      <c r="B29" s="42"/>
      <c r="C29" s="42" t="s">
        <v>128</v>
      </c>
      <c r="D29" s="40" t="s">
        <v>78</v>
      </c>
      <c r="E29" s="43">
        <v>15.99</v>
      </c>
      <c r="F29" s="41"/>
      <c r="G29" s="41">
        <f>ROUND(М[[#This Row],[Количество]]*М[[#This Row],[Цена за ед., руб]],2)</f>
        <v>0</v>
      </c>
      <c r="H29" s="42" t="s">
        <v>129</v>
      </c>
      <c r="I29" s="48" t="s">
        <v>167</v>
      </c>
    </row>
    <row r="30" spans="1:9" ht="35.1" customHeight="1" x14ac:dyDescent="0.2">
      <c r="A30" s="47" t="s">
        <v>125</v>
      </c>
      <c r="B30" s="42"/>
      <c r="C30" s="42" t="s">
        <v>130</v>
      </c>
      <c r="D30" s="40" t="s">
        <v>78</v>
      </c>
      <c r="E30" s="43">
        <v>95.38</v>
      </c>
      <c r="F30" s="41"/>
      <c r="G30" s="41">
        <f>ROUND(М[[#This Row],[Количество]]*М[[#This Row],[Цена за ед., руб]],2)</f>
        <v>0</v>
      </c>
      <c r="H30" s="42" t="s">
        <v>131</v>
      </c>
      <c r="I30" s="48" t="s">
        <v>167</v>
      </c>
    </row>
    <row r="31" spans="1:9" ht="47.1" customHeight="1" x14ac:dyDescent="0.2">
      <c r="A31" s="47" t="s">
        <v>125</v>
      </c>
      <c r="B31" s="42"/>
      <c r="C31" s="42" t="s">
        <v>132</v>
      </c>
      <c r="D31" s="40" t="s">
        <v>78</v>
      </c>
      <c r="E31" s="43">
        <v>12.07</v>
      </c>
      <c r="F31" s="41"/>
      <c r="G31" s="41">
        <f>ROUND(М[[#This Row],[Количество]]*М[[#This Row],[Цена за ед., руб]],2)</f>
        <v>0</v>
      </c>
      <c r="H31" s="42" t="s">
        <v>133</v>
      </c>
      <c r="I31" s="48" t="s">
        <v>167</v>
      </c>
    </row>
    <row r="32" spans="1:9" ht="11.1" customHeight="1" x14ac:dyDescent="0.2">
      <c r="A32" s="47" t="s">
        <v>79</v>
      </c>
      <c r="B32" s="42"/>
      <c r="C32" s="42" t="s">
        <v>80</v>
      </c>
      <c r="D32" s="40" t="s">
        <v>78</v>
      </c>
      <c r="E32" s="43">
        <v>334.15</v>
      </c>
      <c r="F32" s="41"/>
      <c r="G32" s="41">
        <f>ROUND(М[[#This Row],[Количество]]*М[[#This Row],[Цена за ед., руб]],2)</f>
        <v>0</v>
      </c>
      <c r="H32" s="42"/>
      <c r="I32" s="48" t="s">
        <v>167</v>
      </c>
    </row>
    <row r="33" spans="1:9" ht="105.95" customHeight="1" x14ac:dyDescent="0.2">
      <c r="A33" s="47" t="s">
        <v>118</v>
      </c>
      <c r="B33" s="42"/>
      <c r="C33" s="42" t="s">
        <v>119</v>
      </c>
      <c r="D33" s="40" t="s">
        <v>40</v>
      </c>
      <c r="E33" s="44">
        <v>8</v>
      </c>
      <c r="F33" s="41"/>
      <c r="G33" s="41">
        <f>ROUND(М[[#This Row],[Количество]]*М[[#This Row],[Цена за ед., руб]],2)</f>
        <v>0</v>
      </c>
      <c r="H33" s="42" t="s">
        <v>120</v>
      </c>
      <c r="I33" s="48" t="s">
        <v>167</v>
      </c>
    </row>
    <row r="34" spans="1:9" ht="35.1" customHeight="1" x14ac:dyDescent="0.2">
      <c r="A34" s="47" t="s">
        <v>134</v>
      </c>
      <c r="B34" s="42"/>
      <c r="C34" s="42" t="s">
        <v>135</v>
      </c>
      <c r="D34" s="40" t="s">
        <v>78</v>
      </c>
      <c r="E34" s="43">
        <v>5.62</v>
      </c>
      <c r="F34" s="41"/>
      <c r="G34" s="41">
        <f>ROUND(М[[#This Row],[Количество]]*М[[#This Row],[Цена за ед., руб]],2)</f>
        <v>0</v>
      </c>
      <c r="H34" s="42" t="s">
        <v>136</v>
      </c>
      <c r="I34" s="48" t="s">
        <v>167</v>
      </c>
    </row>
    <row r="35" spans="1:9" ht="23.1" customHeight="1" x14ac:dyDescent="0.2">
      <c r="A35" s="47" t="s">
        <v>99</v>
      </c>
      <c r="B35" s="42"/>
      <c r="C35" s="42" t="s">
        <v>100</v>
      </c>
      <c r="D35" s="40" t="s">
        <v>46</v>
      </c>
      <c r="E35" s="43">
        <v>0.12</v>
      </c>
      <c r="F35" s="41"/>
      <c r="G35" s="41">
        <f>ROUND(М[[#This Row],[Количество]]*М[[#This Row],[Цена за ед., руб]],2)</f>
        <v>0</v>
      </c>
      <c r="H35" s="42"/>
      <c r="I35" s="48" t="s">
        <v>167</v>
      </c>
    </row>
    <row r="36" spans="1:9" ht="23.1" customHeight="1" x14ac:dyDescent="0.2">
      <c r="A36" s="47" t="s">
        <v>99</v>
      </c>
      <c r="B36" s="42"/>
      <c r="C36" s="42" t="s">
        <v>102</v>
      </c>
      <c r="D36" s="40" t="s">
        <v>46</v>
      </c>
      <c r="E36" s="43">
        <v>0.48</v>
      </c>
      <c r="F36" s="41"/>
      <c r="G36" s="41">
        <f>ROUND(М[[#This Row],[Количество]]*М[[#This Row],[Цена за ед., руб]],2)</f>
        <v>0</v>
      </c>
      <c r="H36" s="42"/>
      <c r="I36" s="48" t="s">
        <v>167</v>
      </c>
    </row>
    <row r="37" spans="1:9" ht="11.1" customHeight="1" x14ac:dyDescent="0.2">
      <c r="A37" s="47" t="s">
        <v>33</v>
      </c>
      <c r="B37" s="42"/>
      <c r="C37" s="42" t="s">
        <v>34</v>
      </c>
      <c r="D37" s="40" t="s">
        <v>23</v>
      </c>
      <c r="E37" s="45">
        <v>2370</v>
      </c>
      <c r="F37" s="41"/>
      <c r="G37" s="41">
        <f>ROUND(М[[#This Row],[Количество]]*М[[#This Row],[Цена за ед., руб]],2)</f>
        <v>0</v>
      </c>
      <c r="H37" s="42" t="s">
        <v>35</v>
      </c>
      <c r="I37" s="48" t="s">
        <v>167</v>
      </c>
    </row>
    <row r="38" spans="1:9" ht="23.1" customHeight="1" x14ac:dyDescent="0.2">
      <c r="A38" s="47" t="s">
        <v>81</v>
      </c>
      <c r="B38" s="42" t="s">
        <v>138</v>
      </c>
      <c r="C38" s="42" t="s">
        <v>139</v>
      </c>
      <c r="D38" s="40" t="s">
        <v>83</v>
      </c>
      <c r="E38" s="44">
        <v>93</v>
      </c>
      <c r="F38" s="41"/>
      <c r="G38" s="41">
        <f>ROUND(М[[#This Row],[Количество]]*М[[#This Row],[Цена за ед., руб]],2)</f>
        <v>0</v>
      </c>
      <c r="H38" s="42" t="s">
        <v>140</v>
      </c>
      <c r="I38" s="48" t="s">
        <v>167</v>
      </c>
    </row>
    <row r="39" spans="1:9" ht="11.1" customHeight="1" x14ac:dyDescent="0.2">
      <c r="A39" s="47" t="s">
        <v>81</v>
      </c>
      <c r="B39" s="42"/>
      <c r="C39" s="42" t="s">
        <v>82</v>
      </c>
      <c r="D39" s="40" t="s">
        <v>83</v>
      </c>
      <c r="E39" s="44">
        <v>16</v>
      </c>
      <c r="F39" s="41"/>
      <c r="G39" s="41">
        <f>ROUND(М[[#This Row],[Количество]]*М[[#This Row],[Цена за ед., руб]],2)</f>
        <v>0</v>
      </c>
      <c r="H39" s="42"/>
      <c r="I39" s="48" t="s">
        <v>167</v>
      </c>
    </row>
    <row r="40" spans="1:9" ht="11.1" customHeight="1" x14ac:dyDescent="0.2">
      <c r="A40" s="47" t="s">
        <v>68</v>
      </c>
      <c r="B40" s="42"/>
      <c r="C40" s="42" t="s">
        <v>142</v>
      </c>
      <c r="D40" s="40" t="s">
        <v>40</v>
      </c>
      <c r="E40" s="45">
        <v>8492</v>
      </c>
      <c r="F40" s="41"/>
      <c r="G40" s="41">
        <f>ROUND(М[[#This Row],[Количество]]*М[[#This Row],[Цена за ед., руб]],2)</f>
        <v>0</v>
      </c>
      <c r="H40" s="42"/>
      <c r="I40" s="48" t="s">
        <v>167</v>
      </c>
    </row>
    <row r="41" spans="1:9" ht="11.1" customHeight="1" x14ac:dyDescent="0.2">
      <c r="A41" s="47" t="s">
        <v>68</v>
      </c>
      <c r="B41" s="42"/>
      <c r="C41" s="42" t="s">
        <v>69</v>
      </c>
      <c r="D41" s="40" t="s">
        <v>40</v>
      </c>
      <c r="E41" s="45">
        <v>10807</v>
      </c>
      <c r="F41" s="41"/>
      <c r="G41" s="41">
        <f>ROUND(М[[#This Row],[Количество]]*М[[#This Row],[Цена за ед., руб]],2)</f>
        <v>0</v>
      </c>
      <c r="H41" s="42"/>
      <c r="I41" s="48" t="s">
        <v>167</v>
      </c>
    </row>
    <row r="42" spans="1:9" ht="11.1" customHeight="1" x14ac:dyDescent="0.2">
      <c r="A42" s="47" t="s">
        <v>68</v>
      </c>
      <c r="B42" s="42"/>
      <c r="C42" s="42" t="s">
        <v>69</v>
      </c>
      <c r="D42" s="40" t="s">
        <v>40</v>
      </c>
      <c r="E42" s="44">
        <v>399</v>
      </c>
      <c r="F42" s="41"/>
      <c r="G42" s="41">
        <f>ROUND(М[[#This Row],[Количество]]*М[[#This Row],[Цена за ед., руб]],2)</f>
        <v>0</v>
      </c>
      <c r="H42" s="42" t="s">
        <v>107</v>
      </c>
      <c r="I42" s="48" t="s">
        <v>167</v>
      </c>
    </row>
    <row r="43" spans="1:9" ht="23.1" customHeight="1" x14ac:dyDescent="0.2">
      <c r="A43" s="47" t="s">
        <v>37</v>
      </c>
      <c r="B43" s="42" t="s">
        <v>38</v>
      </c>
      <c r="C43" s="42" t="s">
        <v>39</v>
      </c>
      <c r="D43" s="40" t="s">
        <v>40</v>
      </c>
      <c r="E43" s="44">
        <v>4</v>
      </c>
      <c r="F43" s="41"/>
      <c r="G43" s="41">
        <f>ROUND(М[[#This Row],[Количество]]*М[[#This Row],[Цена за ед., руб]],2)</f>
        <v>0</v>
      </c>
      <c r="H43" s="42" t="s">
        <v>112</v>
      </c>
      <c r="I43" s="48" t="s">
        <v>167</v>
      </c>
    </row>
    <row r="44" spans="1:9" ht="23.1" customHeight="1" x14ac:dyDescent="0.2">
      <c r="A44" s="47" t="s">
        <v>37</v>
      </c>
      <c r="B44" s="42" t="s">
        <v>38</v>
      </c>
      <c r="C44" s="42" t="s">
        <v>39</v>
      </c>
      <c r="D44" s="40" t="s">
        <v>40</v>
      </c>
      <c r="E44" s="44">
        <v>56</v>
      </c>
      <c r="F44" s="41"/>
      <c r="G44" s="41">
        <f>ROUND(М[[#This Row],[Количество]]*М[[#This Row],[Цена за ед., руб]],2)</f>
        <v>0</v>
      </c>
      <c r="H44" s="42" t="s">
        <v>41</v>
      </c>
      <c r="I44" s="48" t="s">
        <v>167</v>
      </c>
    </row>
    <row r="45" spans="1:9" ht="11.1" customHeight="1" x14ac:dyDescent="0.2">
      <c r="A45" s="47" t="s">
        <v>84</v>
      </c>
      <c r="B45" s="42"/>
      <c r="C45" s="42" t="s">
        <v>85</v>
      </c>
      <c r="D45" s="40" t="s">
        <v>40</v>
      </c>
      <c r="E45" s="45">
        <v>1680</v>
      </c>
      <c r="F45" s="41"/>
      <c r="G45" s="41">
        <f>ROUND(М[[#This Row],[Количество]]*М[[#This Row],[Цена за ед., руб]],2)</f>
        <v>0</v>
      </c>
      <c r="H45" s="42"/>
      <c r="I45" s="48" t="s">
        <v>167</v>
      </c>
    </row>
    <row r="46" spans="1:9" ht="23.1" customHeight="1" x14ac:dyDescent="0.2">
      <c r="A46" s="51" t="s">
        <v>84</v>
      </c>
      <c r="B46" s="59"/>
      <c r="C46" s="59" t="s">
        <v>85</v>
      </c>
      <c r="D46" s="52" t="s">
        <v>40</v>
      </c>
      <c r="E46" s="60">
        <v>334</v>
      </c>
      <c r="F46" s="57"/>
      <c r="G46" s="57">
        <f>ROUND(М[[#This Row],[Количество]]*М[[#This Row],[Цена за ед., руб]],2)</f>
        <v>0</v>
      </c>
      <c r="H46" s="59" t="s">
        <v>108</v>
      </c>
      <c r="I46" s="55" t="s">
        <v>167</v>
      </c>
    </row>
    <row r="47" spans="1:9" ht="11.45" customHeight="1" x14ac:dyDescent="0.2">
      <c r="A47" s="51" t="s">
        <v>172</v>
      </c>
      <c r="B47" s="59"/>
      <c r="C47" s="59"/>
      <c r="D47" s="52"/>
      <c r="E47" s="54"/>
      <c r="F47" s="57"/>
      <c r="G47" s="57">
        <f>SUBTOTAL(109,М[Сумма, руб])</f>
        <v>0</v>
      </c>
      <c r="H47" s="59"/>
      <c r="I47" s="55"/>
    </row>
  </sheetData>
  <mergeCells count="1">
    <mergeCell ref="A1:H1"/>
  </mergeCells>
  <dataValidations count="1">
    <dataValidation type="list" errorStyle="information" allowBlank="1" showInputMessage="1" showErrorMessage="1" sqref="I3:I46" xr:uid="{03079A04-846E-4BE6-95D9-B19C8E5E634A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168</v>
      </c>
      <c r="B1" s="1" t="s">
        <v>169</v>
      </c>
    </row>
    <row r="2" spans="1:2" ht="11.1" customHeight="1" x14ac:dyDescent="0.2">
      <c r="A2" s="1" t="s">
        <v>170</v>
      </c>
      <c r="B2" s="1" t="s">
        <v>171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Дубейко Марина Викторовна</cp:lastModifiedBy>
  <dcterms:modified xsi:type="dcterms:W3CDTF">2026-08-10T10:10:57Z</dcterms:modified>
</cp:coreProperties>
</file>