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Кровля\"/>
    </mc:Choice>
  </mc:AlternateContent>
  <xr:revisionPtr revIDLastSave="0" documentId="13_ncr:1_{A623C018-B63E-4CF3-8D01-51DC2E94F6A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L13" i="1" a="1"/>
  <c r="L13" i="1" s="1"/>
  <c r="K15" i="1"/>
  <c r="O15" i="1" a="1"/>
  <c r="O15" i="1" s="1"/>
  <c r="L15" i="1" a="1"/>
  <c r="L15" i="1" s="1"/>
  <c r="K17" i="1"/>
  <c r="L17" i="1" a="1"/>
  <c r="L17" i="1" s="1"/>
  <c r="M17" i="1" s="1"/>
  <c r="M16" i="1" s="1"/>
  <c r="K19" i="1"/>
  <c r="O19" i="1" a="1"/>
  <c r="O19" i="1" s="1"/>
  <c r="L19" i="1" a="1"/>
  <c r="L19" i="1" s="1"/>
  <c r="K20" i="1"/>
  <c r="O20" i="1" a="1"/>
  <c r="O20" i="1" s="1"/>
  <c r="L20" i="1" a="1"/>
  <c r="L20" i="1" s="1"/>
  <c r="K22" i="1"/>
  <c r="L22" i="1" a="1"/>
  <c r="L22" i="1" s="1"/>
  <c r="K24" i="1"/>
  <c r="O24" i="1" a="1"/>
  <c r="O24" i="1" s="1"/>
  <c r="L24" i="1" a="1"/>
  <c r="L24" i="1" s="1"/>
  <c r="M24" i="1" s="1"/>
  <c r="K25" i="1"/>
  <c r="O25" i="1" a="1"/>
  <c r="O25" i="1" s="1"/>
  <c r="L25" i="1" a="1"/>
  <c r="L25" i="1" s="1"/>
  <c r="K27" i="1"/>
  <c r="L27" i="1" a="1"/>
  <c r="L27" i="1" s="1"/>
  <c r="K29" i="1"/>
  <c r="O29" i="1" a="1"/>
  <c r="O29" i="1" s="1"/>
  <c r="L29" i="1" a="1"/>
  <c r="L29" i="1" s="1"/>
  <c r="M29" i="1" s="1"/>
  <c r="M28" i="1" s="1"/>
  <c r="K30" i="1"/>
  <c r="O30" i="1" a="1"/>
  <c r="O30" i="1" s="1"/>
  <c r="L30" i="1" a="1"/>
  <c r="L30" i="1" s="1"/>
  <c r="M30" i="1" s="1"/>
  <c r="K32" i="1"/>
  <c r="L32" i="1" a="1"/>
  <c r="L32" i="1"/>
  <c r="M32" i="1"/>
  <c r="M31" i="1" s="1"/>
  <c r="K34" i="1"/>
  <c r="O34" i="1" a="1"/>
  <c r="O34" i="1" s="1"/>
  <c r="L34" i="1" a="1"/>
  <c r="L34" i="1"/>
  <c r="K35" i="1"/>
  <c r="O35" i="1" a="1"/>
  <c r="O35" i="1" s="1"/>
  <c r="L35" i="1" a="1"/>
  <c r="L35" i="1" s="1"/>
  <c r="M35" i="1" s="1"/>
  <c r="K37" i="1"/>
  <c r="M37" i="1" s="1"/>
  <c r="M36" i="1" s="1"/>
  <c r="L37" i="1" a="1"/>
  <c r="L37" i="1" s="1"/>
  <c r="K39" i="1"/>
  <c r="O39" i="1" a="1"/>
  <c r="O39" i="1" s="1"/>
  <c r="L39" i="1" a="1"/>
  <c r="L39" i="1" s="1"/>
  <c r="M39" i="1" s="1"/>
  <c r="K40" i="1"/>
  <c r="O40" i="1" a="1"/>
  <c r="O40" i="1" s="1"/>
  <c r="L40" i="1" a="1"/>
  <c r="L40" i="1" s="1"/>
  <c r="M40" i="1" s="1"/>
  <c r="K41" i="1"/>
  <c r="O41" i="1" a="1"/>
  <c r="O41" i="1" s="1"/>
  <c r="L41" i="1" a="1"/>
  <c r="L41" i="1" s="1"/>
  <c r="M41" i="1" s="1"/>
  <c r="K43" i="1"/>
  <c r="L43" i="1" a="1"/>
  <c r="L43" i="1" s="1"/>
  <c r="K45" i="1"/>
  <c r="O45" i="1" a="1"/>
  <c r="O45" i="1" s="1"/>
  <c r="L45" i="1" a="1"/>
  <c r="L45" i="1" s="1"/>
  <c r="K46" i="1"/>
  <c r="O46" i="1" a="1"/>
  <c r="O46" i="1" s="1"/>
  <c r="L46" i="1" a="1"/>
  <c r="L46" i="1" s="1"/>
  <c r="K47" i="1"/>
  <c r="M47" i="1" s="1"/>
  <c r="O47" i="1" a="1"/>
  <c r="O47" i="1"/>
  <c r="L47" i="1" a="1"/>
  <c r="L47" i="1"/>
  <c r="K49" i="1"/>
  <c r="L49" i="1" a="1"/>
  <c r="L49" i="1"/>
  <c r="K51" i="1"/>
  <c r="O51" i="1" a="1"/>
  <c r="O51" i="1" s="1"/>
  <c r="L51" i="1" a="1"/>
  <c r="L51" i="1" s="1"/>
  <c r="K53" i="1"/>
  <c r="L53" i="1" a="1"/>
  <c r="L53" i="1"/>
  <c r="M53" i="1" s="1"/>
  <c r="M52" i="1" s="1"/>
  <c r="K55" i="1"/>
  <c r="O55" i="1" a="1"/>
  <c r="O55" i="1" s="1"/>
  <c r="L55" i="1" a="1"/>
  <c r="L55" i="1" s="1"/>
  <c r="K56" i="1"/>
  <c r="M56" i="1" s="1"/>
  <c r="O56" i="1" a="1"/>
  <c r="O56" i="1"/>
  <c r="L56" i="1" a="1"/>
  <c r="L56" i="1" s="1"/>
  <c r="K60" i="1"/>
  <c r="L60" i="1" a="1"/>
  <c r="L60" i="1"/>
  <c r="M60" i="1" s="1"/>
  <c r="M59" i="1" s="1"/>
  <c r="K62" i="1"/>
  <c r="O62" i="1" a="1"/>
  <c r="O62" i="1" s="1"/>
  <c r="L62" i="1" a="1"/>
  <c r="L62" i="1" s="1"/>
  <c r="K63" i="1"/>
  <c r="O63" i="1" a="1"/>
  <c r="O63" i="1" s="1"/>
  <c r="L63" i="1" a="1"/>
  <c r="L63" i="1" s="1"/>
  <c r="M63" i="1" s="1"/>
  <c r="K64" i="1"/>
  <c r="O64" i="1" a="1"/>
  <c r="O64" i="1" s="1"/>
  <c r="L64" i="1" a="1"/>
  <c r="L64" i="1" s="1"/>
  <c r="M64" i="1" s="1"/>
  <c r="K66" i="1"/>
  <c r="M66" i="1" s="1"/>
  <c r="M65" i="1" s="1"/>
  <c r="L66" i="1" a="1"/>
  <c r="L66" i="1" s="1"/>
  <c r="K68" i="1"/>
  <c r="O68" i="1" a="1"/>
  <c r="O68" i="1" s="1"/>
  <c r="L68" i="1" a="1"/>
  <c r="L68" i="1" s="1"/>
  <c r="K69" i="1"/>
  <c r="O69" i="1" a="1"/>
  <c r="O69" i="1" s="1"/>
  <c r="L69" i="1" a="1"/>
  <c r="L69" i="1" s="1"/>
  <c r="K71" i="1"/>
  <c r="L71" i="1" a="1"/>
  <c r="L71" i="1" s="1"/>
  <c r="K73" i="1"/>
  <c r="O73" i="1" a="1"/>
  <c r="O73" i="1" s="1"/>
  <c r="L73" i="1" a="1"/>
  <c r="L73" i="1" s="1"/>
  <c r="K74" i="1"/>
  <c r="O74" i="1" a="1"/>
  <c r="O74" i="1" s="1"/>
  <c r="L74" i="1" a="1"/>
  <c r="L74" i="1" s="1"/>
  <c r="K76" i="1"/>
  <c r="L76" i="1" a="1"/>
  <c r="L76" i="1" s="1"/>
  <c r="M76" i="1" s="1"/>
  <c r="M75" i="1" s="1"/>
  <c r="K78" i="1"/>
  <c r="O78" i="1" a="1"/>
  <c r="O78" i="1" s="1"/>
  <c r="L78" i="1" a="1"/>
  <c r="L78" i="1" s="1"/>
  <c r="M78" i="1" s="1"/>
  <c r="M77" i="1" s="1"/>
  <c r="K80" i="1"/>
  <c r="L80" i="1" a="1"/>
  <c r="L80" i="1" s="1"/>
  <c r="K82" i="1"/>
  <c r="O82" i="1" a="1"/>
  <c r="O82" i="1" s="1"/>
  <c r="L82" i="1" a="1"/>
  <c r="L82" i="1" s="1"/>
  <c r="K83" i="1"/>
  <c r="O83" i="1" a="1"/>
  <c r="O83" i="1"/>
  <c r="L83" i="1" a="1"/>
  <c r="L83" i="1" s="1"/>
  <c r="K84" i="1"/>
  <c r="O84" i="1" a="1"/>
  <c r="O84" i="1" s="1"/>
  <c r="L84" i="1" a="1"/>
  <c r="L84" i="1" s="1"/>
  <c r="K85" i="1"/>
  <c r="O85" i="1" a="1"/>
  <c r="O85" i="1" s="1"/>
  <c r="L85" i="1" a="1"/>
  <c r="L85" i="1" s="1"/>
  <c r="M85" i="1" s="1"/>
  <c r="K86" i="1"/>
  <c r="O86" i="1" a="1"/>
  <c r="O86" i="1" s="1"/>
  <c r="L86" i="1" a="1"/>
  <c r="L86" i="1" s="1"/>
  <c r="K87" i="1"/>
  <c r="O87" i="1" a="1"/>
  <c r="O87" i="1"/>
  <c r="L87" i="1" a="1"/>
  <c r="L87" i="1" s="1"/>
  <c r="K89" i="1"/>
  <c r="L89" i="1" a="1"/>
  <c r="L89" i="1" s="1"/>
  <c r="K91" i="1"/>
  <c r="O91" i="1" a="1"/>
  <c r="O91" i="1" s="1"/>
  <c r="L91" i="1" a="1"/>
  <c r="L91" i="1"/>
  <c r="K92" i="1"/>
  <c r="O92" i="1" a="1"/>
  <c r="O92" i="1" s="1"/>
  <c r="L92" i="1" a="1"/>
  <c r="L92" i="1" s="1"/>
  <c r="M92" i="1" s="1"/>
  <c r="M91" i="1"/>
  <c r="K94" i="1"/>
  <c r="L94" i="1" a="1"/>
  <c r="L94" i="1" s="1"/>
  <c r="K96" i="1"/>
  <c r="O96" i="1" a="1"/>
  <c r="O96" i="1" s="1"/>
  <c r="L96" i="1" a="1"/>
  <c r="L96" i="1" s="1"/>
  <c r="K97" i="1"/>
  <c r="O97" i="1" a="1"/>
  <c r="O97" i="1" s="1"/>
  <c r="L97" i="1" a="1"/>
  <c r="L97" i="1" s="1"/>
  <c r="M97" i="1" s="1"/>
  <c r="K98" i="1"/>
  <c r="O98" i="1" a="1"/>
  <c r="O98" i="1" s="1"/>
  <c r="L98" i="1" a="1"/>
  <c r="L98" i="1" s="1"/>
  <c r="K100" i="1"/>
  <c r="L100" i="1" a="1"/>
  <c r="L100" i="1" s="1"/>
  <c r="M100" i="1" s="1"/>
  <c r="M99" i="1" s="1"/>
  <c r="K102" i="1"/>
  <c r="O102" i="1" a="1"/>
  <c r="O102" i="1" s="1"/>
  <c r="L102" i="1" a="1"/>
  <c r="L102" i="1" s="1"/>
  <c r="M102" i="1" s="1"/>
  <c r="K103" i="1"/>
  <c r="O103" i="1" a="1"/>
  <c r="O103" i="1" s="1"/>
  <c r="L103" i="1" a="1"/>
  <c r="L103" i="1" s="1"/>
  <c r="K104" i="1"/>
  <c r="O104" i="1" a="1"/>
  <c r="O104" i="1" s="1"/>
  <c r="L104" i="1" a="1"/>
  <c r="L104" i="1" s="1"/>
  <c r="M104" i="1" s="1"/>
  <c r="K106" i="1"/>
  <c r="L106" i="1" a="1"/>
  <c r="L106" i="1" s="1"/>
  <c r="K108" i="1"/>
  <c r="O108" i="1" a="1"/>
  <c r="O108" i="1" s="1"/>
  <c r="L108" i="1" a="1"/>
  <c r="L108" i="1" s="1"/>
  <c r="M108" i="1" s="1"/>
  <c r="K109" i="1"/>
  <c r="O109" i="1" a="1"/>
  <c r="O109" i="1" s="1"/>
  <c r="L109" i="1" a="1"/>
  <c r="L109" i="1" s="1"/>
  <c r="K113" i="1"/>
  <c r="L113" i="1" a="1"/>
  <c r="L113" i="1" s="1"/>
  <c r="K115" i="1"/>
  <c r="O115" i="1" a="1"/>
  <c r="O115" i="1" s="1"/>
  <c r="L115" i="1" a="1"/>
  <c r="L115" i="1" s="1"/>
  <c r="M115" i="1" s="1"/>
  <c r="K116" i="1"/>
  <c r="O116" i="1" a="1"/>
  <c r="O116" i="1" s="1"/>
  <c r="L116" i="1" a="1"/>
  <c r="L116" i="1" s="1"/>
  <c r="K117" i="1"/>
  <c r="O117" i="1" a="1"/>
  <c r="O117" i="1" s="1"/>
  <c r="L117" i="1" a="1"/>
  <c r="L117" i="1" s="1"/>
  <c r="K119" i="1"/>
  <c r="M119" i="1" s="1"/>
  <c r="M118" i="1" s="1"/>
  <c r="L119" i="1" a="1"/>
  <c r="L119" i="1"/>
  <c r="K121" i="1"/>
  <c r="O121" i="1" a="1"/>
  <c r="O121" i="1" s="1"/>
  <c r="L121" i="1" a="1"/>
  <c r="L121" i="1" s="1"/>
  <c r="M121" i="1" s="1"/>
  <c r="K122" i="1"/>
  <c r="O122" i="1" a="1"/>
  <c r="O122" i="1" s="1"/>
  <c r="L122" i="1" a="1"/>
  <c r="L122" i="1" s="1"/>
  <c r="K123" i="1"/>
  <c r="O123" i="1" a="1"/>
  <c r="O123" i="1" s="1"/>
  <c r="L123" i="1" a="1"/>
  <c r="L123" i="1" s="1"/>
  <c r="M123" i="1" s="1"/>
  <c r="K127" i="1"/>
  <c r="L127" i="1" a="1"/>
  <c r="L127" i="1" s="1"/>
  <c r="K129" i="1"/>
  <c r="O129" i="1" a="1"/>
  <c r="O129" i="1" s="1"/>
  <c r="L129" i="1" a="1"/>
  <c r="L129" i="1" s="1"/>
  <c r="K130" i="1"/>
  <c r="O130" i="1" a="1"/>
  <c r="O130" i="1" s="1"/>
  <c r="L130" i="1" a="1"/>
  <c r="L130" i="1" s="1"/>
  <c r="K131" i="1"/>
  <c r="O131" i="1" a="1"/>
  <c r="O131" i="1" s="1"/>
  <c r="L131" i="1" a="1"/>
  <c r="L131" i="1" s="1"/>
  <c r="M131" i="1" s="1"/>
  <c r="K132" i="1"/>
  <c r="O132" i="1" a="1"/>
  <c r="O132" i="1" s="1"/>
  <c r="L132" i="1" a="1"/>
  <c r="L132" i="1"/>
  <c r="M132" i="1" s="1"/>
  <c r="K133" i="1"/>
  <c r="M133" i="1" s="1"/>
  <c r="O133" i="1" a="1"/>
  <c r="O133" i="1" s="1"/>
  <c r="L133" i="1" a="1"/>
  <c r="L133" i="1" s="1"/>
  <c r="K134" i="1"/>
  <c r="O134" i="1" a="1"/>
  <c r="O134" i="1" s="1"/>
  <c r="L134" i="1" a="1"/>
  <c r="L134" i="1" s="1"/>
  <c r="K135" i="1"/>
  <c r="O135" i="1" a="1"/>
  <c r="O135" i="1" s="1"/>
  <c r="L135" i="1" a="1"/>
  <c r="L135" i="1" s="1"/>
  <c r="M135" i="1" s="1"/>
  <c r="K136" i="1"/>
  <c r="O136" i="1" a="1"/>
  <c r="O136" i="1"/>
  <c r="L136" i="1" a="1"/>
  <c r="L136" i="1" s="1"/>
  <c r="K140" i="1"/>
  <c r="L140" i="1" a="1"/>
  <c r="L140" i="1" s="1"/>
  <c r="K142" i="1"/>
  <c r="O142" i="1" a="1"/>
  <c r="O142" i="1" s="1"/>
  <c r="L142" i="1" a="1"/>
  <c r="L142" i="1" s="1"/>
  <c r="K143" i="1"/>
  <c r="O143" i="1" a="1"/>
  <c r="O143" i="1" s="1"/>
  <c r="L143" i="1" a="1"/>
  <c r="L143" i="1" s="1"/>
  <c r="M143" i="1" s="1"/>
  <c r="K144" i="1"/>
  <c r="O144" i="1" a="1"/>
  <c r="O144" i="1" s="1"/>
  <c r="L144" i="1" a="1"/>
  <c r="L144" i="1" s="1"/>
  <c r="K145" i="1"/>
  <c r="O145" i="1" a="1"/>
  <c r="O145" i="1" s="1"/>
  <c r="L145" i="1" a="1"/>
  <c r="L145" i="1" s="1"/>
  <c r="M145" i="1" s="1"/>
  <c r="K146" i="1"/>
  <c r="O146" i="1" a="1"/>
  <c r="O146" i="1" s="1"/>
  <c r="L146" i="1" a="1"/>
  <c r="L146" i="1" s="1"/>
  <c r="M146" i="1" s="1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45" i="3" s="1"/>
  <c r="G6" i="3"/>
  <c r="G5" i="3"/>
  <c r="G4" i="3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6" i="2" s="1"/>
  <c r="M22" i="1" l="1"/>
  <c r="M21" i="1" s="1"/>
  <c r="M27" i="1"/>
  <c r="M26" i="1" s="1"/>
  <c r="M96" i="1"/>
  <c r="M109" i="1"/>
  <c r="M107" i="1" s="1"/>
  <c r="M130" i="1"/>
  <c r="M144" i="1"/>
  <c r="M136" i="1"/>
  <c r="M116" i="1"/>
  <c r="M82" i="1"/>
  <c r="M62" i="1"/>
  <c r="M61" i="1" s="1"/>
  <c r="M45" i="1"/>
  <c r="M89" i="1"/>
  <c r="M88" i="1" s="1"/>
  <c r="M43" i="1"/>
  <c r="M42" i="1" s="1"/>
  <c r="M38" i="1"/>
  <c r="M68" i="1"/>
  <c r="M67" i="1" s="1"/>
  <c r="M49" i="1"/>
  <c r="M48" i="1" s="1"/>
  <c r="M103" i="1"/>
  <c r="M84" i="1"/>
  <c r="M129" i="1"/>
  <c r="M34" i="1"/>
  <c r="M74" i="1"/>
  <c r="M73" i="1"/>
  <c r="M72" i="1" s="1"/>
  <c r="M86" i="1"/>
  <c r="M71" i="1"/>
  <c r="M70" i="1" s="1"/>
  <c r="M106" i="1"/>
  <c r="M105" i="1" s="1"/>
  <c r="M80" i="1"/>
  <c r="M79" i="1" s="1"/>
  <c r="M98" i="1"/>
  <c r="M95" i="1" s="1"/>
  <c r="M51" i="1"/>
  <c r="M50" i="1" s="1"/>
  <c r="M69" i="1"/>
  <c r="M122" i="1"/>
  <c r="M120" i="1" s="1"/>
  <c r="M113" i="1"/>
  <c r="M112" i="1" s="1"/>
  <c r="M20" i="1"/>
  <c r="M134" i="1"/>
  <c r="M142" i="1"/>
  <c r="M141" i="1" s="1"/>
  <c r="M19" i="1"/>
  <c r="M33" i="1"/>
  <c r="M101" i="1"/>
  <c r="M25" i="1"/>
  <c r="M117" i="1"/>
  <c r="M114" i="1" s="1"/>
  <c r="M55" i="1"/>
  <c r="M54" i="1" s="1"/>
  <c r="M23" i="1"/>
  <c r="M83" i="1"/>
  <c r="M15" i="1"/>
  <c r="M14" i="1" s="1"/>
  <c r="M94" i="1"/>
  <c r="M93" i="1" s="1"/>
  <c r="M87" i="1"/>
  <c r="M140" i="1"/>
  <c r="M139" i="1" s="1"/>
  <c r="M127" i="1"/>
  <c r="M126" i="1" s="1"/>
  <c r="M90" i="1"/>
  <c r="M46" i="1"/>
  <c r="M13" i="1"/>
  <c r="M12" i="1" s="1"/>
  <c r="M58" i="1" l="1"/>
  <c r="M57" i="1" s="1"/>
  <c r="M81" i="1"/>
  <c r="M44" i="1"/>
  <c r="M128" i="1"/>
  <c r="M125" i="1" s="1"/>
  <c r="M124" i="1" s="1"/>
  <c r="M148" i="1"/>
  <c r="M111" i="1"/>
  <c r="M110" i="1" s="1"/>
  <c r="M18" i="1"/>
  <c r="M11" i="1" s="1"/>
  <c r="M10" i="1" s="1"/>
  <c r="M149" i="1"/>
  <c r="M138" i="1"/>
  <c r="M137" i="1" s="1"/>
  <c r="M9" i="1" l="1"/>
  <c r="M147" i="1" s="1"/>
</calcChain>
</file>

<file path=xl/sharedStrings.xml><?xml version="1.0" encoding="utf-8"?>
<sst xmlns="http://schemas.openxmlformats.org/spreadsheetml/2006/main" count="701" uniqueCount="195">
  <si>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ГП-76» Секция 1, 2, 3, 4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</si>
  <si>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</si>
  <si>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</si>
  <si>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</si>
  <si>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</si>
  <si>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</si>
  <si>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</si>
  <si>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</si>
  <si>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</si>
  <si>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</si>
  <si>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</si>
  <si>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</si>
  <si>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</si>
  <si>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</si>
  <si>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</si>
  <si>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</si>
  <si>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</si>
  <si>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</si>
  <si>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</si>
  <si>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</si>
  <si>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</si>
  <si>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</si>
  <si>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</si>
  <si>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</si>
  <si>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Работы:</t>
  </si>
  <si>
    <t>Нанесение битумного праймера под гидроизоляцию</t>
  </si>
  <si>
    <t>м2</t>
  </si>
  <si>
    <t>Тип кровли по проекту К1, К2, К2</t>
  </si>
  <si>
    <t>Материалы:</t>
  </si>
  <si>
    <t>1</t>
  </si>
  <si>
    <t>Праймер</t>
  </si>
  <si>
    <t>№01, Технониколь</t>
  </si>
  <si>
    <t>битумный</t>
  </si>
  <si>
    <t>л (дм3)</t>
  </si>
  <si>
    <t>Технониколь №01</t>
  </si>
  <si>
    <t>Укладка пароизоляции по подготовленному основанию насухо (с проклейкой швов)</t>
  </si>
  <si>
    <t>Пленка строительная</t>
  </si>
  <si>
    <t>гидропароизоляционная</t>
  </si>
  <si>
    <t>Изоспан D</t>
  </si>
  <si>
    <t>2</t>
  </si>
  <si>
    <t>Лента клейкая (шт.)</t>
  </si>
  <si>
    <t>KL+, Изоспан</t>
  </si>
  <si>
    <t>усиленная двухсторонняя 25мм,25м</t>
  </si>
  <si>
    <t>шт</t>
  </si>
  <si>
    <t>Лента Изоспан KL+</t>
  </si>
  <si>
    <t>Укладка утеплителя толщ. 150мм.</t>
  </si>
  <si>
    <t>Тип кровли по проекту К2</t>
  </si>
  <si>
    <t>Пенополистирол</t>
  </si>
  <si>
    <t>экструзионный 150мм 35кг/м3</t>
  </si>
  <si>
    <t>м3</t>
  </si>
  <si>
    <t>Пена монтажная</t>
  </si>
  <si>
    <t>противопожарная</t>
  </si>
  <si>
    <t>баллон</t>
  </si>
  <si>
    <t>Укладка утеплителя толщ. 200мм.</t>
  </si>
  <si>
    <t>Тип кровли по проекту К1</t>
  </si>
  <si>
    <t>экструзионный 1180х580х100мм 35кг/м3</t>
  </si>
  <si>
    <t>В два слоя</t>
  </si>
  <si>
    <t>Укладка утеплителя толщ. 50мм.</t>
  </si>
  <si>
    <t>Тип кровли по проекту К3</t>
  </si>
  <si>
    <t>Плита минераловатная</t>
  </si>
  <si>
    <t>50мм 130 кг/м3</t>
  </si>
  <si>
    <t>Устройство кровель плоских из наплавляемых материалов в 2 слоя</t>
  </si>
  <si>
    <t>Унифлекс</t>
  </si>
  <si>
    <t>ЭКП 10х1м</t>
  </si>
  <si>
    <t>ЭПП 10х1м</t>
  </si>
  <si>
    <t>3</t>
  </si>
  <si>
    <t>Газ-пропан</t>
  </si>
  <si>
    <t>Устройство стяжек сборных из плоских асбестоцементных листов плоских (2слоя)</t>
  </si>
  <si>
    <t>Лист асбестоцементный</t>
  </si>
  <si>
    <t>ЛП-П 10мм</t>
  </si>
  <si>
    <t>в 2 слоя</t>
  </si>
  <si>
    <t>Кляймер</t>
  </si>
  <si>
    <t>10мм двойной гнутый для плоского шифера</t>
  </si>
  <si>
    <t>Саморезы (шт)</t>
  </si>
  <si>
    <t>по дереву 3,5х45</t>
  </si>
  <si>
    <t>Устройство уклонообразующего слоя из керамзита с разуклонкой</t>
  </si>
  <si>
    <t>толщ.50-250мм. Тип кровли по проекту К1.</t>
  </si>
  <si>
    <t>Керамзит</t>
  </si>
  <si>
    <t>фр.10-20мм</t>
  </si>
  <si>
    <t>Утепление парапетов</t>
  </si>
  <si>
    <t>0,83 м - высота утепления парапета, 1,2м+0,1м+0,25м - высота утепления присоединение секций - 2 сек, 0,75м+0,1м+0,25м - высота утепления присоединение секций - 4 сек</t>
  </si>
  <si>
    <t>Дюбель</t>
  </si>
  <si>
    <t>для теплоизоляции с термоголовкой 10х160</t>
  </si>
  <si>
    <t>100мм 130 кг/м3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</si>
  <si>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</si>
  <si>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</si>
  <si>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</si>
  <si>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</si>
  <si>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</si>
  <si>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Рейка краевая</t>
  </si>
  <si>
    <t>алюминиевая 3000х32х3,0</t>
  </si>
  <si>
    <t>Герметик (туб.)</t>
  </si>
  <si>
    <t>полиуретановый</t>
  </si>
  <si>
    <t>туб.</t>
  </si>
  <si>
    <t>Дюбель-гвоздь</t>
  </si>
  <si>
    <t>6х40</t>
  </si>
  <si>
    <t>Монтаж утеплителя (минплита) толщ.100мм</t>
  </si>
  <si>
    <t>Утеплитель до пола (вентшахты) по узлам АТР</t>
  </si>
  <si>
    <t>Монтаж утеплителя (минплита) толщ.150мм</t>
  </si>
  <si>
    <t>для теплоизоляции с термоголовкой 10х220</t>
  </si>
  <si>
    <t>150мм 130 кг/м3</t>
  </si>
  <si>
    <t>в местах примыкания</t>
  </si>
  <si>
    <t>Обшивка асбестоцементными листами</t>
  </si>
  <si>
    <t>вентшахты, парапет, фановые трубы</t>
  </si>
  <si>
    <t>рамный металлический 10х202</t>
  </si>
  <si>
    <t>рамный металлический 10х152</t>
  </si>
  <si>
    <t>4</t>
  </si>
  <si>
    <t>Доска (м3)</t>
  </si>
  <si>
    <t>обрезная антисептированная 50х100х6000</t>
  </si>
  <si>
    <t>5</t>
  </si>
  <si>
    <t>обрезная антисептированная 50х150х6000</t>
  </si>
  <si>
    <t>6</t>
  </si>
  <si>
    <t>Усиление примыканий, углов и стыков АЦЛ</t>
  </si>
  <si>
    <t>200мм-углы, 150мм-стыки</t>
  </si>
  <si>
    <t>Устройство галтели в примыканиях из асбестоцементных листов</t>
  </si>
  <si>
    <t>шаг 300мм примыкание только к АЦЛ</t>
  </si>
  <si>
    <t>шаг 300мм, примыкание только к парапету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</si>
  <si>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</si>
  <si>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</si>
  <si>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на высоту 250мм + узел 4,5, 4.9 АСУ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</si>
  <si>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</si>
  <si>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</si>
  <si>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</si>
  <si>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</si>
  <si>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аэраторов</t>
  </si>
  <si>
    <t>Аэратор</t>
  </si>
  <si>
    <t>160х460мм</t>
  </si>
  <si>
    <t>Технониколь или анолог по согласованию</t>
  </si>
  <si>
    <t>Монтаж водоприемных воронок</t>
  </si>
  <si>
    <t>Воронка кровельная</t>
  </si>
  <si>
    <t>DN-110</t>
  </si>
  <si>
    <t>Воронки водоприемные с дождеприемной решёткой 150х150 мм, с надставными элементами, листоуловителем, с зажимным элементом из нерж. стали, без ГИ полотна, с вертикальным выпуском, с электроподогревом от сети 220В, 10-30Вт, на трубу Ø110 (HL62.1H) либо аналог по согласованию</t>
  </si>
  <si>
    <t>04.01.06</t>
  </si>
  <si>
    <t>Монтаж фартука металлического</t>
  </si>
  <si>
    <t>04.01.06.00</t>
  </si>
  <si>
    <t>распорный полипропилен 6х120</t>
  </si>
  <si>
    <t>Фартук кровельный</t>
  </si>
  <si>
    <t>пристенный накладной сталь оцинк. 20х100х400х100 0,7мм RAL7024</t>
  </si>
  <si>
    <t>Присоединение секций - 1 часть. Размеры уточнить по месту.</t>
  </si>
  <si>
    <t>пристенный накладной сталь оцинк. 20х100х160х100 0,7мм RAL7024</t>
  </si>
  <si>
    <t>Присоединение секций - 2 часть. Размеры уточнить по месту.</t>
  </si>
  <si>
    <t>пристенный накладной сталь оцинк. 80х190х60х20 0,7мм RAL7024</t>
  </si>
  <si>
    <t>Узел А, АСУ, лист 7. Размеры уточнить по месту.</t>
  </si>
  <si>
    <t>пристенный накладной сталь оцинк. 80х140х60х20 RAL7024</t>
  </si>
  <si>
    <t>Отлив</t>
  </si>
  <si>
    <t>оцинк.сталь t=0,7мм RAL7024</t>
  </si>
  <si>
    <t>Ширина развертки - 100х80х20. Отлив в месте выхода на кровлю. Размеры уточнить по месту.</t>
  </si>
  <si>
    <t>7</t>
  </si>
  <si>
    <t>Soudaseal 240 FC, Soudal</t>
  </si>
  <si>
    <t>гибридный полимерный</t>
  </si>
  <si>
    <t>Soudaseal 240 FC (герметизация стыков)</t>
  </si>
  <si>
    <t>8</t>
  </si>
  <si>
    <t>кровельные 4,8х120</t>
  </si>
  <si>
    <t>04.01.07</t>
  </si>
  <si>
    <t>Монтаж парапетных крышек</t>
  </si>
  <si>
    <t>04.01.07.00</t>
  </si>
  <si>
    <t>Костыль кровельный</t>
  </si>
  <si>
    <t>Для монолитного парапета, шаг 500 мм из полосы 40х4 мм, ширина развертки 230х30х190х70х40 мм. Размеры уточнить по месту.</t>
  </si>
  <si>
    <t>Крепление с шагом в 200мм</t>
  </si>
  <si>
    <t>Крышка парапетная</t>
  </si>
  <si>
    <t>оцинк.сталь 600мм 0,7мм RAL7024</t>
  </si>
  <si>
    <t>Ширина развертки - 20х50х90х600х120х50х20 мм.
10см перехлест, 2м длина профиля. Размеры уточнить по месту. Основная кровля.</t>
  </si>
  <si>
    <t>ИТОГО по сметному расчету: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</si>
  <si>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</si>
  <si>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</si>
  <si>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</si>
  <si>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</si>
  <si>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</si>
  <si>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</si>
  <si>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</si>
  <si>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</si>
  <si>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</si>
  <si>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</si>
  <si>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</si>
  <si>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ГП-76.01.04.01 Секция 1_Устройство кровли №1</t>
  </si>
  <si>
    <t>d6ecf813-9195-11f1-9619-cc5d3c3b48f3</t>
  </si>
  <si>
    <t>ГП-76.02.04.01 Секция 2_Устройство кровли №1</t>
  </si>
  <si>
    <t>dd134cad-9195-11f1-9619-cc5d3c3b48f3</t>
  </si>
  <si>
    <t>ГП-76.03.04.01 Секция 3_Устройство кровли №1</t>
  </si>
  <si>
    <t>f086cf95-9195-11f1-9619-cc5d3c3b48f3</t>
  </si>
  <si>
    <t>ГП-76.04.04.01 Секция 4_Устройство кровли №1</t>
  </si>
  <si>
    <t>fd3d38f0-9195-11f1-9619-cc5d3c3b48f3</t>
  </si>
  <si>
    <t>Итог</t>
  </si>
  <si>
    <t>Локальный сметный расчет (ЛСР) №3</t>
  </si>
  <si>
    <t xml:space="preserve"> Устройство кровли</t>
  </si>
  <si>
    <t>В стоимости СМР учитывать:</t>
  </si>
  <si>
    <t>-</t>
  </si>
  <si>
    <t>При устройстве примыканий учитывать примыкания к фановым трубам!</t>
  </si>
  <si>
    <t>Перед устройством кровли подготовить основание: очистка от  пыли, мусора (снега), посторонних предметов, удаление наплывов бетона</t>
  </si>
  <si>
    <t>Стоимость материалов учитывает стоимость доставки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</si>
  <si>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</si>
  <si>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</si>
  <si>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 т.ч стоимость работ</t>
  </si>
  <si>
    <t>в т.ч стоимость материалов</t>
  </si>
  <si>
    <t>в т.ч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</si>
</sst>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4" fontId="6" fillId="0" borderId="0" xfId="0" applyNumberFormat="1" applyFont="1"/>
    <xf numFmtId="0" fontId="6" fillId="0" borderId="0" xfId="0" applyFont="1" applyAlignment="1">
      <alignment horizont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</cellXfs>
  <cellStyles count="2">
    <cellStyle name="Обычный" xfId="0" builtinId="0"/>
    <cellStyle name="Обычный 3 2 2" xfId="1" xr:uid="{8D06955F-ABF8-459C-B925-BF4AAADBBC04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/>
        <right/>
        <top style="thin">
          <color rgb="FF000000"/>
        </top>
        <bottom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DB44C0-89A8-4E7B-AA6C-2AD950CE4E99}" name="Р" displayName="Р" ref="A3:F26" totalsRowCount="1" headerRowDxfId="37" headerRowBorderDxfId="36" tableBorderDxfId="35" totalsRowBorderDxfId="34">
  <autoFilter ref="A3:F25" xr:uid="{0BDB44C0-89A8-4E7B-AA6C-2AD950CE4E99}"/>
  <tableColumns count="6">
    <tableColumn id="1" xr3:uid="{67A48ADD-AF1D-4A1C-86B0-02052DE9A491}" name="Наименование" totalsRowLabel="Итог" dataDxfId="33" totalsRowDxfId="32"/>
    <tableColumn id="2" xr3:uid="{8517F818-553C-437B-B79A-583D1ECE079D}" name="Ед. изм." dataDxfId="31" totalsRowDxfId="30"/>
    <tableColumn id="3" xr3:uid="{62EA6FBC-909B-4D8B-8B07-02AE8435EA73}" name="Количество" dataDxfId="29" totalsRowDxfId="28"/>
    <tableColumn id="4" xr3:uid="{15F4CBD8-0718-4CB3-843B-1876635E7451}" name="Цена за ед., руб" dataDxfId="27" totalsRowDxfId="26"/>
    <tableColumn id="5" xr3:uid="{5AD36454-F6AD-4146-8063-7E95ED30751D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7D90CB76-6B1C-484D-9C53-7D63BDF8B531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875400-9875-462D-8C17-13A3F4817819}" name="М" displayName="М" ref="A3:I45" totalsRowCount="1" headerRowDxfId="21" headerRowBorderDxfId="20" tableBorderDxfId="19" totalsRowBorderDxfId="18">
  <autoFilter ref="A3:I44" xr:uid="{30875400-9875-462D-8C17-13A3F4817819}"/>
  <tableColumns count="9">
    <tableColumn id="1" xr3:uid="{E451915E-D80F-412F-AC65-266568593232}" name="Наим." totalsRowLabel="Итог" dataDxfId="17" totalsRowDxfId="16"/>
    <tableColumn id="2" xr3:uid="{F247B49C-AFBC-40AF-8FE3-877BDE8DC491}" name="Артикул, марка, произв." dataDxfId="15" totalsRowDxfId="14"/>
    <tableColumn id="3" xr3:uid="{9F03685C-A1B6-4287-B740-6F291F9FD735}" name="Хар-ка" dataDxfId="13" totalsRowDxfId="12"/>
    <tableColumn id="4" xr3:uid="{8101BF99-508D-4F06-913C-2B783E932A01}" name="Ед. изм." dataDxfId="11" totalsRowDxfId="10"/>
    <tableColumn id="5" xr3:uid="{42A0EF8C-61ED-4D0B-9868-FA11617472E6}" name="Количество" dataDxfId="9" totalsRowDxfId="8"/>
    <tableColumn id="6" xr3:uid="{E5C9AD73-3418-4197-8845-E0256A2D6CE8}" name="Цена за ед., руб" dataDxfId="7" totalsRowDxfId="6"/>
    <tableColumn id="7" xr3:uid="{DC18F0CF-B2C4-4D1C-B495-B19D397B326B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3E24E7B1-F8D9-48E3-ADAE-B942F93C3E3E}" name="Прим." dataDxfId="3" totalsRowDxfId="2"/>
    <tableColumn id="9" xr3:uid="{5FE31F98-8DAC-491C-88EA-73A7C0BA22A0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G158"/>
  <sheetViews>
    <sheetView tabSelected="1" workbookViewId="0">
      <pane ySplit="7" topLeftCell="A95" activePane="bottomLeft" state="frozen"/>
      <selection pane="bottomLeft" activeCell="D109" sqref="D109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0" width="10.5" style="1" customWidth="1"/>
    <col min="11" max="11" width="14.6640625" style="1" customWidth="1"/>
    <col min="12" max="12" width="16" style="1" customWidth="1"/>
    <col min="13" max="13" width="17" style="1" customWidth="1"/>
    <col min="14" max="14" width="35" style="1" customWidth="1"/>
    <col min="15" max="15" width="23.33203125" style="1" customWidth="1"/>
  </cols>
  <sheetData>
    <row r="1" spans="1:15" ht="11.1" customHeight="1" x14ac:dyDescent="0.2"/>
    <row r="2" spans="1:15" ht="11.1" customHeight="1" x14ac:dyDescent="0.2">
      <c r="B2" s="80" t="s">
        <v>183</v>
      </c>
      <c r="C2" s="80"/>
      <c r="D2" s="80"/>
      <c r="E2" s="80"/>
      <c r="F2" s="80"/>
      <c r="G2" s="80"/>
      <c r="H2" s="80"/>
      <c r="I2" s="80"/>
      <c r="J2" s="80"/>
    </row>
    <row r="3" spans="1:15" ht="23.1" customHeight="1" x14ac:dyDescent="0.2">
      <c r="B3" s="81" t="s">
        <v>0</v>
      </c>
      <c r="C3" s="81"/>
      <c r="D3" s="81"/>
      <c r="E3" s="81"/>
      <c r="F3" s="81"/>
      <c r="G3" s="81"/>
      <c r="H3" s="81"/>
      <c r="I3" s="81"/>
      <c r="J3" s="81"/>
    </row>
    <row r="4" spans="1:15" ht="11.1" customHeight="1" x14ac:dyDescent="0.2">
      <c r="B4" s="89" t="s">
        <v>184</v>
      </c>
      <c r="C4" s="81"/>
      <c r="D4" s="81"/>
      <c r="E4" s="81"/>
      <c r="F4" s="81"/>
      <c r="G4" s="81"/>
      <c r="H4" s="81"/>
      <c r="I4" s="81"/>
      <c r="J4" s="81"/>
    </row>
    <row r="5" spans="1:15" ht="11.1" customHeight="1" x14ac:dyDescent="0.2"/>
    <row r="6" spans="1:15" ht="11.1" customHeight="1" x14ac:dyDescent="0.2">
      <c r="A6" s="76" t="s">
        <v>1</v>
      </c>
      <c r="B6" s="76" t="s">
        <v>2</v>
      </c>
      <c r="C6" s="82" t="s">
        <v>3</v>
      </c>
      <c r="D6" s="84" t="s">
        <v>4</v>
      </c>
      <c r="E6" s="76" t="s">
        <v>5</v>
      </c>
      <c r="F6" s="78" t="s">
        <v>6</v>
      </c>
      <c r="G6" s="86" t="s">
        <v>7</v>
      </c>
      <c r="H6" s="86" t="s">
        <v>8</v>
      </c>
      <c r="I6" s="86" t="s">
        <v>9</v>
      </c>
      <c r="J6" s="86" t="s">
        <v>10</v>
      </c>
      <c r="K6" s="76" t="s">
        <v>11</v>
      </c>
      <c r="L6" s="78" t="s">
        <v>12</v>
      </c>
      <c r="M6" s="78" t="s">
        <v>13</v>
      </c>
      <c r="N6" s="76" t="s">
        <v>14</v>
      </c>
      <c r="O6" s="78" t="s">
        <v>15</v>
      </c>
    </row>
    <row r="7" spans="1:15" ht="11.1" customHeight="1" x14ac:dyDescent="0.2">
      <c r="A7" s="77"/>
      <c r="B7" s="77"/>
      <c r="C7" s="83"/>
      <c r="D7" s="85"/>
      <c r="E7" s="77"/>
      <c r="F7" s="79"/>
      <c r="G7" s="87"/>
      <c r="H7" s="87"/>
      <c r="I7" s="87"/>
      <c r="J7" s="87"/>
      <c r="K7" s="77"/>
      <c r="L7" s="79"/>
      <c r="M7" s="79"/>
      <c r="N7" s="77"/>
      <c r="O7" s="79"/>
    </row>
    <row r="8" spans="1:15" ht="11.1" customHeight="1" x14ac:dyDescent="0.2">
      <c r="A8" s="3" t="s">
        <v>16</v>
      </c>
      <c r="B8" s="4" t="s">
        <v>17</v>
      </c>
      <c r="C8" s="5"/>
      <c r="D8" s="5"/>
      <c r="E8" s="6"/>
      <c r="F8" s="7"/>
      <c r="G8" s="7"/>
      <c r="H8" s="7"/>
      <c r="I8" s="7"/>
      <c r="J8" s="7"/>
      <c r="K8" s="7"/>
      <c r="L8" s="62"/>
      <c r="M8" s="62"/>
      <c r="N8" s="5"/>
      <c r="O8" s="5"/>
    </row>
    <row r="9" spans="1:15" ht="11.1" customHeight="1" outlineLevel="1" x14ac:dyDescent="0.2">
      <c r="A9" s="8" t="s">
        <v>18</v>
      </c>
      <c r="B9" s="9" t="s">
        <v>19</v>
      </c>
      <c r="C9" s="10"/>
      <c r="D9" s="10"/>
      <c r="E9" s="11"/>
      <c r="F9" s="12"/>
      <c r="G9" s="12"/>
      <c r="H9" s="12"/>
      <c r="I9" s="12"/>
      <c r="J9" s="12"/>
      <c r="K9" s="12"/>
      <c r="L9" s="63"/>
      <c r="M9" s="63">
        <f>SUM($M$137,$M$124,$M$110,$M$57,$M$10)</f>
        <v>0</v>
      </c>
      <c r="N9" s="10"/>
      <c r="O9" s="10"/>
    </row>
    <row r="10" spans="1:15" ht="23.1" customHeight="1" outlineLevel="2" x14ac:dyDescent="0.2">
      <c r="A10" s="13" t="s">
        <v>20</v>
      </c>
      <c r="B10" s="14" t="s">
        <v>21</v>
      </c>
      <c r="C10" s="15"/>
      <c r="D10" s="15"/>
      <c r="E10" s="16"/>
      <c r="F10" s="17"/>
      <c r="G10" s="18"/>
      <c r="H10" s="18"/>
      <c r="I10" s="18"/>
      <c r="J10" s="18"/>
      <c r="K10" s="18"/>
      <c r="L10" s="64"/>
      <c r="M10" s="64">
        <f>SUM($M$11)</f>
        <v>0</v>
      </c>
      <c r="N10" s="19"/>
      <c r="O10" s="19"/>
    </row>
    <row r="11" spans="1:15" ht="23.1" customHeight="1" outlineLevel="3" x14ac:dyDescent="0.2">
      <c r="A11" s="13" t="s">
        <v>22</v>
      </c>
      <c r="B11" s="14" t="s">
        <v>23</v>
      </c>
      <c r="C11" s="15"/>
      <c r="D11" s="15"/>
      <c r="E11" s="16"/>
      <c r="F11" s="17"/>
      <c r="G11" s="18"/>
      <c r="H11" s="18"/>
      <c r="I11" s="18"/>
      <c r="J11" s="18"/>
      <c r="K11" s="18"/>
      <c r="L11" s="64"/>
      <c r="M11" s="64">
        <f>SUM($M$54,$M$52,$M$50,$M$48,$M$44,$M$42,$M$38,$M$36,$M$33,$M$31,$M$28,$M$26,$M$23,$M$21,$M$18,$M$16,$M$14,$M$12)</f>
        <v>0</v>
      </c>
      <c r="N11" s="19"/>
      <c r="O11" s="19"/>
    </row>
    <row r="12" spans="1:15" ht="11.1" customHeight="1" outlineLevel="4" x14ac:dyDescent="0.2">
      <c r="A12" s="20"/>
      <c r="B12" s="14" t="s">
        <v>24</v>
      </c>
      <c r="C12" s="21"/>
      <c r="D12" s="21"/>
      <c r="E12" s="21"/>
      <c r="F12" s="21"/>
      <c r="G12" s="21"/>
      <c r="H12" s="21"/>
      <c r="I12" s="21"/>
      <c r="J12" s="21"/>
      <c r="K12" s="21"/>
      <c r="L12" s="65"/>
      <c r="M12" s="66">
        <f>SUM($M$13)</f>
        <v>0</v>
      </c>
      <c r="N12" s="18"/>
      <c r="O12" s="22"/>
    </row>
    <row r="13" spans="1:15" ht="23.1" customHeight="1" outlineLevel="4" x14ac:dyDescent="0.2">
      <c r="A13" s="23"/>
      <c r="B13" s="24" t="s">
        <v>25</v>
      </c>
      <c r="C13" s="25"/>
      <c r="D13" s="25"/>
      <c r="E13" s="26" t="s">
        <v>26</v>
      </c>
      <c r="F13" s="27"/>
      <c r="G13" s="28">
        <v>428.1</v>
      </c>
      <c r="H13" s="29">
        <v>433.79</v>
      </c>
      <c r="I13" s="29">
        <v>430.67</v>
      </c>
      <c r="J13" s="29">
        <v>357.31</v>
      </c>
      <c r="K13" s="30">
        <f>SUM($G$13:$J$13)</f>
        <v>1649.8700000000001</v>
      </c>
      <c r="L13" s="30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30">
        <f>ROUND($K$13*$L$13,2)</f>
        <v>0</v>
      </c>
      <c r="N13" s="25" t="s">
        <v>27</v>
      </c>
      <c r="O13" s="25"/>
    </row>
    <row r="14" spans="1:15" ht="11.1" customHeight="1" outlineLevel="4" x14ac:dyDescent="0.2">
      <c r="A14" s="20"/>
      <c r="B14" s="14" t="s">
        <v>28</v>
      </c>
      <c r="C14" s="21"/>
      <c r="D14" s="21"/>
      <c r="E14" s="21"/>
      <c r="F14" s="21"/>
      <c r="G14" s="21"/>
      <c r="H14" s="21"/>
      <c r="I14" s="21"/>
      <c r="J14" s="21"/>
      <c r="K14" s="21"/>
      <c r="L14" s="65"/>
      <c r="M14" s="66">
        <f>SUM($M$15)</f>
        <v>0</v>
      </c>
      <c r="N14" s="18"/>
      <c r="O14" s="22"/>
    </row>
    <row r="15" spans="1:15" ht="23.1" customHeight="1" outlineLevel="4" x14ac:dyDescent="0.2">
      <c r="A15" s="23" t="s">
        <v>29</v>
      </c>
      <c r="B15" s="24" t="s">
        <v>30</v>
      </c>
      <c r="C15" s="25" t="s">
        <v>31</v>
      </c>
      <c r="D15" s="25" t="s">
        <v>32</v>
      </c>
      <c r="E15" s="26" t="s">
        <v>33</v>
      </c>
      <c r="F15" s="31">
        <v>0.3</v>
      </c>
      <c r="G15" s="29">
        <v>128.43</v>
      </c>
      <c r="H15" s="29">
        <v>130.13999999999999</v>
      </c>
      <c r="I15" s="28">
        <v>129.19999999999999</v>
      </c>
      <c r="J15" s="29">
        <v>107.19</v>
      </c>
      <c r="K15" s="29">
        <f>SUM($G$15:$J$15)</f>
        <v>494.96</v>
      </c>
      <c r="L15" s="30">
        <f t="array" ref="L15">INDEX(М[Цена за ед., руб],MATCH(1,IF(($B15=М[Наим.])*($C15=М[Артикул,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  <c r="M15" s="30">
        <f>ROUND($K$15*$L$15,2)</f>
        <v>0</v>
      </c>
      <c r="N15" s="25" t="s">
        <v>34</v>
      </c>
      <c r="O15" s="25" t="str">
        <f t="array" ref="O15">INDEX(М[Форма закупа],MATCH(1,IF(($B15=М[Наим.])*($C15=М[Артикул, марка, произв.])*($D15=М[Хар-ка])*($N15=М[Прим.]),{1},($B15=М[Наим.])*($C15=М[Артикул, марка, произв.])*($D15=М[Хар-ка])*($N15=М[Прим.])),0))</f>
        <v>Закупка подрядчик</v>
      </c>
    </row>
    <row r="16" spans="1:15" ht="11.1" customHeight="1" outlineLevel="4" x14ac:dyDescent="0.2">
      <c r="A16" s="20"/>
      <c r="B16" s="14" t="s">
        <v>24</v>
      </c>
      <c r="C16" s="21"/>
      <c r="D16" s="21"/>
      <c r="E16" s="21"/>
      <c r="F16" s="21"/>
      <c r="G16" s="21"/>
      <c r="H16" s="21"/>
      <c r="I16" s="21"/>
      <c r="J16" s="21"/>
      <c r="K16" s="21"/>
      <c r="L16" s="65"/>
      <c r="M16" s="66">
        <f>SUM($M$17)</f>
        <v>0</v>
      </c>
      <c r="N16" s="18"/>
      <c r="O16" s="22"/>
    </row>
    <row r="17" spans="1:15" ht="35.1" customHeight="1" outlineLevel="4" x14ac:dyDescent="0.2">
      <c r="A17" s="23"/>
      <c r="B17" s="24" t="s">
        <v>35</v>
      </c>
      <c r="C17" s="25"/>
      <c r="D17" s="25"/>
      <c r="E17" s="26" t="s">
        <v>26</v>
      </c>
      <c r="F17" s="27"/>
      <c r="G17" s="28">
        <v>428.1</v>
      </c>
      <c r="H17" s="29">
        <v>433.79</v>
      </c>
      <c r="I17" s="29">
        <v>430.67</v>
      </c>
      <c r="J17" s="29">
        <v>357.31</v>
      </c>
      <c r="K17" s="30">
        <f>SUM($G$17:$J$17)</f>
        <v>1649.8700000000001</v>
      </c>
      <c r="L17" s="30">
        <f t="array" ref="L17">INDEX(Р[Цена за ед., руб],MATCH(1,IF(($B17=Р[Наименование])*($N17=Р[Примечание]),{1},($B17=Р[Наименование])*($N17=Р[Примечание])),0))</f>
        <v>0</v>
      </c>
      <c r="M17" s="30">
        <f>ROUND($K$17*$L$17,2)</f>
        <v>0</v>
      </c>
      <c r="N17" s="25" t="s">
        <v>27</v>
      </c>
      <c r="O17" s="25"/>
    </row>
    <row r="18" spans="1:15" ht="11.1" customHeight="1" outlineLevel="4" x14ac:dyDescent="0.2">
      <c r="A18" s="20"/>
      <c r="B18" s="14" t="s">
        <v>28</v>
      </c>
      <c r="C18" s="21"/>
      <c r="D18" s="21"/>
      <c r="E18" s="21"/>
      <c r="F18" s="21"/>
      <c r="G18" s="21"/>
      <c r="H18" s="21"/>
      <c r="I18" s="21"/>
      <c r="J18" s="21"/>
      <c r="K18" s="21"/>
      <c r="L18" s="65"/>
      <c r="M18" s="66">
        <f>SUM($M$19:$M$20)</f>
        <v>0</v>
      </c>
      <c r="N18" s="18"/>
      <c r="O18" s="22"/>
    </row>
    <row r="19" spans="1:15" ht="23.1" customHeight="1" outlineLevel="4" x14ac:dyDescent="0.2">
      <c r="A19" s="23" t="s">
        <v>29</v>
      </c>
      <c r="B19" s="24" t="s">
        <v>36</v>
      </c>
      <c r="C19" s="25"/>
      <c r="D19" s="25" t="s">
        <v>37</v>
      </c>
      <c r="E19" s="26" t="s">
        <v>26</v>
      </c>
      <c r="F19" s="31">
        <v>1.1000000000000001</v>
      </c>
      <c r="G19" s="32">
        <v>480</v>
      </c>
      <c r="H19" s="32">
        <v>485</v>
      </c>
      <c r="I19" s="32">
        <v>480</v>
      </c>
      <c r="J19" s="32">
        <v>395</v>
      </c>
      <c r="K19" s="33">
        <f>SUM($G$19:$J$19)</f>
        <v>1840</v>
      </c>
      <c r="L19" s="30">
        <f t="array" ref="L19">INDEX(М[Цена за ед., руб],MATCH(1,IF(($B19=М[Наим.])*($C19=М[Артикул,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  <c r="M19" s="30">
        <f>ROUND($K$19*$L$19,2)</f>
        <v>0</v>
      </c>
      <c r="N19" s="25" t="s">
        <v>38</v>
      </c>
      <c r="O19" s="25" t="str">
        <f t="array" ref="O19">INDEX(М[Форма закупа],MATCH(1,IF(($B19=М[Наим.])*($C19=М[Артикул, марка, произв.])*($D19=М[Хар-ка])*($N19=М[Прим.]),{1},($B19=М[Наим.])*($C19=М[Артикул, марка, произв.])*($D19=М[Хар-ка])*($N19=М[Прим.])),0))</f>
        <v>Закупка подрядчик</v>
      </c>
    </row>
    <row r="20" spans="1:15" ht="35.1" customHeight="1" outlineLevel="4" x14ac:dyDescent="0.2">
      <c r="A20" s="23" t="s">
        <v>39</v>
      </c>
      <c r="B20" s="24" t="s">
        <v>40</v>
      </c>
      <c r="C20" s="25" t="s">
        <v>41</v>
      </c>
      <c r="D20" s="25" t="s">
        <v>42</v>
      </c>
      <c r="E20" s="26" t="s">
        <v>43</v>
      </c>
      <c r="F20" s="27"/>
      <c r="G20" s="32">
        <v>13</v>
      </c>
      <c r="H20" s="32">
        <v>14</v>
      </c>
      <c r="I20" s="32">
        <v>13</v>
      </c>
      <c r="J20" s="32">
        <v>12</v>
      </c>
      <c r="K20" s="32">
        <f>SUM($G$20:$J$20)</f>
        <v>52</v>
      </c>
      <c r="L20" s="30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30">
        <f>ROUND($K$20*$L$20,2)</f>
        <v>0</v>
      </c>
      <c r="N20" s="25" t="s">
        <v>44</v>
      </c>
      <c r="O20" s="25" t="str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Закупка подрядчик</v>
      </c>
    </row>
    <row r="21" spans="1:15" ht="11.1" customHeight="1" outlineLevel="4" x14ac:dyDescent="0.2">
      <c r="A21" s="20"/>
      <c r="B21" s="14" t="s">
        <v>24</v>
      </c>
      <c r="C21" s="21"/>
      <c r="D21" s="21"/>
      <c r="E21" s="21"/>
      <c r="F21" s="21"/>
      <c r="G21" s="21"/>
      <c r="H21" s="21"/>
      <c r="I21" s="21"/>
      <c r="J21" s="21"/>
      <c r="K21" s="21"/>
      <c r="L21" s="65"/>
      <c r="M21" s="66">
        <f>SUM($M$22)</f>
        <v>0</v>
      </c>
      <c r="N21" s="18"/>
      <c r="O21" s="22"/>
    </row>
    <row r="22" spans="1:15" ht="11.1" customHeight="1" outlineLevel="4" x14ac:dyDescent="0.2">
      <c r="A22" s="23"/>
      <c r="B22" s="24" t="s">
        <v>45</v>
      </c>
      <c r="C22" s="25"/>
      <c r="D22" s="25"/>
      <c r="E22" s="26" t="s">
        <v>26</v>
      </c>
      <c r="F22" s="27"/>
      <c r="G22" s="29">
        <v>6.53</v>
      </c>
      <c r="H22" s="29">
        <v>6.11</v>
      </c>
      <c r="I22" s="29">
        <v>3.97</v>
      </c>
      <c r="J22" s="29">
        <v>4.4800000000000004</v>
      </c>
      <c r="K22" s="29">
        <f>SUM($G$22:$J$22)</f>
        <v>21.09</v>
      </c>
      <c r="L22" s="30">
        <f t="array" ref="L22">INDEX(Р[Цена за ед., руб],MATCH(1,IF(($B22=Р[Наименование])*($N22=Р[Примечание]),{1},($B22=Р[Наименование])*($N22=Р[Примечание])),0))</f>
        <v>0</v>
      </c>
      <c r="M22" s="30">
        <f>ROUND($K$22*$L$22,2)</f>
        <v>0</v>
      </c>
      <c r="N22" s="25" t="s">
        <v>46</v>
      </c>
      <c r="O22" s="25"/>
    </row>
    <row r="23" spans="1:15" ht="11.1" customHeight="1" outlineLevel="4" x14ac:dyDescent="0.2">
      <c r="A23" s="20"/>
      <c r="B23" s="14" t="s">
        <v>28</v>
      </c>
      <c r="C23" s="21"/>
      <c r="D23" s="21"/>
      <c r="E23" s="21"/>
      <c r="F23" s="21"/>
      <c r="G23" s="21"/>
      <c r="H23" s="21"/>
      <c r="I23" s="21"/>
      <c r="J23" s="21"/>
      <c r="K23" s="21"/>
      <c r="L23" s="65"/>
      <c r="M23" s="66">
        <f>SUM($M$24:$M$25)</f>
        <v>0</v>
      </c>
      <c r="N23" s="18"/>
      <c r="O23" s="22"/>
    </row>
    <row r="24" spans="1:15" ht="23.1" customHeight="1" outlineLevel="4" x14ac:dyDescent="0.2">
      <c r="A24" s="23" t="s">
        <v>29</v>
      </c>
      <c r="B24" s="24" t="s">
        <v>47</v>
      </c>
      <c r="C24" s="25"/>
      <c r="D24" s="25" t="s">
        <v>48</v>
      </c>
      <c r="E24" s="26" t="s">
        <v>49</v>
      </c>
      <c r="F24" s="31">
        <v>1.03</v>
      </c>
      <c r="G24" s="29">
        <v>1.01</v>
      </c>
      <c r="H24" s="29">
        <v>0.94</v>
      </c>
      <c r="I24" s="29">
        <v>0.61</v>
      </c>
      <c r="J24" s="29">
        <v>0.69</v>
      </c>
      <c r="K24" s="29">
        <f>SUM($G$24:$J$24)</f>
        <v>3.25</v>
      </c>
      <c r="L24" s="30">
        <f t="array" ref="L24">INDEX(М[Цена за ед., руб],MATCH(1,IF(($B24=М[Наим.])*($C24=М[Артикул,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  <c r="M24" s="30">
        <f>ROUND($K$24*$L$24,2)</f>
        <v>0</v>
      </c>
      <c r="N24" s="25"/>
      <c r="O24" s="25" t="str">
        <f t="array" ref="O24">INDEX(М[Форма закупа],MATCH(1,IF(($B24=М[Наим.])*($C24=М[Артикул, марка, произв.])*($D24=М[Хар-ка])*($N24=М[Прим.]),{1},($B24=М[Наим.])*($C24=М[Артикул, марка, произв.])*($D24=М[Хар-ка])*($N24=М[Прим.])),0))</f>
        <v>Закупка подрядчик</v>
      </c>
    </row>
    <row r="25" spans="1:15" ht="11.1" customHeight="1" outlineLevel="4" x14ac:dyDescent="0.2">
      <c r="A25" s="23" t="s">
        <v>39</v>
      </c>
      <c r="B25" s="24" t="s">
        <v>50</v>
      </c>
      <c r="C25" s="25"/>
      <c r="D25" s="25" t="s">
        <v>51</v>
      </c>
      <c r="E25" s="26" t="s">
        <v>52</v>
      </c>
      <c r="F25" s="27"/>
      <c r="G25" s="32">
        <v>1</v>
      </c>
      <c r="H25" s="32">
        <v>1</v>
      </c>
      <c r="I25" s="32">
        <v>1</v>
      </c>
      <c r="J25" s="32">
        <v>1</v>
      </c>
      <c r="K25" s="32">
        <f>SUM($G$25:$J$25)</f>
        <v>4</v>
      </c>
      <c r="L25" s="30">
        <f t="array" ref="L25">INDEX(М[Цена за ед., руб],MATCH(1,IF(($B25=М[Наим.])*($C25=М[Артикул, марка, произв.])*($D25=М[Хар-ка])*($N25=М[Прим.]),{1},($B25=М[Наим.])*($C25=М[Артикул, марка, произв.])*($D25=М[Хар-ка])*($N25=М[Прим.])),0))</f>
        <v>0</v>
      </c>
      <c r="M25" s="30">
        <f>ROUND($K$25*$L$25,2)</f>
        <v>0</v>
      </c>
      <c r="N25" s="25"/>
      <c r="O25" s="25" t="str">
        <f t="array" ref="O25">INDEX(М[Форма закупа],MATCH(1,IF(($B25=М[Наим.])*($C25=М[Артикул, марка, произв.])*($D25=М[Хар-ка])*($N25=М[Прим.]),{1},($B25=М[Наим.])*($C25=М[Артикул, марка, произв.])*($D25=М[Хар-ка])*($N25=М[Прим.])),0))</f>
        <v>Закупка подрядчик</v>
      </c>
    </row>
    <row r="26" spans="1:15" ht="11.1" customHeight="1" outlineLevel="4" x14ac:dyDescent="0.2">
      <c r="A26" s="20"/>
      <c r="B26" s="14" t="s">
        <v>24</v>
      </c>
      <c r="C26" s="21"/>
      <c r="D26" s="21"/>
      <c r="E26" s="21"/>
      <c r="F26" s="21"/>
      <c r="G26" s="21"/>
      <c r="H26" s="21"/>
      <c r="I26" s="21"/>
      <c r="J26" s="21"/>
      <c r="K26" s="21"/>
      <c r="L26" s="65"/>
      <c r="M26" s="66">
        <f>SUM($M$27)</f>
        <v>0</v>
      </c>
      <c r="N26" s="18"/>
      <c r="O26" s="22"/>
    </row>
    <row r="27" spans="1:15" ht="11.1" customHeight="1" outlineLevel="4" x14ac:dyDescent="0.2">
      <c r="A27" s="23"/>
      <c r="B27" s="24" t="s">
        <v>53</v>
      </c>
      <c r="C27" s="25"/>
      <c r="D27" s="25"/>
      <c r="E27" s="26" t="s">
        <v>26</v>
      </c>
      <c r="F27" s="27"/>
      <c r="G27" s="29">
        <v>407.52</v>
      </c>
      <c r="H27" s="29">
        <v>421.79</v>
      </c>
      <c r="I27" s="29">
        <v>411.27</v>
      </c>
      <c r="J27" s="28">
        <v>339.4</v>
      </c>
      <c r="K27" s="30">
        <f>SUM($G$27:$J$27)</f>
        <v>1579.98</v>
      </c>
      <c r="L27" s="30">
        <f t="array" ref="L27">INDEX(Р[Цена за ед., руб],MATCH(1,IF(($B27=Р[Наименование])*($N27=Р[Примечание]),{1},($B27=Р[Наименование])*($N27=Р[Примечание])),0))</f>
        <v>0</v>
      </c>
      <c r="M27" s="30">
        <f>ROUND($K$27*$L$27,2)</f>
        <v>0</v>
      </c>
      <c r="N27" s="25" t="s">
        <v>54</v>
      </c>
      <c r="O27" s="25"/>
    </row>
    <row r="28" spans="1:15" ht="11.1" customHeight="1" outlineLevel="4" x14ac:dyDescent="0.2">
      <c r="A28" s="20"/>
      <c r="B28" s="14" t="s">
        <v>28</v>
      </c>
      <c r="C28" s="21"/>
      <c r="D28" s="21"/>
      <c r="E28" s="21"/>
      <c r="F28" s="21"/>
      <c r="G28" s="21"/>
      <c r="H28" s="21"/>
      <c r="I28" s="21"/>
      <c r="J28" s="21"/>
      <c r="K28" s="21"/>
      <c r="L28" s="65"/>
      <c r="M28" s="66">
        <f>SUM($M$29:$M$30)</f>
        <v>0</v>
      </c>
      <c r="N28" s="18"/>
      <c r="O28" s="22"/>
    </row>
    <row r="29" spans="1:15" ht="35.1" customHeight="1" outlineLevel="4" x14ac:dyDescent="0.2">
      <c r="A29" s="23" t="s">
        <v>29</v>
      </c>
      <c r="B29" s="24" t="s">
        <v>47</v>
      </c>
      <c r="C29" s="25"/>
      <c r="D29" s="25" t="s">
        <v>55</v>
      </c>
      <c r="E29" s="26" t="s">
        <v>49</v>
      </c>
      <c r="F29" s="31">
        <v>1.03</v>
      </c>
      <c r="G29" s="29">
        <v>83.95</v>
      </c>
      <c r="H29" s="29">
        <v>86.89</v>
      </c>
      <c r="I29" s="29">
        <v>84.72</v>
      </c>
      <c r="J29" s="29">
        <v>69.92</v>
      </c>
      <c r="K29" s="29">
        <f>SUM($G$29:$J$29)</f>
        <v>325.48</v>
      </c>
      <c r="L29" s="30">
        <f t="array" ref="L29">INDEX(М[Цена за ед., руб],MATCH(1,IF(($B29=М[Наим.])*($C29=М[Артикул, марка, произв.])*($D29=М[Хар-ка])*($N29=М[Прим.]),{1},($B29=М[Наим.])*($C29=М[Артикул, марка, произв.])*($D29=М[Хар-ка])*($N29=М[Прим.])),0))</f>
        <v>0</v>
      </c>
      <c r="M29" s="30">
        <f>ROUND($K$29*$L$29,2)</f>
        <v>0</v>
      </c>
      <c r="N29" s="25" t="s">
        <v>56</v>
      </c>
      <c r="O29" s="25" t="str">
        <f t="array" ref="O29">INDEX(М[Форма закупа],MATCH(1,IF(($B29=М[Наим.])*($C29=М[Артикул, марка, произв.])*($D29=М[Хар-ка])*($N29=М[Прим.]),{1},($B29=М[Наим.])*($C29=М[Артикул, марка, произв.])*($D29=М[Хар-ка])*($N29=М[Прим.])),0))</f>
        <v>Закупка подрядчик</v>
      </c>
    </row>
    <row r="30" spans="1:15" ht="11.1" customHeight="1" outlineLevel="4" x14ac:dyDescent="0.2">
      <c r="A30" s="23" t="s">
        <v>39</v>
      </c>
      <c r="B30" s="24" t="s">
        <v>50</v>
      </c>
      <c r="C30" s="25"/>
      <c r="D30" s="25" t="s">
        <v>51</v>
      </c>
      <c r="E30" s="26" t="s">
        <v>52</v>
      </c>
      <c r="F30" s="27"/>
      <c r="G30" s="32">
        <v>16</v>
      </c>
      <c r="H30" s="32">
        <v>17</v>
      </c>
      <c r="I30" s="32">
        <v>16</v>
      </c>
      <c r="J30" s="32">
        <v>14</v>
      </c>
      <c r="K30" s="32">
        <f>SUM($G$30:$J$30)</f>
        <v>63</v>
      </c>
      <c r="L30" s="30">
        <f t="array" ref="L30">INDEX(М[Цена за ед., руб],MATCH(1,IF(($B30=М[Наим.])*($C30=М[Артикул, марка, произв.])*($D30=М[Хар-ка])*($N30=М[Прим.]),{1},($B30=М[Наим.])*($C30=М[Артикул, марка, произв.])*($D30=М[Хар-ка])*($N30=М[Прим.])),0))</f>
        <v>0</v>
      </c>
      <c r="M30" s="30">
        <f>ROUND($K$30*$L$30,2)</f>
        <v>0</v>
      </c>
      <c r="N30" s="25"/>
      <c r="O30" s="25" t="str">
        <f t="array" ref="O30">INDEX(М[Форма закупа],MATCH(1,IF(($B30=М[Наим.])*($C30=М[Артикул, марка, произв.])*($D30=М[Хар-ка])*($N30=М[Прим.]),{1},($B30=М[Наим.])*($C30=М[Артикул, марка, произв.])*($D30=М[Хар-ка])*($N30=М[Прим.])),0))</f>
        <v>Закупка подрядчик</v>
      </c>
    </row>
    <row r="31" spans="1:15" ht="11.1" customHeight="1" outlineLevel="4" x14ac:dyDescent="0.2">
      <c r="A31" s="20"/>
      <c r="B31" s="14" t="s">
        <v>24</v>
      </c>
      <c r="C31" s="21"/>
      <c r="D31" s="21"/>
      <c r="E31" s="21"/>
      <c r="F31" s="21"/>
      <c r="G31" s="21"/>
      <c r="H31" s="21"/>
      <c r="I31" s="21"/>
      <c r="J31" s="21"/>
      <c r="K31" s="21"/>
      <c r="L31" s="65"/>
      <c r="M31" s="66">
        <f>SUM($M$32)</f>
        <v>0</v>
      </c>
      <c r="N31" s="18"/>
      <c r="O31" s="22"/>
    </row>
    <row r="32" spans="1:15" ht="11.1" customHeight="1" outlineLevel="4" x14ac:dyDescent="0.2">
      <c r="A32" s="23"/>
      <c r="B32" s="24" t="s">
        <v>57</v>
      </c>
      <c r="C32" s="25"/>
      <c r="D32" s="25"/>
      <c r="E32" s="26" t="s">
        <v>26</v>
      </c>
      <c r="F32" s="27"/>
      <c r="G32" s="29">
        <v>14.05</v>
      </c>
      <c r="H32" s="29">
        <v>5.88</v>
      </c>
      <c r="I32" s="29">
        <v>15.43</v>
      </c>
      <c r="J32" s="29">
        <v>13.43</v>
      </c>
      <c r="K32" s="29">
        <f>SUM($G$32:$J$32)</f>
        <v>48.79</v>
      </c>
      <c r="L32" s="30">
        <f t="array" ref="L32">INDEX(Р[Цена за ед., руб],MATCH(1,IF(($B32=Р[Наименование])*($N32=Р[Примечание]),{1},($B32=Р[Наименование])*($N32=Р[Примечание])),0))</f>
        <v>0</v>
      </c>
      <c r="M32" s="30">
        <f>ROUND($K$32*$L$32,2)</f>
        <v>0</v>
      </c>
      <c r="N32" s="25" t="s">
        <v>58</v>
      </c>
      <c r="O32" s="25"/>
    </row>
    <row r="33" spans="1:15" ht="11.1" customHeight="1" outlineLevel="4" x14ac:dyDescent="0.2">
      <c r="A33" s="20"/>
      <c r="B33" s="14" t="s">
        <v>28</v>
      </c>
      <c r="C33" s="21"/>
      <c r="D33" s="21"/>
      <c r="E33" s="21"/>
      <c r="F33" s="21"/>
      <c r="G33" s="21"/>
      <c r="H33" s="21"/>
      <c r="I33" s="21"/>
      <c r="J33" s="21"/>
      <c r="K33" s="21"/>
      <c r="L33" s="65"/>
      <c r="M33" s="66">
        <f>SUM($M$34:$M$35)</f>
        <v>0</v>
      </c>
      <c r="N33" s="18"/>
      <c r="O33" s="22"/>
    </row>
    <row r="34" spans="1:15" ht="11.1" customHeight="1" outlineLevel="4" x14ac:dyDescent="0.2">
      <c r="A34" s="23" t="s">
        <v>29</v>
      </c>
      <c r="B34" s="24" t="s">
        <v>59</v>
      </c>
      <c r="C34" s="25"/>
      <c r="D34" s="25" t="s">
        <v>60</v>
      </c>
      <c r="E34" s="26" t="s">
        <v>49</v>
      </c>
      <c r="F34" s="31">
        <v>1.07</v>
      </c>
      <c r="G34" s="29">
        <v>0.75</v>
      </c>
      <c r="H34" s="29">
        <v>0.32</v>
      </c>
      <c r="I34" s="29">
        <v>0.83</v>
      </c>
      <c r="J34" s="29">
        <v>0.72</v>
      </c>
      <c r="K34" s="29">
        <f>SUM($G$34:$J$34)</f>
        <v>2.62</v>
      </c>
      <c r="L34" s="30">
        <f t="array" ref="L34">INDEX(М[Цена за ед., руб],MATCH(1,IF(($B34=М[Наим.])*($C34=М[Артикул, марка, произв.])*($D34=М[Хар-ка])*($N34=М[Прим.]),{1},($B34=М[Наим.])*($C34=М[Артикул, марка, произв.])*($D34=М[Хар-ка])*($N34=М[Прим.])),0))</f>
        <v>0</v>
      </c>
      <c r="M34" s="30">
        <f>ROUND($K$34*$L$34,2)</f>
        <v>0</v>
      </c>
      <c r="N34" s="25"/>
      <c r="O34" s="25" t="str">
        <f t="array" ref="O34">INDEX(М[Форма закупа],MATCH(1,IF(($B34=М[Наим.])*($C34=М[Артикул, марка, произв.])*($D34=М[Хар-ка])*($N34=М[Прим.]),{1},($B34=М[Наим.])*($C34=М[Артикул, марка, произв.])*($D34=М[Хар-ка])*($N34=М[Прим.])),0))</f>
        <v>Закупка подрядчик</v>
      </c>
    </row>
    <row r="35" spans="1:15" ht="11.1" customHeight="1" outlineLevel="4" x14ac:dyDescent="0.2">
      <c r="A35" s="23" t="s">
        <v>39</v>
      </c>
      <c r="B35" s="24" t="s">
        <v>50</v>
      </c>
      <c r="C35" s="25"/>
      <c r="D35" s="25" t="s">
        <v>51</v>
      </c>
      <c r="E35" s="26" t="s">
        <v>52</v>
      </c>
      <c r="F35" s="27"/>
      <c r="G35" s="32">
        <v>1</v>
      </c>
      <c r="H35" s="32">
        <v>1</v>
      </c>
      <c r="I35" s="32">
        <v>1</v>
      </c>
      <c r="J35" s="32">
        <v>1</v>
      </c>
      <c r="K35" s="32">
        <f>SUM($G$35:$J$35)</f>
        <v>4</v>
      </c>
      <c r="L35" s="30">
        <f t="array" ref="L35">INDEX(М[Цена за ед., руб],MATCH(1,IF(($B35=М[Наим.])*($C35=М[Артикул, марка, произв.])*($D35=М[Хар-ка])*($N35=М[Прим.]),{1},($B35=М[Наим.])*($C35=М[Артикул, марка, произв.])*($D35=М[Хар-ка])*($N35=М[Прим.])),0))</f>
        <v>0</v>
      </c>
      <c r="M35" s="30">
        <f>ROUND($K$35*$L$35,2)</f>
        <v>0</v>
      </c>
      <c r="N35" s="25"/>
      <c r="O35" s="25" t="str">
        <f t="array" ref="O35">INDEX(М[Форма закупа],MATCH(1,IF(($B35=М[Наим.])*($C35=М[Артикул, марка, произв.])*($D35=М[Хар-ка])*($N35=М[Прим.]),{1},($B35=М[Наим.])*($C35=М[Артикул, марка, произв.])*($D35=М[Хар-ка])*($N35=М[Прим.])),0))</f>
        <v>Закупка подрядчик</v>
      </c>
    </row>
    <row r="36" spans="1:15" ht="11.1" customHeight="1" outlineLevel="4" x14ac:dyDescent="0.2">
      <c r="A36" s="20"/>
      <c r="B36" s="14" t="s">
        <v>24</v>
      </c>
      <c r="C36" s="21"/>
      <c r="D36" s="21"/>
      <c r="E36" s="21"/>
      <c r="F36" s="21"/>
      <c r="G36" s="21"/>
      <c r="H36" s="21"/>
      <c r="I36" s="21"/>
      <c r="J36" s="21"/>
      <c r="K36" s="21"/>
      <c r="L36" s="65"/>
      <c r="M36" s="66">
        <f>SUM($M$37)</f>
        <v>0</v>
      </c>
      <c r="N36" s="18"/>
      <c r="O36" s="22"/>
    </row>
    <row r="37" spans="1:15" ht="23.1" customHeight="1" outlineLevel="4" x14ac:dyDescent="0.2">
      <c r="A37" s="23"/>
      <c r="B37" s="24" t="s">
        <v>61</v>
      </c>
      <c r="C37" s="25"/>
      <c r="D37" s="25"/>
      <c r="E37" s="26" t="s">
        <v>26</v>
      </c>
      <c r="F37" s="27"/>
      <c r="G37" s="28">
        <v>428.1</v>
      </c>
      <c r="H37" s="29">
        <v>433.79</v>
      </c>
      <c r="I37" s="29">
        <v>430.67</v>
      </c>
      <c r="J37" s="29">
        <v>357.31</v>
      </c>
      <c r="K37" s="30">
        <f>SUM($G$37:$J$37)</f>
        <v>1649.8700000000001</v>
      </c>
      <c r="L37" s="30">
        <f t="array" ref="L37">INDEX(Р[Цена за ед., руб],MATCH(1,IF(($B37=Р[Наименование])*($N37=Р[Примечание]),{1},($B37=Р[Наименование])*($N37=Р[Примечание])),0))</f>
        <v>0</v>
      </c>
      <c r="M37" s="30">
        <f>ROUND($K$37*$L$37,2)</f>
        <v>0</v>
      </c>
      <c r="N37" s="25" t="s">
        <v>27</v>
      </c>
      <c r="O37" s="25"/>
    </row>
    <row r="38" spans="1:15" ht="11.1" customHeight="1" outlineLevel="4" x14ac:dyDescent="0.2">
      <c r="A38" s="20"/>
      <c r="B38" s="14" t="s">
        <v>28</v>
      </c>
      <c r="C38" s="21"/>
      <c r="D38" s="21"/>
      <c r="E38" s="21"/>
      <c r="F38" s="21"/>
      <c r="G38" s="21"/>
      <c r="H38" s="21"/>
      <c r="I38" s="21"/>
      <c r="J38" s="21"/>
      <c r="K38" s="21"/>
      <c r="L38" s="65"/>
      <c r="M38" s="66">
        <f>SUM($M$39:$M$41)</f>
        <v>0</v>
      </c>
      <c r="N38" s="18"/>
      <c r="O38" s="22"/>
    </row>
    <row r="39" spans="1:15" ht="11.1" customHeight="1" outlineLevel="4" x14ac:dyDescent="0.2">
      <c r="A39" s="23" t="s">
        <v>29</v>
      </c>
      <c r="B39" s="24" t="s">
        <v>62</v>
      </c>
      <c r="C39" s="25"/>
      <c r="D39" s="25" t="s">
        <v>63</v>
      </c>
      <c r="E39" s="26" t="s">
        <v>26</v>
      </c>
      <c r="F39" s="31">
        <v>1.1399999999999999</v>
      </c>
      <c r="G39" s="29">
        <v>488.03</v>
      </c>
      <c r="H39" s="29">
        <v>494.52</v>
      </c>
      <c r="I39" s="29">
        <v>490.97</v>
      </c>
      <c r="J39" s="29">
        <v>407.33</v>
      </c>
      <c r="K39" s="30">
        <f>SUM($G$39:$J$39)</f>
        <v>1880.85</v>
      </c>
      <c r="L39" s="30">
        <f t="array" ref="L39">INDEX(М[Цена за ед., руб],MATCH(1,IF(($B39=М[Наим.])*($C39=М[Артикул, марка, произв.])*($D39=М[Хар-ка])*($N39=М[Прим.]),{1},($B39=М[Наим.])*($C39=М[Артикул, марка, произв.])*($D39=М[Хар-ка])*($N39=М[Прим.])),0))</f>
        <v>0</v>
      </c>
      <c r="M39" s="30">
        <f>ROUND($K$39*$L$39,2)</f>
        <v>0</v>
      </c>
      <c r="N39" s="25"/>
      <c r="O39" s="25" t="str">
        <f t="array" ref="O39">INDEX(М[Форма закупа],MATCH(1,IF(($B39=М[Наим.])*($C39=М[Артикул, марка, произв.])*($D39=М[Хар-ка])*($N39=М[Прим.]),{1},($B39=М[Наим.])*($C39=М[Артикул, марка, произв.])*($D39=М[Хар-ка])*($N39=М[Прим.])),0))</f>
        <v>Закупка подрядчик</v>
      </c>
    </row>
    <row r="40" spans="1:15" ht="11.1" customHeight="1" outlineLevel="4" x14ac:dyDescent="0.2">
      <c r="A40" s="23" t="s">
        <v>39</v>
      </c>
      <c r="B40" s="24" t="s">
        <v>62</v>
      </c>
      <c r="C40" s="25"/>
      <c r="D40" s="25" t="s">
        <v>64</v>
      </c>
      <c r="E40" s="26" t="s">
        <v>26</v>
      </c>
      <c r="F40" s="31">
        <v>1.1599999999999999</v>
      </c>
      <c r="G40" s="29">
        <v>496.59</v>
      </c>
      <c r="H40" s="29">
        <v>503.19</v>
      </c>
      <c r="I40" s="29">
        <v>499.58</v>
      </c>
      <c r="J40" s="29">
        <v>414.48</v>
      </c>
      <c r="K40" s="30">
        <f>SUM($G$40:$J$40)</f>
        <v>1913.84</v>
      </c>
      <c r="L40" s="30">
        <f t="array" ref="L40">INDEX(М[Цена за ед., руб],MATCH(1,IF(($B40=М[Наим.])*($C40=М[Артикул, марка, произв.])*($D40=М[Хар-ка])*($N40=М[Прим.]),{1},($B40=М[Наим.])*($C40=М[Артикул, марка, произв.])*($D40=М[Хар-ка])*($N40=М[Прим.])),0))</f>
        <v>0</v>
      </c>
      <c r="M40" s="30">
        <f>ROUND($K$40*$L$40,2)</f>
        <v>0</v>
      </c>
      <c r="N40" s="25"/>
      <c r="O40" s="25" t="str">
        <f t="array" ref="O40">INDEX(М[Форма закупа],MATCH(1,IF(($B40=М[Наим.])*($C40=М[Артикул, марка, произв.])*($D40=М[Хар-ка])*($N40=М[Прим.]),{1},($B40=М[Наим.])*($C40=М[Артикул, марка, произв.])*($D40=М[Хар-ка])*($N40=М[Прим.])),0))</f>
        <v>Закупка подрядчик</v>
      </c>
    </row>
    <row r="41" spans="1:15" ht="11.1" customHeight="1" outlineLevel="4" x14ac:dyDescent="0.2">
      <c r="A41" s="23" t="s">
        <v>65</v>
      </c>
      <c r="B41" s="24" t="s">
        <v>66</v>
      </c>
      <c r="C41" s="25"/>
      <c r="D41" s="25"/>
      <c r="E41" s="26" t="s">
        <v>33</v>
      </c>
      <c r="F41" s="31">
        <v>0.94</v>
      </c>
      <c r="G41" s="29">
        <v>402.41</v>
      </c>
      <c r="H41" s="29">
        <v>407.76</v>
      </c>
      <c r="I41" s="29">
        <v>404.83</v>
      </c>
      <c r="J41" s="29">
        <v>335.87</v>
      </c>
      <c r="K41" s="30">
        <f>SUM($G$41:$J$41)</f>
        <v>1550.87</v>
      </c>
      <c r="L41" s="30">
        <f t="array" ref="L41">INDEX(М[Цена за ед., руб],MATCH(1,IF(($B41=М[Наим.])*($C41=М[Артикул, марка, произв.])*($D41=М[Хар-ка])*($N41=М[Прим.]),{1},($B41=М[Наим.])*($C41=М[Артикул, марка, произв.])*($D41=М[Хар-ка])*($N41=М[Прим.])),0))</f>
        <v>0</v>
      </c>
      <c r="M41" s="30">
        <f>ROUND($K$41*$L$41,2)</f>
        <v>0</v>
      </c>
      <c r="N41" s="25"/>
      <c r="O41" s="25" t="str">
        <f t="array" ref="O41">INDEX(М[Форма закупа],MATCH(1,IF(($B41=М[Наим.])*($C41=М[Артикул, марка, произв.])*($D41=М[Хар-ка])*($N41=М[Прим.]),{1},($B41=М[Наим.])*($C41=М[Артикул, марка, произв.])*($D41=М[Хар-ка])*($N41=М[Прим.])),0))</f>
        <v>Закупка подрядчик</v>
      </c>
    </row>
    <row r="42" spans="1:15" ht="11.1" customHeight="1" outlineLevel="4" x14ac:dyDescent="0.2">
      <c r="A42" s="20"/>
      <c r="B42" s="14" t="s">
        <v>24</v>
      </c>
      <c r="C42" s="21"/>
      <c r="D42" s="21"/>
      <c r="E42" s="21"/>
      <c r="F42" s="21"/>
      <c r="G42" s="21"/>
      <c r="H42" s="21"/>
      <c r="I42" s="21"/>
      <c r="J42" s="21"/>
      <c r="K42" s="21"/>
      <c r="L42" s="65"/>
      <c r="M42" s="66">
        <f>SUM($M$43)</f>
        <v>0</v>
      </c>
      <c r="N42" s="18"/>
      <c r="O42" s="22"/>
    </row>
    <row r="43" spans="1:15" ht="35.1" customHeight="1" outlineLevel="4" x14ac:dyDescent="0.2">
      <c r="A43" s="23"/>
      <c r="B43" s="24" t="s">
        <v>67</v>
      </c>
      <c r="C43" s="25"/>
      <c r="D43" s="25"/>
      <c r="E43" s="26" t="s">
        <v>26</v>
      </c>
      <c r="F43" s="27"/>
      <c r="G43" s="28">
        <v>428.1</v>
      </c>
      <c r="H43" s="29">
        <v>433.79</v>
      </c>
      <c r="I43" s="29">
        <v>430.67</v>
      </c>
      <c r="J43" s="29">
        <v>357.31</v>
      </c>
      <c r="K43" s="30">
        <f>SUM($G$43:$J$43)</f>
        <v>1649.8700000000001</v>
      </c>
      <c r="L43" s="30">
        <f t="array" ref="L43">INDEX(Р[Цена за ед., руб],MATCH(1,IF(($B43=Р[Наименование])*($N43=Р[Примечание]),{1},($B43=Р[Наименование])*($N43=Р[Примечание])),0))</f>
        <v>0</v>
      </c>
      <c r="M43" s="30">
        <f>ROUND($K$43*$L$43,2)</f>
        <v>0</v>
      </c>
      <c r="N43" s="25" t="s">
        <v>27</v>
      </c>
      <c r="O43" s="25"/>
    </row>
    <row r="44" spans="1:15" ht="11.1" customHeight="1" outlineLevel="4" x14ac:dyDescent="0.2">
      <c r="A44" s="20"/>
      <c r="B44" s="14" t="s">
        <v>28</v>
      </c>
      <c r="C44" s="21"/>
      <c r="D44" s="21"/>
      <c r="E44" s="21"/>
      <c r="F44" s="21"/>
      <c r="G44" s="21"/>
      <c r="H44" s="21"/>
      <c r="I44" s="21"/>
      <c r="J44" s="21"/>
      <c r="K44" s="21"/>
      <c r="L44" s="65"/>
      <c r="M44" s="66">
        <f>SUM($M$45:$M$47)</f>
        <v>0</v>
      </c>
      <c r="N44" s="18"/>
      <c r="O44" s="22"/>
    </row>
    <row r="45" spans="1:15" ht="11.1" customHeight="1" outlineLevel="4" x14ac:dyDescent="0.2">
      <c r="A45" s="23" t="s">
        <v>29</v>
      </c>
      <c r="B45" s="24" t="s">
        <v>68</v>
      </c>
      <c r="C45" s="25"/>
      <c r="D45" s="25" t="s">
        <v>69</v>
      </c>
      <c r="E45" s="26" t="s">
        <v>26</v>
      </c>
      <c r="F45" s="31">
        <v>2.0499999999999998</v>
      </c>
      <c r="G45" s="29">
        <v>877.59</v>
      </c>
      <c r="H45" s="29">
        <v>889.26</v>
      </c>
      <c r="I45" s="29">
        <v>882.88</v>
      </c>
      <c r="J45" s="29">
        <v>732.48</v>
      </c>
      <c r="K45" s="30">
        <f>SUM($G$45:$J$45)</f>
        <v>3382.21</v>
      </c>
      <c r="L45" s="30">
        <f t="array" ref="L45">INDEX(М[Цена за ед., руб],MATCH(1,IF(($B45=М[Наим.])*($C45=М[Артикул, марка, произв.])*($D45=М[Хар-ка])*($N45=М[Прим.]),{1},($B45=М[Наим.])*($C45=М[Артикул, марка, произв.])*($D45=М[Хар-ка])*($N45=М[Прим.])),0))</f>
        <v>0</v>
      </c>
      <c r="M45" s="30">
        <f>ROUND($K$45*$L$45,2)</f>
        <v>0</v>
      </c>
      <c r="N45" s="25" t="s">
        <v>70</v>
      </c>
      <c r="O45" s="25" t="str">
        <f t="array" ref="O45">INDEX(М[Форма закупа],MATCH(1,IF(($B45=М[Наим.])*($C45=М[Артикул, марка, произв.])*($D45=М[Хар-ка])*($N45=М[Прим.]),{1},($B45=М[Наим.])*($C45=М[Артикул, марка, произв.])*($D45=М[Хар-ка])*($N45=М[Прим.])),0))</f>
        <v>Закупка подрядчик</v>
      </c>
    </row>
    <row r="46" spans="1:15" ht="35.1" customHeight="1" outlineLevel="4" x14ac:dyDescent="0.2">
      <c r="A46" s="23" t="s">
        <v>39</v>
      </c>
      <c r="B46" s="24" t="s">
        <v>71</v>
      </c>
      <c r="C46" s="25"/>
      <c r="D46" s="25" t="s">
        <v>72</v>
      </c>
      <c r="E46" s="26" t="s">
        <v>43</v>
      </c>
      <c r="F46" s="31">
        <v>4</v>
      </c>
      <c r="G46" s="33">
        <v>1718</v>
      </c>
      <c r="H46" s="33">
        <v>1738</v>
      </c>
      <c r="I46" s="33">
        <v>1724</v>
      </c>
      <c r="J46" s="33">
        <v>1430</v>
      </c>
      <c r="K46" s="33">
        <f>SUM($G$46:$J$46)</f>
        <v>6610</v>
      </c>
      <c r="L46" s="30">
        <f t="array" ref="L46">INDEX(М[Цена за ед., руб],MATCH(1,IF(($B46=М[Наим.])*($C46=М[Артикул, марка, произв.])*($D46=М[Хар-ка])*($N46=М[Прим.]),{1},($B46=М[Наим.])*($C46=М[Артикул, марка, произв.])*($D46=М[Хар-ка])*($N46=М[Прим.])),0))</f>
        <v>0</v>
      </c>
      <c r="M46" s="30">
        <f>ROUND($K$46*$L$46,2)</f>
        <v>0</v>
      </c>
      <c r="N46" s="25"/>
      <c r="O46" s="25" t="str">
        <f t="array" ref="O46">INDEX(М[Форма закупа],MATCH(1,IF(($B46=М[Наим.])*($C46=М[Артикул, марка, произв.])*($D46=М[Хар-ка])*($N46=М[Прим.]),{1},($B46=М[Наим.])*($C46=М[Артикул, марка, произв.])*($D46=М[Хар-ка])*($N46=М[Прим.])),0))</f>
        <v>Закупка подрядчик</v>
      </c>
    </row>
    <row r="47" spans="1:15" ht="11.1" customHeight="1" outlineLevel="4" x14ac:dyDescent="0.2">
      <c r="A47" s="23" t="s">
        <v>65</v>
      </c>
      <c r="B47" s="24" t="s">
        <v>73</v>
      </c>
      <c r="C47" s="25"/>
      <c r="D47" s="25" t="s">
        <v>74</v>
      </c>
      <c r="E47" s="26" t="s">
        <v>43</v>
      </c>
      <c r="F47" s="31">
        <v>5</v>
      </c>
      <c r="G47" s="33">
        <v>2142</v>
      </c>
      <c r="H47" s="33">
        <v>2170</v>
      </c>
      <c r="I47" s="33">
        <v>2155</v>
      </c>
      <c r="J47" s="33">
        <v>1788</v>
      </c>
      <c r="K47" s="33">
        <f>SUM($G$47:$J$47)</f>
        <v>8255</v>
      </c>
      <c r="L47" s="30">
        <f t="array" ref="L47">INDEX(М[Цена за ед., руб],MATCH(1,IF(($B47=М[Наим.])*($C47=М[Артикул, марка, произв.])*($D47=М[Хар-ка])*($N47=М[Прим.]),{1},($B47=М[Наим.])*($C47=М[Артикул, марка, произв.])*($D47=М[Хар-ка])*($N47=М[Прим.])),0))</f>
        <v>0</v>
      </c>
      <c r="M47" s="30">
        <f>ROUND($K$47*$L$47,2)</f>
        <v>0</v>
      </c>
      <c r="N47" s="25"/>
      <c r="O47" s="25" t="str">
        <f t="array" ref="O47">INDEX(М[Форма закупа],MATCH(1,IF(($B47=М[Наим.])*($C47=М[Артикул, марка, произв.])*($D47=М[Хар-ка])*($N47=М[Прим.]),{1},($B47=М[Наим.])*($C47=М[Артикул, марка, произв.])*($D47=М[Хар-ка])*($N47=М[Прим.])),0))</f>
        <v>Закупка подрядчик</v>
      </c>
    </row>
    <row r="48" spans="1:15" ht="11.1" customHeight="1" outlineLevel="4" x14ac:dyDescent="0.2">
      <c r="A48" s="20"/>
      <c r="B48" s="14" t="s">
        <v>24</v>
      </c>
      <c r="C48" s="21"/>
      <c r="D48" s="21"/>
      <c r="E48" s="21"/>
      <c r="F48" s="21"/>
      <c r="G48" s="21"/>
      <c r="H48" s="21"/>
      <c r="I48" s="21"/>
      <c r="J48" s="21"/>
      <c r="K48" s="21"/>
      <c r="L48" s="65"/>
      <c r="M48" s="66">
        <f>SUM($M$49)</f>
        <v>0</v>
      </c>
      <c r="N48" s="18"/>
      <c r="O48" s="22"/>
    </row>
    <row r="49" spans="1:15" ht="23.1" customHeight="1" outlineLevel="4" x14ac:dyDescent="0.2">
      <c r="A49" s="23"/>
      <c r="B49" s="24" t="s">
        <v>75</v>
      </c>
      <c r="C49" s="25"/>
      <c r="D49" s="25"/>
      <c r="E49" s="26" t="s">
        <v>26</v>
      </c>
      <c r="F49" s="27"/>
      <c r="G49" s="29">
        <v>407.52</v>
      </c>
      <c r="H49" s="29">
        <v>421.79</v>
      </c>
      <c r="I49" s="29">
        <v>411.27</v>
      </c>
      <c r="J49" s="28">
        <v>339.4</v>
      </c>
      <c r="K49" s="30">
        <f>SUM($G$49:$J$49)</f>
        <v>1579.98</v>
      </c>
      <c r="L49" s="30">
        <f t="array" ref="L49">INDEX(Р[Цена за ед., руб],MATCH(1,IF(($B49=Р[Наименование])*($N49=Р[Примечание]),{1},($B49=Р[Наименование])*($N49=Р[Примечание])),0))</f>
        <v>0</v>
      </c>
      <c r="M49" s="30">
        <f>ROUND($K$49*$L$49,2)</f>
        <v>0</v>
      </c>
      <c r="N49" s="25" t="s">
        <v>76</v>
      </c>
      <c r="O49" s="25"/>
    </row>
    <row r="50" spans="1:15" ht="11.1" customHeight="1" outlineLevel="4" x14ac:dyDescent="0.2">
      <c r="A50" s="20"/>
      <c r="B50" s="14" t="s">
        <v>28</v>
      </c>
      <c r="C50" s="21"/>
      <c r="D50" s="21"/>
      <c r="E50" s="21"/>
      <c r="F50" s="21"/>
      <c r="G50" s="21"/>
      <c r="H50" s="21"/>
      <c r="I50" s="21"/>
      <c r="J50" s="21"/>
      <c r="K50" s="21"/>
      <c r="L50" s="65"/>
      <c r="M50" s="66">
        <f>SUM($M$51)</f>
        <v>0</v>
      </c>
      <c r="N50" s="18"/>
      <c r="O50" s="22"/>
    </row>
    <row r="51" spans="1:15" ht="11.1" customHeight="1" outlineLevel="4" x14ac:dyDescent="0.2">
      <c r="A51" s="23" t="s">
        <v>29</v>
      </c>
      <c r="B51" s="24" t="s">
        <v>77</v>
      </c>
      <c r="C51" s="25"/>
      <c r="D51" s="25" t="s">
        <v>78</v>
      </c>
      <c r="E51" s="26" t="s">
        <v>49</v>
      </c>
      <c r="F51" s="31">
        <v>1.05</v>
      </c>
      <c r="G51" s="29">
        <v>39.94</v>
      </c>
      <c r="H51" s="29">
        <v>41.34</v>
      </c>
      <c r="I51" s="29">
        <v>40.31</v>
      </c>
      <c r="J51" s="29">
        <v>33.26</v>
      </c>
      <c r="K51" s="29">
        <f>SUM($G$51:$J$51)</f>
        <v>154.85</v>
      </c>
      <c r="L51" s="30">
        <f t="array" ref="L51">INDEX(М[Цена за ед., руб],MATCH(1,IF(($B51=М[Наим.])*($C51=М[Артикул, марка, произв.])*($D51=М[Хар-ка])*($N51=М[Прим.]),{1},($B51=М[Наим.])*($C51=М[Артикул, марка, произв.])*($D51=М[Хар-ка])*($N51=М[Прим.])),0))</f>
        <v>0</v>
      </c>
      <c r="M51" s="30">
        <f>ROUND($K$51*$L$51,2)</f>
        <v>0</v>
      </c>
      <c r="N51" s="25"/>
      <c r="O51" s="25" t="str">
        <f t="array" ref="O51">INDEX(М[Форма закупа],MATCH(1,IF(($B51=М[Наим.])*($C51=М[Артикул, марка, произв.])*($D51=М[Хар-ка])*($N51=М[Прим.]),{1},($B51=М[Наим.])*($C51=М[Артикул, марка, произв.])*($D51=М[Хар-ка])*($N51=М[Прим.])),0))</f>
        <v>Закупка подрядчик</v>
      </c>
    </row>
    <row r="52" spans="1:15" ht="11.1" customHeight="1" outlineLevel="4" x14ac:dyDescent="0.2">
      <c r="A52" s="20"/>
      <c r="B52" s="14" t="s">
        <v>24</v>
      </c>
      <c r="C52" s="21"/>
      <c r="D52" s="21"/>
      <c r="E52" s="21"/>
      <c r="F52" s="21"/>
      <c r="G52" s="21"/>
      <c r="H52" s="21"/>
      <c r="I52" s="21"/>
      <c r="J52" s="21"/>
      <c r="K52" s="21"/>
      <c r="L52" s="65"/>
      <c r="M52" s="66">
        <f>SUM($M$53)</f>
        <v>0</v>
      </c>
      <c r="N52" s="18"/>
      <c r="O52" s="22"/>
    </row>
    <row r="53" spans="1:15" ht="59.1" customHeight="1" outlineLevel="4" x14ac:dyDescent="0.2">
      <c r="A53" s="23"/>
      <c r="B53" s="24" t="s">
        <v>79</v>
      </c>
      <c r="C53" s="25"/>
      <c r="D53" s="25"/>
      <c r="E53" s="26" t="s">
        <v>26</v>
      </c>
      <c r="F53" s="27"/>
      <c r="G53" s="29">
        <v>68.52</v>
      </c>
      <c r="H53" s="29">
        <v>85.82</v>
      </c>
      <c r="I53" s="29">
        <v>67.92</v>
      </c>
      <c r="J53" s="29">
        <v>62.29</v>
      </c>
      <c r="K53" s="29">
        <f>SUM($G$53:$J$53)</f>
        <v>284.55</v>
      </c>
      <c r="L53" s="30">
        <f t="array" ref="L53">INDEX(Р[Цена за ед., руб],MATCH(1,IF(($B53=Р[Наименование])*($N53=Р[Примечание]),{1},($B53=Р[Наименование])*($N53=Р[Примечание])),0))</f>
        <v>0</v>
      </c>
      <c r="M53" s="30">
        <f>ROUND($K$53*$L$53,2)</f>
        <v>0</v>
      </c>
      <c r="N53" s="25" t="s">
        <v>80</v>
      </c>
      <c r="O53" s="25"/>
    </row>
    <row r="54" spans="1:15" ht="11.1" customHeight="1" outlineLevel="4" x14ac:dyDescent="0.2">
      <c r="A54" s="20"/>
      <c r="B54" s="14" t="s">
        <v>28</v>
      </c>
      <c r="C54" s="21"/>
      <c r="D54" s="21"/>
      <c r="E54" s="21"/>
      <c r="F54" s="21"/>
      <c r="G54" s="21"/>
      <c r="H54" s="21"/>
      <c r="I54" s="21"/>
      <c r="J54" s="21"/>
      <c r="K54" s="21"/>
      <c r="L54" s="65"/>
      <c r="M54" s="66">
        <f>SUM($M$55:$M$56)</f>
        <v>0</v>
      </c>
      <c r="N54" s="18"/>
      <c r="O54" s="22"/>
    </row>
    <row r="55" spans="1:15" ht="47.1" customHeight="1" outlineLevel="4" x14ac:dyDescent="0.2">
      <c r="A55" s="23" t="s">
        <v>29</v>
      </c>
      <c r="B55" s="24" t="s">
        <v>81</v>
      </c>
      <c r="C55" s="25"/>
      <c r="D55" s="25" t="s">
        <v>82</v>
      </c>
      <c r="E55" s="26" t="s">
        <v>43</v>
      </c>
      <c r="F55" s="31">
        <v>7</v>
      </c>
      <c r="G55" s="32">
        <v>480</v>
      </c>
      <c r="H55" s="32">
        <v>605</v>
      </c>
      <c r="I55" s="32">
        <v>480</v>
      </c>
      <c r="J55" s="32">
        <v>440</v>
      </c>
      <c r="K55" s="33">
        <f>SUM($G$55:$J$55)</f>
        <v>2005</v>
      </c>
      <c r="L55" s="30">
        <f t="array" ref="L55">INDEX(М[Цена за ед., руб],MATCH(1,IF(($B55=М[Наим.])*($C55=М[Артикул, марка, произв.])*($D55=М[Хар-ка])*($N55=М[Прим.]),{1},($B55=М[Наим.])*($C55=М[Артикул, марка, произв.])*($D55=М[Хар-ка])*($N55=М[Прим.])),0))</f>
        <v>0</v>
      </c>
      <c r="M55" s="30">
        <f>ROUND($K$55*$L$55,2)</f>
        <v>0</v>
      </c>
      <c r="N55" s="25"/>
      <c r="O55" s="25" t="str">
        <f t="array" ref="O55">INDEX(М[Форма закупа],MATCH(1,IF(($B55=М[Наим.])*($C55=М[Артикул, марка, произв.])*($D55=М[Хар-ка])*($N55=М[Прим.]),{1},($B55=М[Наим.])*($C55=М[Артикул, марка, произв.])*($D55=М[Хар-ка])*($N55=М[Прим.])),0))</f>
        <v>Закупка подрядчик</v>
      </c>
    </row>
    <row r="56" spans="1:15" ht="11.1" customHeight="1" outlineLevel="4" x14ac:dyDescent="0.2">
      <c r="A56" s="23" t="s">
        <v>39</v>
      </c>
      <c r="B56" s="24" t="s">
        <v>59</v>
      </c>
      <c r="C56" s="25"/>
      <c r="D56" s="25" t="s">
        <v>83</v>
      </c>
      <c r="E56" s="26" t="s">
        <v>49</v>
      </c>
      <c r="F56" s="31">
        <v>1.07</v>
      </c>
      <c r="G56" s="29">
        <v>7.33</v>
      </c>
      <c r="H56" s="29">
        <v>9.18</v>
      </c>
      <c r="I56" s="29">
        <v>7.27</v>
      </c>
      <c r="J56" s="29">
        <v>6.67</v>
      </c>
      <c r="K56" s="29">
        <f>SUM($G$56:$J$56)</f>
        <v>30.449999999999996</v>
      </c>
      <c r="L56" s="30">
        <f t="array" ref="L56">INDEX(М[Цена за ед., руб],MATCH(1,IF(($B56=М[Наим.])*($C56=М[Артикул, марка, произв.])*($D56=М[Хар-ка])*($N56=М[Прим.]),{1},($B56=М[Наим.])*($C56=М[Артикул, марка, произв.])*($D56=М[Хар-ка])*($N56=М[Прим.])),0))</f>
        <v>0</v>
      </c>
      <c r="M56" s="30">
        <f>ROUND($K$56*$L$56,2)</f>
        <v>0</v>
      </c>
      <c r="N56" s="25"/>
      <c r="O56" s="25" t="str">
        <f t="array" ref="O56">INDEX(М[Форма закупа],MATCH(1,IF(($B56=М[Наим.])*($C56=М[Артикул, марка, произв.])*($D56=М[Хар-ка])*($N56=М[Прим.]),{1},($B56=М[Наим.])*($C56=М[Артикул, марка, произв.])*($D56=М[Хар-ка])*($N56=М[Прим.])),0))</f>
        <v>Закупка подрядчик</v>
      </c>
    </row>
    <row r="57" spans="1:15" ht="23.1" customHeight="1" outlineLevel="2" x14ac:dyDescent="0.2">
      <c r="A57" s="13" t="s">
        <v>84</v>
      </c>
      <c r="B57" s="14" t="s">
        <v>85</v>
      </c>
      <c r="C57" s="15"/>
      <c r="D57" s="15"/>
      <c r="E57" s="16"/>
      <c r="F57" s="17"/>
      <c r="G57" s="18"/>
      <c r="H57" s="18"/>
      <c r="I57" s="18"/>
      <c r="J57" s="18"/>
      <c r="K57" s="18"/>
      <c r="L57" s="64"/>
      <c r="M57" s="64">
        <f>SUM($M$58)</f>
        <v>0</v>
      </c>
      <c r="N57" s="19"/>
      <c r="O57" s="19"/>
    </row>
    <row r="58" spans="1:15" ht="23.1" customHeight="1" outlineLevel="3" x14ac:dyDescent="0.2">
      <c r="A58" s="13" t="s">
        <v>86</v>
      </c>
      <c r="B58" s="14" t="s">
        <v>85</v>
      </c>
      <c r="C58" s="15"/>
      <c r="D58" s="15"/>
      <c r="E58" s="16"/>
      <c r="F58" s="17"/>
      <c r="G58" s="18"/>
      <c r="H58" s="18"/>
      <c r="I58" s="18"/>
      <c r="J58" s="18"/>
      <c r="K58" s="18"/>
      <c r="L58" s="64"/>
      <c r="M58" s="64">
        <f>SUM($M$107,$M$105,$M$101,$M$99,$M$95,$M$93,$M$90,$M$88,$M$81,$M$79,$M$77,$M$75,$M$72,$M$70,$M$67,$M$65,$M$61,$M$59)</f>
        <v>0</v>
      </c>
      <c r="N58" s="19"/>
      <c r="O58" s="19"/>
    </row>
    <row r="59" spans="1:15" ht="11.1" customHeight="1" outlineLevel="4" x14ac:dyDescent="0.2">
      <c r="A59" s="20"/>
      <c r="B59" s="14" t="s">
        <v>24</v>
      </c>
      <c r="C59" s="21"/>
      <c r="D59" s="21"/>
      <c r="E59" s="21"/>
      <c r="F59" s="21"/>
      <c r="G59" s="21"/>
      <c r="H59" s="21"/>
      <c r="I59" s="21"/>
      <c r="J59" s="21"/>
      <c r="K59" s="21"/>
      <c r="L59" s="65"/>
      <c r="M59" s="66">
        <f>SUM($M$60)</f>
        <v>0</v>
      </c>
      <c r="N59" s="18"/>
      <c r="O59" s="22"/>
    </row>
    <row r="60" spans="1:15" ht="23.1" customHeight="1" outlineLevel="4" x14ac:dyDescent="0.2">
      <c r="A60" s="23"/>
      <c r="B60" s="24" t="s">
        <v>87</v>
      </c>
      <c r="C60" s="25"/>
      <c r="D60" s="25"/>
      <c r="E60" s="26" t="s">
        <v>88</v>
      </c>
      <c r="F60" s="27"/>
      <c r="G60" s="29">
        <v>94.55</v>
      </c>
      <c r="H60" s="29">
        <v>71.010000000000005</v>
      </c>
      <c r="I60" s="29">
        <v>93.47</v>
      </c>
      <c r="J60" s="29">
        <v>68.209999999999994</v>
      </c>
      <c r="K60" s="29">
        <f>SUM($G$60:$J$60)</f>
        <v>327.23999999999995</v>
      </c>
      <c r="L60" s="30">
        <f t="array" ref="L60">INDEX(Р[Цена за ед., руб],MATCH(1,IF(($B60=Р[Наименование])*($N60=Р[Примечание]),{1},($B60=Р[Наименование])*($N60=Р[Примечание])),0))</f>
        <v>0</v>
      </c>
      <c r="M60" s="30">
        <f>ROUND($K$60*$L$60,2)</f>
        <v>0</v>
      </c>
      <c r="N60" s="25"/>
      <c r="O60" s="25"/>
    </row>
    <row r="61" spans="1:15" ht="11.1" customHeight="1" outlineLevel="4" x14ac:dyDescent="0.2">
      <c r="A61" s="20"/>
      <c r="B61" s="14" t="s">
        <v>28</v>
      </c>
      <c r="C61" s="21"/>
      <c r="D61" s="21"/>
      <c r="E61" s="21"/>
      <c r="F61" s="21"/>
      <c r="G61" s="21"/>
      <c r="H61" s="21"/>
      <c r="I61" s="21"/>
      <c r="J61" s="21"/>
      <c r="K61" s="21"/>
      <c r="L61" s="65"/>
      <c r="M61" s="66">
        <f>SUM($M$62:$M$64)</f>
        <v>0</v>
      </c>
      <c r="N61" s="18"/>
      <c r="O61" s="22"/>
    </row>
    <row r="62" spans="1:15" ht="23.1" customHeight="1" outlineLevel="4" x14ac:dyDescent="0.2">
      <c r="A62" s="23" t="s">
        <v>29</v>
      </c>
      <c r="B62" s="24" t="s">
        <v>89</v>
      </c>
      <c r="C62" s="25"/>
      <c r="D62" s="25" t="s">
        <v>90</v>
      </c>
      <c r="E62" s="26" t="s">
        <v>88</v>
      </c>
      <c r="F62" s="31">
        <v>1.07</v>
      </c>
      <c r="G62" s="29">
        <v>101.17</v>
      </c>
      <c r="H62" s="29">
        <v>75.98</v>
      </c>
      <c r="I62" s="29">
        <v>100.01</v>
      </c>
      <c r="J62" s="29">
        <v>72.989999999999995</v>
      </c>
      <c r="K62" s="29">
        <f>SUM($G$62:$J$62)</f>
        <v>350.15000000000003</v>
      </c>
      <c r="L62" s="30">
        <f t="array" ref="L62">INDEX(М[Цена за ед., руб],MATCH(1,IF(($B62=М[Наим.])*($C62=М[Артикул, марка, произв.])*($D62=М[Хар-ка])*($N62=М[Прим.]),{1},($B62=М[Наим.])*($C62=М[Артикул, марка, произв.])*($D62=М[Хар-ка])*($N62=М[Прим.])),0))</f>
        <v>0</v>
      </c>
      <c r="M62" s="30">
        <f>ROUND($K$62*$L$62,2)</f>
        <v>0</v>
      </c>
      <c r="N62" s="25"/>
      <c r="O62" s="25" t="str">
        <f t="array" ref="O62">INDEX(М[Форма закупа],MATCH(1,IF(($B62=М[Наим.])*($C62=М[Артикул, марка, произв.])*($D62=М[Хар-ка])*($N62=М[Прим.]),{1},($B62=М[Наим.])*($C62=М[Артикул, марка, произв.])*($D62=М[Хар-ка])*($N62=М[Прим.])),0))</f>
        <v>Закупка подрядчик</v>
      </c>
    </row>
    <row r="63" spans="1:15" ht="11.1" customHeight="1" outlineLevel="4" x14ac:dyDescent="0.2">
      <c r="A63" s="23" t="s">
        <v>39</v>
      </c>
      <c r="B63" s="24" t="s">
        <v>91</v>
      </c>
      <c r="C63" s="25"/>
      <c r="D63" s="25" t="s">
        <v>92</v>
      </c>
      <c r="E63" s="26" t="s">
        <v>93</v>
      </c>
      <c r="F63" s="27"/>
      <c r="G63" s="32">
        <v>5</v>
      </c>
      <c r="H63" s="32">
        <v>4</v>
      </c>
      <c r="I63" s="32">
        <v>5</v>
      </c>
      <c r="J63" s="32">
        <v>4</v>
      </c>
      <c r="K63" s="32">
        <f>SUM($G$63:$J$63)</f>
        <v>18</v>
      </c>
      <c r="L63" s="30">
        <f t="array" ref="L63">INDEX(М[Цена за ед., руб],MATCH(1,IF(($B63=М[Наим.])*($C63=М[Артикул, марка, произв.])*($D63=М[Хар-ка])*($N63=М[Прим.]),{1},($B63=М[Наим.])*($C63=М[Артикул, марка, произв.])*($D63=М[Хар-ка])*($N63=М[Прим.])),0))</f>
        <v>0</v>
      </c>
      <c r="M63" s="30">
        <f>ROUND($K$63*$L$63,2)</f>
        <v>0</v>
      </c>
      <c r="N63" s="25"/>
      <c r="O63" s="25" t="str">
        <f t="array" ref="O63">INDEX(М[Форма закупа],MATCH(1,IF(($B63=М[Наим.])*($C63=М[Артикул, марка, произв.])*($D63=М[Хар-ка])*($N63=М[Прим.]),{1},($B63=М[Наим.])*($C63=М[Артикул, марка, произв.])*($D63=М[Хар-ка])*($N63=М[Прим.])),0))</f>
        <v>Закупка подрядчик</v>
      </c>
    </row>
    <row r="64" spans="1:15" ht="11.1" customHeight="1" outlineLevel="4" x14ac:dyDescent="0.2">
      <c r="A64" s="23" t="s">
        <v>65</v>
      </c>
      <c r="B64" s="24" t="s">
        <v>94</v>
      </c>
      <c r="C64" s="25"/>
      <c r="D64" s="25" t="s">
        <v>95</v>
      </c>
      <c r="E64" s="26" t="s">
        <v>43</v>
      </c>
      <c r="F64" s="27"/>
      <c r="G64" s="32">
        <v>510</v>
      </c>
      <c r="H64" s="32">
        <v>390</v>
      </c>
      <c r="I64" s="32">
        <v>510</v>
      </c>
      <c r="J64" s="32">
        <v>370</v>
      </c>
      <c r="K64" s="33">
        <f>SUM($G$64:$J$64)</f>
        <v>1780</v>
      </c>
      <c r="L64" s="30">
        <f t="array" ref="L64">INDEX(М[Цена за ед., руб],MATCH(1,IF(($B64=М[Наим.])*($C64=М[Артикул, марка, произв.])*($D64=М[Хар-ка])*($N64=М[Прим.]),{1},($B64=М[Наим.])*($C64=М[Артикул, марка, произв.])*($D64=М[Хар-ка])*($N64=М[Прим.])),0))</f>
        <v>0</v>
      </c>
      <c r="M64" s="30">
        <f>ROUND($K$64*$L$64,2)</f>
        <v>0</v>
      </c>
      <c r="N64" s="25"/>
      <c r="O64" s="25" t="str">
        <f t="array" ref="O64">INDEX(М[Форма закупа],MATCH(1,IF(($B64=М[Наим.])*($C64=М[Артикул, марка, произв.])*($D64=М[Хар-ка])*($N64=М[Прим.]),{1},($B64=М[Наим.])*($C64=М[Артикул, марка, произв.])*($D64=М[Хар-ка])*($N64=М[Прим.])),0))</f>
        <v>Закупка подрядчик</v>
      </c>
    </row>
    <row r="65" spans="1:15" ht="11.1" customHeight="1" outlineLevel="4" x14ac:dyDescent="0.2">
      <c r="A65" s="20"/>
      <c r="B65" s="14" t="s">
        <v>24</v>
      </c>
      <c r="C65" s="21"/>
      <c r="D65" s="21"/>
      <c r="E65" s="21"/>
      <c r="F65" s="21"/>
      <c r="G65" s="21"/>
      <c r="H65" s="21"/>
      <c r="I65" s="21"/>
      <c r="J65" s="21"/>
      <c r="K65" s="21"/>
      <c r="L65" s="65"/>
      <c r="M65" s="66">
        <f>SUM($M$66)</f>
        <v>0</v>
      </c>
      <c r="N65" s="18"/>
      <c r="O65" s="22"/>
    </row>
    <row r="66" spans="1:15" ht="23.1" customHeight="1" outlineLevel="4" x14ac:dyDescent="0.2">
      <c r="A66" s="23"/>
      <c r="B66" s="24" t="s">
        <v>96</v>
      </c>
      <c r="C66" s="25"/>
      <c r="D66" s="25"/>
      <c r="E66" s="26" t="s">
        <v>26</v>
      </c>
      <c r="F66" s="27"/>
      <c r="G66" s="29">
        <v>117.35</v>
      </c>
      <c r="H66" s="29">
        <v>103.28</v>
      </c>
      <c r="I66" s="29">
        <v>145.51</v>
      </c>
      <c r="J66" s="29">
        <v>111.15</v>
      </c>
      <c r="K66" s="29">
        <f>SUM($G$66:$J$66)</f>
        <v>477.28999999999996</v>
      </c>
      <c r="L66" s="30">
        <f t="array" ref="L66">INDEX(Р[Цена за ед., руб],MATCH(1,IF(($B66=Р[Наименование])*($N66=Р[Примечание]),{1},($B66=Р[Наименование])*($N66=Р[Примечание])),0))</f>
        <v>0</v>
      </c>
      <c r="M66" s="30">
        <f>ROUND($K$66*$L$66,2)</f>
        <v>0</v>
      </c>
      <c r="N66" s="25" t="s">
        <v>97</v>
      </c>
      <c r="O66" s="25"/>
    </row>
    <row r="67" spans="1:15" ht="11.1" customHeight="1" outlineLevel="4" x14ac:dyDescent="0.2">
      <c r="A67" s="20"/>
      <c r="B67" s="14" t="s">
        <v>28</v>
      </c>
      <c r="C67" s="21"/>
      <c r="D67" s="21"/>
      <c r="E67" s="21"/>
      <c r="F67" s="21"/>
      <c r="G67" s="21"/>
      <c r="H67" s="21"/>
      <c r="I67" s="21"/>
      <c r="J67" s="21"/>
      <c r="K67" s="21"/>
      <c r="L67" s="65"/>
      <c r="M67" s="66">
        <f>SUM($M$68:$M$69)</f>
        <v>0</v>
      </c>
      <c r="N67" s="18"/>
      <c r="O67" s="22"/>
    </row>
    <row r="68" spans="1:15" ht="47.1" customHeight="1" outlineLevel="4" x14ac:dyDescent="0.2">
      <c r="A68" s="23" t="s">
        <v>29</v>
      </c>
      <c r="B68" s="24" t="s">
        <v>81</v>
      </c>
      <c r="C68" s="25"/>
      <c r="D68" s="25" t="s">
        <v>82</v>
      </c>
      <c r="E68" s="26" t="s">
        <v>43</v>
      </c>
      <c r="F68" s="31">
        <v>7</v>
      </c>
      <c r="G68" s="32">
        <v>825</v>
      </c>
      <c r="H68" s="32">
        <v>725</v>
      </c>
      <c r="I68" s="33">
        <v>1020</v>
      </c>
      <c r="J68" s="32">
        <v>780</v>
      </c>
      <c r="K68" s="33">
        <f>SUM($G$68:$J$68)</f>
        <v>3350</v>
      </c>
      <c r="L68" s="30">
        <f t="array" ref="L68">INDEX(М[Цена за ед., руб],MATCH(1,IF(($B68=М[Наим.])*($C68=М[Артикул, марка, произв.])*($D68=М[Хар-ка])*($N68=М[Прим.]),{1},($B68=М[Наим.])*($C68=М[Артикул, марка, произв.])*($D68=М[Хар-ка])*($N68=М[Прим.])),0))</f>
        <v>0</v>
      </c>
      <c r="M68" s="30">
        <f>ROUND($K$68*$L$68,2)</f>
        <v>0</v>
      </c>
      <c r="N68" s="25"/>
      <c r="O68" s="25" t="str">
        <f t="array" ref="O68">INDEX(М[Форма закупа],MATCH(1,IF(($B68=М[Наим.])*($C68=М[Артикул, марка, произв.])*($D68=М[Хар-ка])*($N68=М[Прим.]),{1},($B68=М[Наим.])*($C68=М[Артикул, марка, произв.])*($D68=М[Хар-ка])*($N68=М[Прим.])),0))</f>
        <v>Закупка подрядчик</v>
      </c>
    </row>
    <row r="69" spans="1:15" ht="11.1" customHeight="1" outlineLevel="4" x14ac:dyDescent="0.2">
      <c r="A69" s="23" t="s">
        <v>39</v>
      </c>
      <c r="B69" s="24" t="s">
        <v>59</v>
      </c>
      <c r="C69" s="25"/>
      <c r="D69" s="25" t="s">
        <v>83</v>
      </c>
      <c r="E69" s="26" t="s">
        <v>49</v>
      </c>
      <c r="F69" s="31">
        <v>1.07</v>
      </c>
      <c r="G69" s="29">
        <v>12.56</v>
      </c>
      <c r="H69" s="29">
        <v>11.05</v>
      </c>
      <c r="I69" s="29">
        <v>15.57</v>
      </c>
      <c r="J69" s="29">
        <v>11.89</v>
      </c>
      <c r="K69" s="29">
        <f>SUM($G$69:$J$69)</f>
        <v>51.07</v>
      </c>
      <c r="L69" s="30">
        <f t="array" ref="L69">INDEX(М[Цена за ед., руб],MATCH(1,IF(($B69=М[Наим.])*($C69=М[Артикул, марка, произв.])*($D69=М[Хар-ка])*($N69=М[Прим.]),{1},($B69=М[Наим.])*($C69=М[Артикул, марка, произв.])*($D69=М[Хар-ка])*($N69=М[Прим.])),0))</f>
        <v>0</v>
      </c>
      <c r="M69" s="30">
        <f>ROUND($K$69*$L$69,2)</f>
        <v>0</v>
      </c>
      <c r="N69" s="25"/>
      <c r="O69" s="25" t="str">
        <f t="array" ref="O69">INDEX(М[Форма закупа],MATCH(1,IF(($B69=М[Наим.])*($C69=М[Артикул, марка, произв.])*($D69=М[Хар-ка])*($N69=М[Прим.]),{1},($B69=М[Наим.])*($C69=М[Артикул, марка, произв.])*($D69=М[Хар-ка])*($N69=М[Прим.])),0))</f>
        <v>Закупка подрядчик</v>
      </c>
    </row>
    <row r="70" spans="1:15" ht="11.1" customHeight="1" outlineLevel="4" x14ac:dyDescent="0.2">
      <c r="A70" s="20"/>
      <c r="B70" s="14" t="s">
        <v>24</v>
      </c>
      <c r="C70" s="21"/>
      <c r="D70" s="21"/>
      <c r="E70" s="21"/>
      <c r="F70" s="21"/>
      <c r="G70" s="21"/>
      <c r="H70" s="21"/>
      <c r="I70" s="21"/>
      <c r="J70" s="21"/>
      <c r="K70" s="21"/>
      <c r="L70" s="65"/>
      <c r="M70" s="66">
        <f>SUM($M$71)</f>
        <v>0</v>
      </c>
      <c r="N70" s="18"/>
      <c r="O70" s="22"/>
    </row>
    <row r="71" spans="1:15" ht="23.1" customHeight="1" outlineLevel="4" x14ac:dyDescent="0.2">
      <c r="A71" s="23"/>
      <c r="B71" s="24" t="s">
        <v>98</v>
      </c>
      <c r="C71" s="25"/>
      <c r="D71" s="25"/>
      <c r="E71" s="26" t="s">
        <v>26</v>
      </c>
      <c r="F71" s="27"/>
      <c r="G71" s="29">
        <v>28.48</v>
      </c>
      <c r="H71" s="29">
        <v>28.09</v>
      </c>
      <c r="I71" s="29">
        <v>47.02</v>
      </c>
      <c r="J71" s="28">
        <v>25.4</v>
      </c>
      <c r="K71" s="29">
        <f>SUM($G$71:$J$71)</f>
        <v>128.99</v>
      </c>
      <c r="L71" s="30">
        <f t="array" ref="L71">INDEX(Р[Цена за ед., руб],MATCH(1,IF(($B71=Р[Наименование])*($N71=Р[Примечание]),{1},($B71=Р[Наименование])*($N71=Р[Примечание])),0))</f>
        <v>0</v>
      </c>
      <c r="M71" s="30">
        <f>ROUND($K$71*$L$71,2)</f>
        <v>0</v>
      </c>
      <c r="N71" s="25" t="s">
        <v>97</v>
      </c>
      <c r="O71" s="25"/>
    </row>
    <row r="72" spans="1:15" ht="11.1" customHeight="1" outlineLevel="4" x14ac:dyDescent="0.2">
      <c r="A72" s="20"/>
      <c r="B72" s="14" t="s">
        <v>28</v>
      </c>
      <c r="C72" s="21"/>
      <c r="D72" s="21"/>
      <c r="E72" s="21"/>
      <c r="F72" s="21"/>
      <c r="G72" s="21"/>
      <c r="H72" s="21"/>
      <c r="I72" s="21"/>
      <c r="J72" s="21"/>
      <c r="K72" s="21"/>
      <c r="L72" s="65"/>
      <c r="M72" s="66">
        <f>SUM($M$73:$M$74)</f>
        <v>0</v>
      </c>
      <c r="N72" s="18"/>
      <c r="O72" s="22"/>
    </row>
    <row r="73" spans="1:15" ht="47.1" customHeight="1" outlineLevel="4" x14ac:dyDescent="0.2">
      <c r="A73" s="23" t="s">
        <v>29</v>
      </c>
      <c r="B73" s="24" t="s">
        <v>81</v>
      </c>
      <c r="C73" s="25"/>
      <c r="D73" s="25" t="s">
        <v>99</v>
      </c>
      <c r="E73" s="26" t="s">
        <v>43</v>
      </c>
      <c r="F73" s="31">
        <v>7</v>
      </c>
      <c r="G73" s="32">
        <v>200</v>
      </c>
      <c r="H73" s="32">
        <v>200</v>
      </c>
      <c r="I73" s="32">
        <v>330</v>
      </c>
      <c r="J73" s="32">
        <v>180</v>
      </c>
      <c r="K73" s="32">
        <f>SUM($G$73:$J$73)</f>
        <v>910</v>
      </c>
      <c r="L73" s="30">
        <f t="array" ref="L73">INDEX(М[Цена за ед., руб],MATCH(1,IF(($B73=М[Наим.])*($C73=М[Артикул, марка, произв.])*($D73=М[Хар-ка])*($N73=М[Прим.]),{1},($B73=М[Наим.])*($C73=М[Артикул, марка, произв.])*($D73=М[Хар-ка])*($N73=М[Прим.])),0))</f>
        <v>0</v>
      </c>
      <c r="M73" s="30">
        <f>ROUND($K$73*$L$73,2)</f>
        <v>0</v>
      </c>
      <c r="N73" s="25"/>
      <c r="O73" s="25" t="str">
        <f t="array" ref="O73">INDEX(М[Форма закупа],MATCH(1,IF(($B73=М[Наим.])*($C73=М[Артикул, марка, произв.])*($D73=М[Хар-ка])*($N73=М[Прим.]),{1},($B73=М[Наим.])*($C73=М[Артикул, марка, произв.])*($D73=М[Хар-ка])*($N73=М[Прим.])),0))</f>
        <v>Закупка подрядчик</v>
      </c>
    </row>
    <row r="74" spans="1:15" ht="11.1" customHeight="1" outlineLevel="4" x14ac:dyDescent="0.2">
      <c r="A74" s="23" t="s">
        <v>39</v>
      </c>
      <c r="B74" s="24" t="s">
        <v>59</v>
      </c>
      <c r="C74" s="25"/>
      <c r="D74" s="25" t="s">
        <v>100</v>
      </c>
      <c r="E74" s="26" t="s">
        <v>49</v>
      </c>
      <c r="F74" s="31">
        <v>1.07</v>
      </c>
      <c r="G74" s="29">
        <v>4.57</v>
      </c>
      <c r="H74" s="29">
        <v>4.51</v>
      </c>
      <c r="I74" s="29">
        <v>7.55</v>
      </c>
      <c r="J74" s="29">
        <v>4.08</v>
      </c>
      <c r="K74" s="29">
        <f>SUM($G$74:$J$74)</f>
        <v>20.71</v>
      </c>
      <c r="L74" s="30">
        <f t="array" ref="L74">INDEX(М[Цена за ед., руб],MATCH(1,IF(($B74=М[Наим.])*($C74=М[Артикул, марка, произв.])*($D74=М[Хар-ка])*($N74=М[Прим.]),{1},($B74=М[Наим.])*($C74=М[Артикул, марка, произв.])*($D74=М[Хар-ка])*($N74=М[Прим.])),0))</f>
        <v>0</v>
      </c>
      <c r="M74" s="30">
        <f>ROUND($K$74*$L$74,2)</f>
        <v>0</v>
      </c>
      <c r="N74" s="25"/>
      <c r="O74" s="25" t="str">
        <f t="array" ref="O74">INDEX(М[Форма закупа],MATCH(1,IF(($B74=М[Наим.])*($C74=М[Артикул, марка, произв.])*($D74=М[Хар-ка])*($N74=М[Прим.]),{1},($B74=М[Наим.])*($C74=М[Артикул, марка, произв.])*($D74=М[Хар-ка])*($N74=М[Прим.])),0))</f>
        <v>Закупка подрядчик</v>
      </c>
    </row>
    <row r="75" spans="1:15" ht="11.1" customHeight="1" outlineLevel="4" x14ac:dyDescent="0.2">
      <c r="A75" s="20"/>
      <c r="B75" s="14" t="s">
        <v>24</v>
      </c>
      <c r="C75" s="21"/>
      <c r="D75" s="21"/>
      <c r="E75" s="21"/>
      <c r="F75" s="21"/>
      <c r="G75" s="21"/>
      <c r="H75" s="21"/>
      <c r="I75" s="21"/>
      <c r="J75" s="21"/>
      <c r="K75" s="21"/>
      <c r="L75" s="65"/>
      <c r="M75" s="66">
        <f>SUM($M$76)</f>
        <v>0</v>
      </c>
      <c r="N75" s="18"/>
      <c r="O75" s="22"/>
    </row>
    <row r="76" spans="1:15" ht="23.1" customHeight="1" outlineLevel="4" x14ac:dyDescent="0.2">
      <c r="A76" s="23"/>
      <c r="B76" s="24" t="s">
        <v>25</v>
      </c>
      <c r="C76" s="25"/>
      <c r="D76" s="25"/>
      <c r="E76" s="26" t="s">
        <v>26</v>
      </c>
      <c r="F76" s="27"/>
      <c r="G76" s="29">
        <v>455.36</v>
      </c>
      <c r="H76" s="28">
        <v>446.3</v>
      </c>
      <c r="I76" s="29">
        <v>516.19000000000005</v>
      </c>
      <c r="J76" s="29">
        <v>400.97</v>
      </c>
      <c r="K76" s="30">
        <f>SUM($G$76:$J$76)</f>
        <v>1818.8200000000002</v>
      </c>
      <c r="L76" s="30">
        <f t="array" ref="L76">INDEX(Р[Цена за ед., руб],MATCH(1,IF(($B76=Р[Наименование])*($N76=Р[Примечание]),{1},($B76=Р[Наименование])*($N76=Р[Примечание])),0))</f>
        <v>0</v>
      </c>
      <c r="M76" s="30">
        <f>ROUND($K$76*$L$76,2)</f>
        <v>0</v>
      </c>
      <c r="N76" s="25" t="s">
        <v>101</v>
      </c>
      <c r="O76" s="25"/>
    </row>
    <row r="77" spans="1:15" ht="11.1" customHeight="1" outlineLevel="4" x14ac:dyDescent="0.2">
      <c r="A77" s="20"/>
      <c r="B77" s="14" t="s">
        <v>28</v>
      </c>
      <c r="C77" s="21"/>
      <c r="D77" s="21"/>
      <c r="E77" s="21"/>
      <c r="F77" s="21"/>
      <c r="G77" s="21"/>
      <c r="H77" s="21"/>
      <c r="I77" s="21"/>
      <c r="J77" s="21"/>
      <c r="K77" s="21"/>
      <c r="L77" s="65"/>
      <c r="M77" s="66">
        <f>SUM($M$78)</f>
        <v>0</v>
      </c>
      <c r="N77" s="18"/>
      <c r="O77" s="22"/>
    </row>
    <row r="78" spans="1:15" ht="23.1" customHeight="1" outlineLevel="4" x14ac:dyDescent="0.2">
      <c r="A78" s="23" t="s">
        <v>29</v>
      </c>
      <c r="B78" s="24" t="s">
        <v>30</v>
      </c>
      <c r="C78" s="25" t="s">
        <v>31</v>
      </c>
      <c r="D78" s="25" t="s">
        <v>32</v>
      </c>
      <c r="E78" s="26" t="s">
        <v>33</v>
      </c>
      <c r="F78" s="31">
        <v>0.3</v>
      </c>
      <c r="G78" s="29">
        <v>136.61000000000001</v>
      </c>
      <c r="H78" s="29">
        <v>133.88999999999999</v>
      </c>
      <c r="I78" s="29">
        <v>154.86000000000001</v>
      </c>
      <c r="J78" s="29">
        <v>120.29</v>
      </c>
      <c r="K78" s="29">
        <f>SUM($G$78:$J$78)</f>
        <v>545.65</v>
      </c>
      <c r="L78" s="30">
        <f t="array" ref="L78">INDEX(М[Цена за ед., руб],MATCH(1,IF(($B78=М[Наим.])*($C78=М[Артикул, марка, произв.])*($D78=М[Хар-ка])*($N78=М[Прим.]),{1},($B78=М[Наим.])*($C78=М[Артикул, марка, произв.])*($D78=М[Хар-ка])*($N78=М[Прим.])),0))</f>
        <v>0</v>
      </c>
      <c r="M78" s="30">
        <f>ROUND($K$78*$L$78,2)</f>
        <v>0</v>
      </c>
      <c r="N78" s="25" t="s">
        <v>34</v>
      </c>
      <c r="O78" s="25" t="str">
        <f t="array" ref="O78">INDEX(М[Форма закупа],MATCH(1,IF(($B78=М[Наим.])*($C78=М[Артикул, марка, произв.])*($D78=М[Хар-ка])*($N78=М[Прим.]),{1},($B78=М[Наим.])*($C78=М[Артикул, марка, произв.])*($D78=М[Хар-ка])*($N78=М[Прим.])),0))</f>
        <v>Закупка подрядчик</v>
      </c>
    </row>
    <row r="79" spans="1:15" ht="11.1" customHeight="1" outlineLevel="4" x14ac:dyDescent="0.2">
      <c r="A79" s="20"/>
      <c r="B79" s="14" t="s">
        <v>24</v>
      </c>
      <c r="C79" s="21"/>
      <c r="D79" s="21"/>
      <c r="E79" s="21"/>
      <c r="F79" s="21"/>
      <c r="G79" s="21"/>
      <c r="H79" s="21"/>
      <c r="I79" s="21"/>
      <c r="J79" s="21"/>
      <c r="K79" s="21"/>
      <c r="L79" s="65"/>
      <c r="M79" s="66">
        <f>SUM($M$80)</f>
        <v>0</v>
      </c>
      <c r="N79" s="18"/>
      <c r="O79" s="22"/>
    </row>
    <row r="80" spans="1:15" ht="11.1" customHeight="1" outlineLevel="4" x14ac:dyDescent="0.2">
      <c r="A80" s="23"/>
      <c r="B80" s="24" t="s">
        <v>102</v>
      </c>
      <c r="C80" s="25"/>
      <c r="D80" s="25"/>
      <c r="E80" s="26" t="s">
        <v>26</v>
      </c>
      <c r="F80" s="27"/>
      <c r="G80" s="29">
        <v>266.36</v>
      </c>
      <c r="H80" s="29">
        <v>266.51</v>
      </c>
      <c r="I80" s="29">
        <v>311.89</v>
      </c>
      <c r="J80" s="29">
        <v>235.06</v>
      </c>
      <c r="K80" s="30">
        <f>SUM($G$80:$J$80)</f>
        <v>1079.82</v>
      </c>
      <c r="L80" s="30">
        <f t="array" ref="L80">INDEX(Р[Цена за ед., руб],MATCH(1,IF(($B80=Р[Наименование])*($N80=Р[Примечание]),{1},($B80=Р[Наименование])*($N80=Р[Примечание])),0))</f>
        <v>0</v>
      </c>
      <c r="M80" s="30">
        <f>ROUND($K$80*$L$80,2)</f>
        <v>0</v>
      </c>
      <c r="N80" s="25" t="s">
        <v>103</v>
      </c>
      <c r="O80" s="25"/>
    </row>
    <row r="81" spans="1:15" ht="11.1" customHeight="1" outlineLevel="4" x14ac:dyDescent="0.2">
      <c r="A81" s="20"/>
      <c r="B81" s="14" t="s">
        <v>28</v>
      </c>
      <c r="C81" s="21"/>
      <c r="D81" s="21"/>
      <c r="E81" s="21"/>
      <c r="F81" s="21"/>
      <c r="G81" s="21"/>
      <c r="H81" s="21"/>
      <c r="I81" s="21"/>
      <c r="J81" s="21"/>
      <c r="K81" s="21"/>
      <c r="L81" s="65"/>
      <c r="M81" s="66">
        <f>SUM($M$82:$M$87)</f>
        <v>0</v>
      </c>
      <c r="N81" s="18"/>
      <c r="O81" s="22"/>
    </row>
    <row r="82" spans="1:15" ht="35.1" customHeight="1" outlineLevel="4" x14ac:dyDescent="0.2">
      <c r="A82" s="23" t="s">
        <v>29</v>
      </c>
      <c r="B82" s="24" t="s">
        <v>81</v>
      </c>
      <c r="C82" s="25"/>
      <c r="D82" s="25" t="s">
        <v>104</v>
      </c>
      <c r="E82" s="26" t="s">
        <v>43</v>
      </c>
      <c r="F82" s="27"/>
      <c r="G82" s="32">
        <v>120</v>
      </c>
      <c r="H82" s="32">
        <v>150</v>
      </c>
      <c r="I82" s="32">
        <v>190</v>
      </c>
      <c r="J82" s="32">
        <v>120</v>
      </c>
      <c r="K82" s="32">
        <f>SUM($G$82:$J$82)</f>
        <v>580</v>
      </c>
      <c r="L82" s="30">
        <f t="array" ref="L82">INDEX(М[Цена за ед., руб],MATCH(1,IF(($B82=М[Наим.])*($C82=М[Артикул, марка, произв.])*($D82=М[Хар-ка])*($N82=М[Прим.]),{1},($B82=М[Наим.])*($C82=М[Артикул, марка, произв.])*($D82=М[Хар-ка])*($N82=М[Прим.])),0))</f>
        <v>0</v>
      </c>
      <c r="M82" s="30">
        <f>ROUND($K$82*$L$82,2)</f>
        <v>0</v>
      </c>
      <c r="N82" s="25"/>
      <c r="O82" s="25" t="str">
        <f t="array" ref="O82">INDEX(М[Форма закупа],MATCH(1,IF(($B82=М[Наим.])*($C82=М[Артикул, марка, произв.])*($D82=М[Хар-ка])*($N82=М[Прим.]),{1},($B82=М[Наим.])*($C82=М[Артикул, марка, произв.])*($D82=М[Хар-ка])*($N82=М[Прим.])),0))</f>
        <v>Закупка подрядчик</v>
      </c>
    </row>
    <row r="83" spans="1:15" ht="35.1" customHeight="1" outlineLevel="4" x14ac:dyDescent="0.2">
      <c r="A83" s="23" t="s">
        <v>39</v>
      </c>
      <c r="B83" s="24" t="s">
        <v>81</v>
      </c>
      <c r="C83" s="25"/>
      <c r="D83" s="25" t="s">
        <v>105</v>
      </c>
      <c r="E83" s="26" t="s">
        <v>43</v>
      </c>
      <c r="F83" s="27"/>
      <c r="G83" s="33">
        <v>1610</v>
      </c>
      <c r="H83" s="33">
        <v>1470</v>
      </c>
      <c r="I83" s="33">
        <v>1830</v>
      </c>
      <c r="J83" s="33">
        <v>1400</v>
      </c>
      <c r="K83" s="33">
        <f>SUM($G$83:$J$83)</f>
        <v>6310</v>
      </c>
      <c r="L83" s="30">
        <f t="array" ref="L83">INDEX(М[Цена за ед., руб],MATCH(1,IF(($B83=М[Наим.])*($C83=М[Артикул, марка, произв.])*($D83=М[Хар-ка])*($N83=М[Прим.]),{1},($B83=М[Наим.])*($C83=М[Артикул, марка, произв.])*($D83=М[Хар-ка])*($N83=М[Прим.])),0))</f>
        <v>0</v>
      </c>
      <c r="M83" s="30">
        <f>ROUND($K$83*$L$83,2)</f>
        <v>0</v>
      </c>
      <c r="N83" s="25"/>
      <c r="O83" s="25" t="str">
        <f t="array" ref="O83">INDEX(М[Форма закупа],MATCH(1,IF(($B83=М[Наим.])*($C83=М[Артикул, марка, произв.])*($D83=М[Хар-ка])*($N83=М[Прим.]),{1},($B83=М[Наим.])*($C83=М[Артикул, марка, произв.])*($D83=М[Хар-ка])*($N83=М[Прим.])),0))</f>
        <v>Закупка подрядчик</v>
      </c>
    </row>
    <row r="84" spans="1:15" ht="11.1" customHeight="1" outlineLevel="4" x14ac:dyDescent="0.2">
      <c r="A84" s="23" t="s">
        <v>65</v>
      </c>
      <c r="B84" s="24" t="s">
        <v>68</v>
      </c>
      <c r="C84" s="25"/>
      <c r="D84" s="25" t="s">
        <v>69</v>
      </c>
      <c r="E84" s="26" t="s">
        <v>26</v>
      </c>
      <c r="F84" s="31">
        <v>2.0499999999999998</v>
      </c>
      <c r="G84" s="29">
        <v>546.03</v>
      </c>
      <c r="H84" s="29">
        <v>546.35</v>
      </c>
      <c r="I84" s="29">
        <v>639.37</v>
      </c>
      <c r="J84" s="29">
        <v>481.87</v>
      </c>
      <c r="K84" s="30">
        <f>SUM($G$84:$J$84)</f>
        <v>2213.62</v>
      </c>
      <c r="L84" s="30">
        <f t="array" ref="L84">INDEX(М[Цена за ед., руб],MATCH(1,IF(($B84=М[Наим.])*($C84=М[Артикул, марка, произв.])*($D84=М[Хар-ка])*($N84=М[Прим.]),{1},($B84=М[Наим.])*($C84=М[Артикул, марка, произв.])*($D84=М[Хар-ка])*($N84=М[Прим.])),0))</f>
        <v>0</v>
      </c>
      <c r="M84" s="30">
        <f>ROUND($K$84*$L$84,2)</f>
        <v>0</v>
      </c>
      <c r="N84" s="25" t="s">
        <v>70</v>
      </c>
      <c r="O84" s="25" t="str">
        <f t="array" ref="O84">INDEX(М[Форма закупа],MATCH(1,IF(($B84=М[Наим.])*($C84=М[Артикул, марка, произв.])*($D84=М[Хар-ка])*($N84=М[Прим.]),{1},($B84=М[Наим.])*($C84=М[Артикул, марка, произв.])*($D84=М[Хар-ка])*($N84=М[Прим.])),0))</f>
        <v>Закупка подрядчик</v>
      </c>
    </row>
    <row r="85" spans="1:15" ht="35.1" customHeight="1" outlineLevel="4" x14ac:dyDescent="0.2">
      <c r="A85" s="23" t="s">
        <v>106</v>
      </c>
      <c r="B85" s="24" t="s">
        <v>107</v>
      </c>
      <c r="C85" s="25"/>
      <c r="D85" s="25" t="s">
        <v>108</v>
      </c>
      <c r="E85" s="26" t="s">
        <v>49</v>
      </c>
      <c r="F85" s="31">
        <v>1.05</v>
      </c>
      <c r="G85" s="29">
        <v>2.5299999999999998</v>
      </c>
      <c r="H85" s="28">
        <v>2.2999999999999998</v>
      </c>
      <c r="I85" s="29">
        <v>2.87</v>
      </c>
      <c r="J85" s="28">
        <v>2.2000000000000002</v>
      </c>
      <c r="K85" s="28">
        <f>SUM($G$85:$J$85)</f>
        <v>9.9</v>
      </c>
      <c r="L85" s="30">
        <f t="array" ref="L85">INDEX(М[Цена за ед., руб],MATCH(1,IF(($B85=М[Наим.])*($C85=М[Артикул, марка, произв.])*($D85=М[Хар-ка])*($N85=М[Прим.]),{1},($B85=М[Наим.])*($C85=М[Артикул, марка, произв.])*($D85=М[Хар-ка])*($N85=М[Прим.])),0))</f>
        <v>0</v>
      </c>
      <c r="M85" s="30">
        <f>ROUND($K$85*$L$85,2)</f>
        <v>0</v>
      </c>
      <c r="N85" s="25"/>
      <c r="O85" s="25" t="str">
        <f t="array" ref="O85">INDEX(М[Форма закупа],MATCH(1,IF(($B85=М[Наим.])*($C85=М[Артикул, марка, произв.])*($D85=М[Хар-ка])*($N85=М[Прим.]),{1},($B85=М[Наим.])*($C85=М[Артикул, марка, произв.])*($D85=М[Хар-ка])*($N85=М[Прим.])),0))</f>
        <v>Закупка подрядчик</v>
      </c>
    </row>
    <row r="86" spans="1:15" ht="35.1" customHeight="1" outlineLevel="4" x14ac:dyDescent="0.2">
      <c r="A86" s="23" t="s">
        <v>109</v>
      </c>
      <c r="B86" s="24" t="s">
        <v>107</v>
      </c>
      <c r="C86" s="25"/>
      <c r="D86" s="25" t="s">
        <v>110</v>
      </c>
      <c r="E86" s="26" t="s">
        <v>49</v>
      </c>
      <c r="F86" s="31">
        <v>1.05</v>
      </c>
      <c r="G86" s="29">
        <v>0.27</v>
      </c>
      <c r="H86" s="29">
        <v>0.33</v>
      </c>
      <c r="I86" s="29">
        <v>0.44</v>
      </c>
      <c r="J86" s="29">
        <v>0.27</v>
      </c>
      <c r="K86" s="29">
        <f>SUM($G$86:$J$86)</f>
        <v>1.31</v>
      </c>
      <c r="L86" s="30">
        <f t="array" ref="L86">INDEX(М[Цена за ед., руб],MATCH(1,IF(($B86=М[Наим.])*($C86=М[Артикул, марка, произв.])*($D86=М[Хар-ка])*($N86=М[Прим.]),{1},($B86=М[Наим.])*($C86=М[Артикул, марка, произв.])*($D86=М[Хар-ка])*($N86=М[Прим.])),0))</f>
        <v>0</v>
      </c>
      <c r="M86" s="30">
        <f>ROUND($K$86*$L$86,2)</f>
        <v>0</v>
      </c>
      <c r="N86" s="25"/>
      <c r="O86" s="25" t="str">
        <f t="array" ref="O86">INDEX(М[Форма закупа],MATCH(1,IF(($B86=М[Наим.])*($C86=М[Артикул, марка, произв.])*($D86=М[Хар-ка])*($N86=М[Прим.]),{1},($B86=М[Наим.])*($C86=М[Артикул, марка, произв.])*($D86=М[Хар-ка])*($N86=М[Прим.])),0))</f>
        <v>Закупка подрядчик</v>
      </c>
    </row>
    <row r="87" spans="1:15" ht="11.1" customHeight="1" outlineLevel="4" x14ac:dyDescent="0.2">
      <c r="A87" s="23" t="s">
        <v>111</v>
      </c>
      <c r="B87" s="24" t="s">
        <v>73</v>
      </c>
      <c r="C87" s="25"/>
      <c r="D87" s="25" t="s">
        <v>74</v>
      </c>
      <c r="E87" s="26" t="s">
        <v>43</v>
      </c>
      <c r="F87" s="27"/>
      <c r="G87" s="33">
        <v>1937</v>
      </c>
      <c r="H87" s="33">
        <v>1879</v>
      </c>
      <c r="I87" s="33">
        <v>2072</v>
      </c>
      <c r="J87" s="33">
        <v>1520</v>
      </c>
      <c r="K87" s="33">
        <f>SUM($G$87:$J$87)</f>
        <v>7408</v>
      </c>
      <c r="L87" s="30">
        <f t="array" ref="L87">INDEX(М[Цена за ед., руб],MATCH(1,IF(($B87=М[Наим.])*($C87=М[Артикул, марка, произв.])*($D87=М[Хар-ка])*($N87=М[Прим.]),{1},($B87=М[Наим.])*($C87=М[Артикул, марка, произв.])*($D87=М[Хар-ка])*($N87=М[Прим.])),0))</f>
        <v>0</v>
      </c>
      <c r="M87" s="30">
        <f>ROUND($K$87*$L$87,2)</f>
        <v>0</v>
      </c>
      <c r="N87" s="25"/>
      <c r="O87" s="25" t="str">
        <f t="array" ref="O87">INDEX(М[Форма закупа],MATCH(1,IF(($B87=М[Наим.])*($C87=М[Артикул, марка, произв.])*($D87=М[Хар-ка])*($N87=М[Прим.]),{1},($B87=М[Наим.])*($C87=М[Артикул, марка, произв.])*($D87=М[Хар-ка])*($N87=М[Прим.])),0))</f>
        <v>Закупка подрядчик</v>
      </c>
    </row>
    <row r="88" spans="1:15" ht="11.1" customHeight="1" outlineLevel="4" x14ac:dyDescent="0.2">
      <c r="A88" s="20"/>
      <c r="B88" s="14" t="s">
        <v>24</v>
      </c>
      <c r="C88" s="21"/>
      <c r="D88" s="21"/>
      <c r="E88" s="21"/>
      <c r="F88" s="21"/>
      <c r="G88" s="21"/>
      <c r="H88" s="21"/>
      <c r="I88" s="21"/>
      <c r="J88" s="21"/>
      <c r="K88" s="21"/>
      <c r="L88" s="65"/>
      <c r="M88" s="66">
        <f>SUM($M$89)</f>
        <v>0</v>
      </c>
      <c r="N88" s="18"/>
      <c r="O88" s="22"/>
    </row>
    <row r="89" spans="1:15" ht="23.1" customHeight="1" outlineLevel="4" x14ac:dyDescent="0.2">
      <c r="A89" s="23"/>
      <c r="B89" s="24" t="s">
        <v>112</v>
      </c>
      <c r="C89" s="25"/>
      <c r="D89" s="25"/>
      <c r="E89" s="26" t="s">
        <v>26</v>
      </c>
      <c r="F89" s="27"/>
      <c r="G89" s="29">
        <v>77.739999999999995</v>
      </c>
      <c r="H89" s="28">
        <v>78.099999999999994</v>
      </c>
      <c r="I89" s="29">
        <v>85.29</v>
      </c>
      <c r="J89" s="29">
        <v>69.17</v>
      </c>
      <c r="K89" s="28">
        <f>SUM($G$89:$J$89)</f>
        <v>310.3</v>
      </c>
      <c r="L89" s="30">
        <f t="array" ref="L89">INDEX(Р[Цена за ед., руб],MATCH(1,IF(($B89=Р[Наименование])*($N89=Р[Примечание]),{1},($B89=Р[Наименование])*($N89=Р[Примечание])),0))</f>
        <v>0</v>
      </c>
      <c r="M89" s="30">
        <f>ROUND($K$89*$L$89,2)</f>
        <v>0</v>
      </c>
      <c r="N89" s="25" t="s">
        <v>113</v>
      </c>
      <c r="O89" s="25"/>
    </row>
    <row r="90" spans="1:15" ht="11.1" customHeight="1" outlineLevel="4" x14ac:dyDescent="0.2">
      <c r="A90" s="20"/>
      <c r="B90" s="14" t="s">
        <v>28</v>
      </c>
      <c r="C90" s="21"/>
      <c r="D90" s="21"/>
      <c r="E90" s="21"/>
      <c r="F90" s="21"/>
      <c r="G90" s="21"/>
      <c r="H90" s="21"/>
      <c r="I90" s="21"/>
      <c r="J90" s="21"/>
      <c r="K90" s="21"/>
      <c r="L90" s="65"/>
      <c r="M90" s="66">
        <f>SUM($M$91:$M$92)</f>
        <v>0</v>
      </c>
      <c r="N90" s="18"/>
      <c r="O90" s="22"/>
    </row>
    <row r="91" spans="1:15" ht="11.1" customHeight="1" outlineLevel="4" x14ac:dyDescent="0.2">
      <c r="A91" s="23" t="s">
        <v>29</v>
      </c>
      <c r="B91" s="24" t="s">
        <v>62</v>
      </c>
      <c r="C91" s="25"/>
      <c r="D91" s="25" t="s">
        <v>64</v>
      </c>
      <c r="E91" s="26" t="s">
        <v>26</v>
      </c>
      <c r="F91" s="31">
        <v>1.1000000000000001</v>
      </c>
      <c r="G91" s="32">
        <v>90</v>
      </c>
      <c r="H91" s="32">
        <v>90</v>
      </c>
      <c r="I91" s="32">
        <v>95</v>
      </c>
      <c r="J91" s="32">
        <v>80</v>
      </c>
      <c r="K91" s="32">
        <f>SUM($G$91:$J$91)</f>
        <v>355</v>
      </c>
      <c r="L91" s="30">
        <f t="array" ref="L91">INDEX(М[Цена за ед., руб],MATCH(1,IF(($B91=М[Наим.])*($C91=М[Артикул, марка, произв.])*($D91=М[Хар-ка])*($N91=М[Прим.]),{1},($B91=М[Наим.])*($C91=М[Артикул, марка, произв.])*($D91=М[Хар-ка])*($N91=М[Прим.])),0))</f>
        <v>0</v>
      </c>
      <c r="M91" s="30">
        <f>ROUND($K$91*$L$91,2)</f>
        <v>0</v>
      </c>
      <c r="N91" s="25"/>
      <c r="O91" s="25" t="str">
        <f t="array" ref="O91">INDEX(М[Форма закупа],MATCH(1,IF(($B91=М[Наим.])*($C91=М[Артикул, марка, произв.])*($D91=М[Хар-ка])*($N91=М[Прим.]),{1},($B91=М[Наим.])*($C91=М[Артикул, марка, произв.])*($D91=М[Хар-ка])*($N91=М[Прим.])),0))</f>
        <v>Закупка подрядчик</v>
      </c>
    </row>
    <row r="92" spans="1:15" ht="11.1" customHeight="1" outlineLevel="4" x14ac:dyDescent="0.2">
      <c r="A92" s="23" t="s">
        <v>39</v>
      </c>
      <c r="B92" s="24" t="s">
        <v>66</v>
      </c>
      <c r="C92" s="25"/>
      <c r="D92" s="25"/>
      <c r="E92" s="26" t="s">
        <v>33</v>
      </c>
      <c r="F92" s="31">
        <v>0.47</v>
      </c>
      <c r="G92" s="29">
        <v>36.54</v>
      </c>
      <c r="H92" s="29">
        <v>36.71</v>
      </c>
      <c r="I92" s="29">
        <v>40.090000000000003</v>
      </c>
      <c r="J92" s="29">
        <v>32.51</v>
      </c>
      <c r="K92" s="29">
        <f>SUM($G$92:$J$92)</f>
        <v>145.85</v>
      </c>
      <c r="L92" s="30">
        <f t="array" ref="L92">INDEX(М[Цена за ед., руб],MATCH(1,IF(($B92=М[Наим.])*($C92=М[Артикул, марка, произв.])*($D92=М[Хар-ка])*($N92=М[Прим.]),{1},($B92=М[Наим.])*($C92=М[Артикул, марка, произв.])*($D92=М[Хар-ка])*($N92=М[Прим.])),0))</f>
        <v>0</v>
      </c>
      <c r="M92" s="30">
        <f>ROUND($K$92*$L$92,2)</f>
        <v>0</v>
      </c>
      <c r="N92" s="25"/>
      <c r="O92" s="25" t="str">
        <f t="array" ref="O92">INDEX(М[Форма закупа],MATCH(1,IF(($B92=М[Наим.])*($C92=М[Артикул, марка, произв.])*($D92=М[Хар-ка])*($N92=М[Прим.]),{1},($B92=М[Наим.])*($C92=М[Артикул, марка, произв.])*($D92=М[Хар-ка])*($N92=М[Прим.])),0))</f>
        <v>Закупка подрядчик</v>
      </c>
    </row>
    <row r="93" spans="1:15" ht="11.1" customHeight="1" outlineLevel="4" x14ac:dyDescent="0.2">
      <c r="A93" s="20"/>
      <c r="B93" s="14" t="s">
        <v>24</v>
      </c>
      <c r="C93" s="21"/>
      <c r="D93" s="21"/>
      <c r="E93" s="21"/>
      <c r="F93" s="21"/>
      <c r="G93" s="21"/>
      <c r="H93" s="21"/>
      <c r="I93" s="21"/>
      <c r="J93" s="21"/>
      <c r="K93" s="21"/>
      <c r="L93" s="65"/>
      <c r="M93" s="66">
        <f>SUM($M$94)</f>
        <v>0</v>
      </c>
      <c r="N93" s="18"/>
      <c r="O93" s="22"/>
    </row>
    <row r="94" spans="1:15" ht="23.1" customHeight="1" outlineLevel="4" x14ac:dyDescent="0.2">
      <c r="A94" s="23"/>
      <c r="B94" s="24" t="s">
        <v>114</v>
      </c>
      <c r="C94" s="25"/>
      <c r="D94" s="25"/>
      <c r="E94" s="26" t="s">
        <v>26</v>
      </c>
      <c r="F94" s="27"/>
      <c r="G94" s="29">
        <v>33.36</v>
      </c>
      <c r="H94" s="29">
        <v>31.77</v>
      </c>
      <c r="I94" s="29">
        <v>36.409999999999997</v>
      </c>
      <c r="J94" s="29">
        <v>29.72</v>
      </c>
      <c r="K94" s="29">
        <f>SUM($G$94:$J$94)</f>
        <v>131.26</v>
      </c>
      <c r="L94" s="30">
        <f t="array" ref="L94">INDEX(Р[Цена за ед., руб],MATCH(1,IF(($B94=Р[Наименование])*($N94=Р[Примечание]),{1},($B94=Р[Наименование])*($N94=Р[Примечание])),0))</f>
        <v>0</v>
      </c>
      <c r="M94" s="30">
        <f>ROUND($K$94*$L$94,2)</f>
        <v>0</v>
      </c>
      <c r="N94" s="25"/>
      <c r="O94" s="25"/>
    </row>
    <row r="95" spans="1:15" ht="11.1" customHeight="1" outlineLevel="4" x14ac:dyDescent="0.2">
      <c r="A95" s="20"/>
      <c r="B95" s="14" t="s">
        <v>28</v>
      </c>
      <c r="C95" s="21"/>
      <c r="D95" s="21"/>
      <c r="E95" s="21"/>
      <c r="F95" s="21"/>
      <c r="G95" s="21"/>
      <c r="H95" s="21"/>
      <c r="I95" s="21"/>
      <c r="J95" s="21"/>
      <c r="K95" s="21"/>
      <c r="L95" s="65"/>
      <c r="M95" s="66">
        <f>SUM($M$96:$M$98)</f>
        <v>0</v>
      </c>
      <c r="N95" s="18"/>
      <c r="O95" s="22"/>
    </row>
    <row r="96" spans="1:15" ht="11.1" customHeight="1" outlineLevel="4" x14ac:dyDescent="0.2">
      <c r="A96" s="23" t="s">
        <v>29</v>
      </c>
      <c r="B96" s="24" t="s">
        <v>68</v>
      </c>
      <c r="C96" s="25"/>
      <c r="D96" s="25" t="s">
        <v>69</v>
      </c>
      <c r="E96" s="26" t="s">
        <v>26</v>
      </c>
      <c r="F96" s="31">
        <v>1.05</v>
      </c>
      <c r="G96" s="29">
        <v>35.03</v>
      </c>
      <c r="H96" s="29">
        <v>33.36</v>
      </c>
      <c r="I96" s="29">
        <v>38.229999999999997</v>
      </c>
      <c r="J96" s="28">
        <v>31.2</v>
      </c>
      <c r="K96" s="29">
        <f>SUM($G$96:$J$96)</f>
        <v>137.82</v>
      </c>
      <c r="L96" s="30">
        <f t="array" ref="L96">INDEX(М[Цена за ед., руб],MATCH(1,IF(($B96=М[Наим.])*($C96=М[Артикул, марка, произв.])*($D96=М[Хар-ка])*($N96=М[Прим.]),{1},($B96=М[Наим.])*($C96=М[Артикул, марка, произв.])*($D96=М[Хар-ка])*($N96=М[Прим.])),0))</f>
        <v>0</v>
      </c>
      <c r="M96" s="30">
        <f>ROUND($K$96*$L$96,2)</f>
        <v>0</v>
      </c>
      <c r="N96" s="25"/>
      <c r="O96" s="25" t="str">
        <f t="array" ref="O96">INDEX(М[Форма закупа],MATCH(1,IF(($B96=М[Наим.])*($C96=М[Артикул, марка, произв.])*($D96=М[Хар-ка])*($N96=М[Прим.]),{1},($B96=М[Наим.])*($C96=М[Артикул, марка, произв.])*($D96=М[Хар-ка])*($N96=М[Прим.])),0))</f>
        <v>Закупка подрядчик</v>
      </c>
    </row>
    <row r="97" spans="1:15" ht="11.1" customHeight="1" outlineLevel="4" x14ac:dyDescent="0.2">
      <c r="A97" s="23" t="s">
        <v>39</v>
      </c>
      <c r="B97" s="24" t="s">
        <v>73</v>
      </c>
      <c r="C97" s="25"/>
      <c r="D97" s="25" t="s">
        <v>74</v>
      </c>
      <c r="E97" s="26" t="s">
        <v>43</v>
      </c>
      <c r="F97" s="27"/>
      <c r="G97" s="32">
        <v>428</v>
      </c>
      <c r="H97" s="32">
        <v>393</v>
      </c>
      <c r="I97" s="32">
        <v>500</v>
      </c>
      <c r="J97" s="32">
        <v>393</v>
      </c>
      <c r="K97" s="33">
        <f>SUM($G$97:$J$97)</f>
        <v>1714</v>
      </c>
      <c r="L97" s="30">
        <f t="array" ref="L97">INDEX(М[Цена за ед., руб],MATCH(1,IF(($B97=М[Наим.])*($C97=М[Артикул, марка, произв.])*($D97=М[Хар-ка])*($N97=М[Прим.]),{1},($B97=М[Наим.])*($C97=М[Артикул, марка, произв.])*($D97=М[Хар-ка])*($N97=М[Прим.])),0))</f>
        <v>0</v>
      </c>
      <c r="M97" s="30">
        <f>ROUND($K$97*$L$97,2)</f>
        <v>0</v>
      </c>
      <c r="N97" s="25" t="s">
        <v>115</v>
      </c>
      <c r="O97" s="25" t="str">
        <f t="array" ref="O97">INDEX(М[Форма закупа],MATCH(1,IF(($B97=М[Наим.])*($C97=М[Артикул, марка, произв.])*($D97=М[Хар-ка])*($N97=М[Прим.]),{1},($B97=М[Наим.])*($C97=М[Артикул, марка, произв.])*($D97=М[Хар-ка])*($N97=М[Прим.])),0))</f>
        <v>Закупка подрядчик</v>
      </c>
    </row>
    <row r="98" spans="1:15" ht="23.1" customHeight="1" outlineLevel="4" x14ac:dyDescent="0.2">
      <c r="A98" s="23" t="s">
        <v>65</v>
      </c>
      <c r="B98" s="24" t="s">
        <v>94</v>
      </c>
      <c r="C98" s="25"/>
      <c r="D98" s="25" t="s">
        <v>95</v>
      </c>
      <c r="E98" s="26" t="s">
        <v>43</v>
      </c>
      <c r="F98" s="27"/>
      <c r="G98" s="32">
        <v>312</v>
      </c>
      <c r="H98" s="32">
        <v>312</v>
      </c>
      <c r="I98" s="32">
        <v>308</v>
      </c>
      <c r="J98" s="32">
        <v>267</v>
      </c>
      <c r="K98" s="33">
        <f>SUM($G$98:$J$98)</f>
        <v>1199</v>
      </c>
      <c r="L98" s="30">
        <f t="array" ref="L98">INDEX(М[Цена за ед., руб],MATCH(1,IF(($B98=М[Наим.])*($C98=М[Артикул, марка, произв.])*($D98=М[Хар-ка])*($N98=М[Прим.]),{1},($B98=М[Наим.])*($C98=М[Артикул, марка, произв.])*($D98=М[Хар-ка])*($N98=М[Прим.])),0))</f>
        <v>0</v>
      </c>
      <c r="M98" s="30">
        <f>ROUND($K$98*$L$98,2)</f>
        <v>0</v>
      </c>
      <c r="N98" s="25" t="s">
        <v>116</v>
      </c>
      <c r="O98" s="25" t="str">
        <f t="array" ref="O98">INDEX(М[Форма закупа],MATCH(1,IF(($B98=М[Наим.])*($C98=М[Артикул, марка, произв.])*($D98=М[Хар-ка])*($N98=М[Прим.]),{1},($B98=М[Наим.])*($C98=М[Артикул, марка, произв.])*($D98=М[Хар-ка])*($N98=М[Прим.])),0))</f>
        <v>Закупка подрядчик</v>
      </c>
    </row>
    <row r="99" spans="1:15" ht="11.1" customHeight="1" outlineLevel="4" x14ac:dyDescent="0.2">
      <c r="A99" s="20"/>
      <c r="B99" s="14" t="s">
        <v>24</v>
      </c>
      <c r="C99" s="21"/>
      <c r="D99" s="21"/>
      <c r="E99" s="21"/>
      <c r="F99" s="21"/>
      <c r="G99" s="21"/>
      <c r="H99" s="21"/>
      <c r="I99" s="21"/>
      <c r="J99" s="21"/>
      <c r="K99" s="21"/>
      <c r="L99" s="65"/>
      <c r="M99" s="66">
        <f>SUM($M$100)</f>
        <v>0</v>
      </c>
      <c r="N99" s="18"/>
      <c r="O99" s="22"/>
    </row>
    <row r="100" spans="1:15" ht="35.1" customHeight="1" outlineLevel="4" x14ac:dyDescent="0.2">
      <c r="A100" s="23"/>
      <c r="B100" s="24" t="s">
        <v>117</v>
      </c>
      <c r="C100" s="25"/>
      <c r="D100" s="25"/>
      <c r="E100" s="26" t="s">
        <v>26</v>
      </c>
      <c r="F100" s="27"/>
      <c r="G100" s="29">
        <v>455.36</v>
      </c>
      <c r="H100" s="28">
        <v>446.3</v>
      </c>
      <c r="I100" s="29">
        <v>516.19000000000005</v>
      </c>
      <c r="J100" s="29">
        <v>400.97</v>
      </c>
      <c r="K100" s="30">
        <f>SUM($G$100:$J$100)</f>
        <v>1818.8200000000002</v>
      </c>
      <c r="L100" s="30">
        <f t="array" ref="L100">INDEX(Р[Цена за ед., руб],MATCH(1,IF(($B100=Р[Наименование])*($N100=Р[Примечание]),{1},($B100=Р[Наименование])*($N100=Р[Примечание])),0))</f>
        <v>0</v>
      </c>
      <c r="M100" s="30">
        <f>ROUND($K$100*$L$100,2)</f>
        <v>0</v>
      </c>
      <c r="N100" s="25"/>
      <c r="O100" s="25"/>
    </row>
    <row r="101" spans="1:15" ht="11.1" customHeight="1" outlineLevel="4" x14ac:dyDescent="0.2">
      <c r="A101" s="20"/>
      <c r="B101" s="14" t="s">
        <v>28</v>
      </c>
      <c r="C101" s="21"/>
      <c r="D101" s="21"/>
      <c r="E101" s="21"/>
      <c r="F101" s="21"/>
      <c r="G101" s="21"/>
      <c r="H101" s="21"/>
      <c r="I101" s="21"/>
      <c r="J101" s="21"/>
      <c r="K101" s="21"/>
      <c r="L101" s="65"/>
      <c r="M101" s="66">
        <f>SUM($M$102:$M$104)</f>
        <v>0</v>
      </c>
      <c r="N101" s="18"/>
      <c r="O101" s="22"/>
    </row>
    <row r="102" spans="1:15" ht="11.1" customHeight="1" outlineLevel="4" x14ac:dyDescent="0.2">
      <c r="A102" s="23" t="s">
        <v>29</v>
      </c>
      <c r="B102" s="24" t="s">
        <v>62</v>
      </c>
      <c r="C102" s="25"/>
      <c r="D102" s="25" t="s">
        <v>63</v>
      </c>
      <c r="E102" s="26" t="s">
        <v>26</v>
      </c>
      <c r="F102" s="31">
        <v>1.1399999999999999</v>
      </c>
      <c r="G102" s="29">
        <v>519.11</v>
      </c>
      <c r="H102" s="29">
        <v>508.78</v>
      </c>
      <c r="I102" s="29">
        <v>588.46</v>
      </c>
      <c r="J102" s="29">
        <v>457.11</v>
      </c>
      <c r="K102" s="30">
        <f>SUM($G$102:$J$102)</f>
        <v>2073.46</v>
      </c>
      <c r="L102" s="30">
        <f t="array" ref="L102">INDEX(М[Цена за ед., руб],MATCH(1,IF(($B102=М[Наим.])*($C102=М[Артикул, марка, произв.])*($D102=М[Хар-ка])*($N102=М[Прим.]),{1},($B102=М[Наим.])*($C102=М[Артикул, марка, произв.])*($D102=М[Хар-ка])*($N102=М[Прим.])),0))</f>
        <v>0</v>
      </c>
      <c r="M102" s="30">
        <f>ROUND($K$102*$L$102,2)</f>
        <v>0</v>
      </c>
      <c r="N102" s="25"/>
      <c r="O102" s="25" t="str">
        <f t="array" ref="O102">INDEX(М[Форма закупа],MATCH(1,IF(($B102=М[Наим.])*($C102=М[Артикул, марка, произв.])*($D102=М[Хар-ка])*($N102=М[Прим.]),{1},($B102=М[Наим.])*($C102=М[Артикул, марка, произв.])*($D102=М[Хар-ка])*($N102=М[Прим.])),0))</f>
        <v>Закупка подрядчик</v>
      </c>
    </row>
    <row r="103" spans="1:15" ht="11.1" customHeight="1" outlineLevel="4" x14ac:dyDescent="0.2">
      <c r="A103" s="23" t="s">
        <v>39</v>
      </c>
      <c r="B103" s="24" t="s">
        <v>62</v>
      </c>
      <c r="C103" s="25"/>
      <c r="D103" s="25" t="s">
        <v>64</v>
      </c>
      <c r="E103" s="26" t="s">
        <v>26</v>
      </c>
      <c r="F103" s="31">
        <v>1.1599999999999999</v>
      </c>
      <c r="G103" s="29">
        <v>476.63</v>
      </c>
      <c r="H103" s="29">
        <v>468.57</v>
      </c>
      <c r="I103" s="29">
        <v>542.47</v>
      </c>
      <c r="J103" s="29">
        <v>419.17</v>
      </c>
      <c r="K103" s="30">
        <f>SUM($G$103:$J$103)</f>
        <v>1906.8400000000001</v>
      </c>
      <c r="L103" s="30">
        <f t="array" ref="L103">INDEX(М[Цена за ед., руб],MATCH(1,IF(($B103=М[Наим.])*($C103=М[Артикул, марка, произв.])*($D103=М[Хар-ка])*($N103=М[Прим.]),{1},($B103=М[Наим.])*($C103=М[Артикул, марка, произв.])*($D103=М[Хар-ка])*($N103=М[Прим.])),0))</f>
        <v>0</v>
      </c>
      <c r="M103" s="30">
        <f>ROUND($K$103*$L$103,2)</f>
        <v>0</v>
      </c>
      <c r="N103" s="25"/>
      <c r="O103" s="25" t="str">
        <f t="array" ref="O103">INDEX(М[Форма закупа],MATCH(1,IF(($B103=М[Наим.])*($C103=М[Артикул, марка, произв.])*($D103=М[Хар-ка])*($N103=М[Прим.]),{1},($B103=М[Наим.])*($C103=М[Артикул, марка, произв.])*($D103=М[Хар-ка])*($N103=М[Прим.])),0))</f>
        <v>Закупка подрядчик</v>
      </c>
    </row>
    <row r="104" spans="1:15" ht="11.1" customHeight="1" outlineLevel="4" x14ac:dyDescent="0.2">
      <c r="A104" s="23" t="s">
        <v>65</v>
      </c>
      <c r="B104" s="24" t="s">
        <v>66</v>
      </c>
      <c r="C104" s="25"/>
      <c r="D104" s="25"/>
      <c r="E104" s="26" t="s">
        <v>33</v>
      </c>
      <c r="F104" s="31">
        <v>0.94</v>
      </c>
      <c r="G104" s="29">
        <v>583.36</v>
      </c>
      <c r="H104" s="29">
        <v>567.45000000000005</v>
      </c>
      <c r="I104" s="29">
        <v>654.74</v>
      </c>
      <c r="J104" s="29">
        <v>515.27</v>
      </c>
      <c r="K104" s="30">
        <f>SUM($G$104:$J$104)</f>
        <v>2320.8199999999997</v>
      </c>
      <c r="L104" s="30">
        <f t="array" ref="L104">INDEX(М[Цена за ед., руб],MATCH(1,IF(($B104=М[Наим.])*($C104=М[Артикул, марка, произв.])*($D104=М[Хар-ка])*($N104=М[Прим.]),{1},($B104=М[Наим.])*($C104=М[Артикул, марка, произв.])*($D104=М[Хар-ка])*($N104=М[Прим.])),0))</f>
        <v>0</v>
      </c>
      <c r="M104" s="30">
        <f>ROUND($K$104*$L$104,2)</f>
        <v>0</v>
      </c>
      <c r="N104" s="25"/>
      <c r="O104" s="25" t="str">
        <f t="array" ref="O104">INDEX(М[Форма закупа],MATCH(1,IF(($B104=М[Наим.])*($C104=М[Артикул, марка, произв.])*($D104=М[Хар-ка])*($N104=М[Прим.]),{1},($B104=М[Наим.])*($C104=М[Артикул, марка, произв.])*($D104=М[Хар-ка])*($N104=М[Прим.])),0))</f>
        <v>Закупка подрядчик</v>
      </c>
    </row>
    <row r="105" spans="1:15" ht="11.1" customHeight="1" outlineLevel="4" x14ac:dyDescent="0.2">
      <c r="A105" s="20"/>
      <c r="B105" s="14" t="s">
        <v>24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65"/>
      <c r="M105" s="66">
        <f>SUM($M$106)</f>
        <v>0</v>
      </c>
      <c r="N105" s="18"/>
      <c r="O105" s="22"/>
    </row>
    <row r="106" spans="1:15" ht="35.1" customHeight="1" outlineLevel="4" x14ac:dyDescent="0.2">
      <c r="A106" s="23"/>
      <c r="B106" s="24" t="s">
        <v>118</v>
      </c>
      <c r="C106" s="25"/>
      <c r="D106" s="25"/>
      <c r="E106" s="26" t="s">
        <v>26</v>
      </c>
      <c r="F106" s="27"/>
      <c r="G106" s="29">
        <v>71.22</v>
      </c>
      <c r="H106" s="29">
        <v>69.59</v>
      </c>
      <c r="I106" s="28">
        <v>100.4</v>
      </c>
      <c r="J106" s="29">
        <v>65.459999999999994</v>
      </c>
      <c r="K106" s="29">
        <f>SUM($G$106:$J$106)</f>
        <v>306.67</v>
      </c>
      <c r="L106" s="30">
        <f t="array" ref="L106">INDEX(Р[Цена за ед., руб],MATCH(1,IF(($B106=Р[Наименование])*($N106=Р[Примечание]),{1},($B106=Р[Наименование])*($N106=Р[Примечание])),0))</f>
        <v>0</v>
      </c>
      <c r="M106" s="30">
        <f>ROUND($K$106*$L$106,2)</f>
        <v>0</v>
      </c>
      <c r="N106" s="25" t="s">
        <v>119</v>
      </c>
      <c r="O106" s="25"/>
    </row>
    <row r="107" spans="1:15" ht="11.1" customHeight="1" outlineLevel="4" x14ac:dyDescent="0.2">
      <c r="A107" s="20"/>
      <c r="B107" s="14" t="s">
        <v>28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65"/>
      <c r="M107" s="66">
        <f>SUM($M$108:$M$109)</f>
        <v>0</v>
      </c>
      <c r="N107" s="18"/>
      <c r="O107" s="22"/>
    </row>
    <row r="108" spans="1:15" ht="23.1" customHeight="1" outlineLevel="4" x14ac:dyDescent="0.2">
      <c r="A108" s="23" t="s">
        <v>29</v>
      </c>
      <c r="B108" s="24" t="s">
        <v>36</v>
      </c>
      <c r="C108" s="25"/>
      <c r="D108" s="25" t="s">
        <v>37</v>
      </c>
      <c r="E108" s="26" t="s">
        <v>26</v>
      </c>
      <c r="F108" s="31">
        <v>1.1000000000000001</v>
      </c>
      <c r="G108" s="32">
        <v>80</v>
      </c>
      <c r="H108" s="32">
        <v>80</v>
      </c>
      <c r="I108" s="32">
        <v>115</v>
      </c>
      <c r="J108" s="32">
        <v>75</v>
      </c>
      <c r="K108" s="32">
        <f>SUM($G$108:$J$108)</f>
        <v>350</v>
      </c>
      <c r="L108" s="30">
        <f t="array" ref="L108">INDEX(М[Цена за ед., руб],MATCH(1,IF(($B108=М[Наим.])*($C108=М[Артикул,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0</v>
      </c>
      <c r="M108" s="30">
        <f>ROUND($K$108*$L$108,2)</f>
        <v>0</v>
      </c>
      <c r="N108" s="25" t="s">
        <v>38</v>
      </c>
      <c r="O108" s="25" t="str">
        <f t="array" ref="O108">INDEX(М[Форма закупа],MATCH(1,IF(($B108=М[Наим.])*($C108=М[Артикул, марка, произв.])*($D108=М[Хар-ка])*($N108=М[Прим.]),{1},($B108=М[Наим.])*($C108=М[Артикул, марка, произв.])*($D108=М[Хар-ка])*($N108=М[Прим.])),0))</f>
        <v>Закупка подрядчик</v>
      </c>
    </row>
    <row r="109" spans="1:15" ht="35.1" customHeight="1" outlineLevel="4" x14ac:dyDescent="0.2">
      <c r="A109" s="23" t="s">
        <v>39</v>
      </c>
      <c r="B109" s="24" t="s">
        <v>40</v>
      </c>
      <c r="C109" s="25" t="s">
        <v>41</v>
      </c>
      <c r="D109" s="25" t="s">
        <v>42</v>
      </c>
      <c r="E109" s="26" t="s">
        <v>43</v>
      </c>
      <c r="F109" s="27"/>
      <c r="G109" s="32">
        <v>2</v>
      </c>
      <c r="H109" s="32">
        <v>2</v>
      </c>
      <c r="I109" s="32">
        <v>3</v>
      </c>
      <c r="J109" s="32">
        <v>2</v>
      </c>
      <c r="K109" s="32">
        <f>SUM($G$109:$J$109)</f>
        <v>9</v>
      </c>
      <c r="L109" s="30">
        <f t="array" ref="L109">INDEX(М[Цена за ед., руб],MATCH(1,IF(($B109=М[Наим.])*($C109=М[Артикул,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0</v>
      </c>
      <c r="M109" s="30">
        <f>ROUND($K$109*$L$109,2)</f>
        <v>0</v>
      </c>
      <c r="N109" s="25" t="s">
        <v>44</v>
      </c>
      <c r="O109" s="25" t="str">
        <f t="array" ref="O109">INDEX(М[Форма закупа],MATCH(1,IF(($B109=М[Наим.])*($C109=М[Артикул, марка, произв.])*($D109=М[Хар-ка])*($N109=М[Прим.]),{1},($B109=М[Наим.])*($C109=М[Артикул, марка, произв.])*($D109=М[Хар-ка])*($N109=М[Прим.])),0))</f>
        <v>Закупка подрядчик</v>
      </c>
    </row>
    <row r="110" spans="1:15" ht="23.1" customHeight="1" outlineLevel="2" x14ac:dyDescent="0.2">
      <c r="A110" s="13" t="s">
        <v>120</v>
      </c>
      <c r="B110" s="14" t="s">
        <v>121</v>
      </c>
      <c r="C110" s="15"/>
      <c r="D110" s="15"/>
      <c r="E110" s="16"/>
      <c r="F110" s="17"/>
      <c r="G110" s="18"/>
      <c r="H110" s="18"/>
      <c r="I110" s="18"/>
      <c r="J110" s="18"/>
      <c r="K110" s="18"/>
      <c r="L110" s="64"/>
      <c r="M110" s="64">
        <f>SUM($M$111)</f>
        <v>0</v>
      </c>
      <c r="N110" s="19"/>
      <c r="O110" s="19"/>
    </row>
    <row r="111" spans="1:15" ht="23.1" customHeight="1" outlineLevel="3" x14ac:dyDescent="0.2">
      <c r="A111" s="13" t="s">
        <v>122</v>
      </c>
      <c r="B111" s="14" t="s">
        <v>123</v>
      </c>
      <c r="C111" s="15"/>
      <c r="D111" s="15"/>
      <c r="E111" s="16"/>
      <c r="F111" s="17"/>
      <c r="G111" s="18"/>
      <c r="H111" s="18"/>
      <c r="I111" s="18"/>
      <c r="J111" s="18"/>
      <c r="K111" s="18"/>
      <c r="L111" s="64"/>
      <c r="M111" s="64">
        <f>SUM($M$120,$M$118,$M$114,$M$112)</f>
        <v>0</v>
      </c>
      <c r="N111" s="19"/>
      <c r="O111" s="19"/>
    </row>
    <row r="112" spans="1:15" ht="11.1" customHeight="1" outlineLevel="4" x14ac:dyDescent="0.2">
      <c r="A112" s="20"/>
      <c r="B112" s="14" t="s">
        <v>24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65"/>
      <c r="M112" s="66">
        <f>SUM($M$113)</f>
        <v>0</v>
      </c>
      <c r="N112" s="18"/>
      <c r="O112" s="22"/>
    </row>
    <row r="113" spans="1:15" ht="11.1" customHeight="1" outlineLevel="4" x14ac:dyDescent="0.2">
      <c r="A113" s="23"/>
      <c r="B113" s="24" t="s">
        <v>124</v>
      </c>
      <c r="C113" s="25"/>
      <c r="D113" s="25"/>
      <c r="E113" s="26" t="s">
        <v>43</v>
      </c>
      <c r="F113" s="27"/>
      <c r="G113" s="32">
        <v>10</v>
      </c>
      <c r="H113" s="32">
        <v>9</v>
      </c>
      <c r="I113" s="32">
        <v>8</v>
      </c>
      <c r="J113" s="32">
        <v>8</v>
      </c>
      <c r="K113" s="32">
        <f>SUM($G$113:$J$113)</f>
        <v>35</v>
      </c>
      <c r="L113" s="30">
        <f t="array" ref="L113">INDEX(Р[Цена за ед., руб],MATCH(1,IF(($B113=Р[Наименование])*($N113=Р[Примечание]),{1},($B113=Р[Наименование])*($N113=Р[Примечание])),0))</f>
        <v>0</v>
      </c>
      <c r="M113" s="30">
        <f>ROUND($K$113*$L$113,2)</f>
        <v>0</v>
      </c>
      <c r="N113" s="25"/>
      <c r="O113" s="25"/>
    </row>
    <row r="114" spans="1:15" ht="11.1" customHeight="1" outlineLevel="4" x14ac:dyDescent="0.2">
      <c r="A114" s="20"/>
      <c r="B114" s="14" t="s">
        <v>28</v>
      </c>
      <c r="C114" s="21"/>
      <c r="D114" s="21"/>
      <c r="E114" s="21"/>
      <c r="F114" s="21"/>
      <c r="G114" s="21"/>
      <c r="H114" s="21"/>
      <c r="I114" s="21"/>
      <c r="J114" s="21"/>
      <c r="K114" s="21"/>
      <c r="L114" s="65"/>
      <c r="M114" s="66">
        <f>SUM($M$115:$M$117)</f>
        <v>0</v>
      </c>
      <c r="N114" s="18"/>
      <c r="O114" s="22"/>
    </row>
    <row r="115" spans="1:15" ht="11.1" customHeight="1" outlineLevel="4" x14ac:dyDescent="0.2">
      <c r="A115" s="23" t="s">
        <v>29</v>
      </c>
      <c r="B115" s="24" t="s">
        <v>62</v>
      </c>
      <c r="C115" s="25"/>
      <c r="D115" s="25" t="s">
        <v>63</v>
      </c>
      <c r="E115" s="26" t="s">
        <v>26</v>
      </c>
      <c r="F115" s="31">
        <v>1</v>
      </c>
      <c r="G115" s="32">
        <v>10</v>
      </c>
      <c r="H115" s="32">
        <v>9</v>
      </c>
      <c r="I115" s="32">
        <v>8</v>
      </c>
      <c r="J115" s="32">
        <v>8</v>
      </c>
      <c r="K115" s="32">
        <f>SUM($G$115:$J$115)</f>
        <v>35</v>
      </c>
      <c r="L115" s="30">
        <f t="array" ref="L115">INDEX(М[Цена за ед., руб],MATCH(1,IF(($B115=М[Наим.])*($C115=М[Артикул, марка, произв.])*($D115=М[Хар-ка])*($N115=М[Прим.]),{1},($B115=М[Наим.])*($C115=М[Артикул, марка, произв.])*($D115=М[Хар-ка])*($N115=М[Прим.])),0))</f>
        <v>0</v>
      </c>
      <c r="M115" s="30">
        <f>ROUND($K$115*$L$115,2)</f>
        <v>0</v>
      </c>
      <c r="N115" s="25"/>
      <c r="O115" s="25" t="str">
        <f t="array" ref="O115">INDEX(М[Форма закупа],MATCH(1,IF(($B115=М[Наим.])*($C115=М[Артикул, марка, произв.])*($D115=М[Хар-ка])*($N115=М[Прим.]),{1},($B115=М[Наим.])*($C115=М[Артикул, марка, произв.])*($D115=М[Хар-ка])*($N115=М[Прим.])),0))</f>
        <v>Закупка подрядчик</v>
      </c>
    </row>
    <row r="116" spans="1:15" ht="11.1" customHeight="1" outlineLevel="4" x14ac:dyDescent="0.2">
      <c r="A116" s="23" t="s">
        <v>39</v>
      </c>
      <c r="B116" s="24" t="s">
        <v>62</v>
      </c>
      <c r="C116" s="25"/>
      <c r="D116" s="25" t="s">
        <v>64</v>
      </c>
      <c r="E116" s="26" t="s">
        <v>26</v>
      </c>
      <c r="F116" s="31">
        <v>1</v>
      </c>
      <c r="G116" s="32">
        <v>10</v>
      </c>
      <c r="H116" s="32">
        <v>9</v>
      </c>
      <c r="I116" s="32">
        <v>8</v>
      </c>
      <c r="J116" s="32">
        <v>8</v>
      </c>
      <c r="K116" s="32">
        <f>SUM($G$116:$J$116)</f>
        <v>35</v>
      </c>
      <c r="L116" s="30">
        <f t="array" ref="L116">INDEX(М[Цена за ед., руб],MATCH(1,IF(($B116=М[Наим.])*($C116=М[Артикул, марка, произв.])*($D116=М[Хар-ка])*($N116=М[Прим.]),{1},($B116=М[Наим.])*($C116=М[Артикул, марка, произв.])*($D116=М[Хар-ка])*($N116=М[Прим.])),0))</f>
        <v>0</v>
      </c>
      <c r="M116" s="30">
        <f>ROUND($K$116*$L$116,2)</f>
        <v>0</v>
      </c>
      <c r="N116" s="25"/>
      <c r="O116" s="25" t="str">
        <f t="array" ref="O116">INDEX(М[Форма закупа],MATCH(1,IF(($B116=М[Наим.])*($C116=М[Артикул, марка, произв.])*($D116=М[Хар-ка])*($N116=М[Прим.]),{1},($B116=М[Наим.])*($C116=М[Артикул, марка, произв.])*($D116=М[Хар-ка])*($N116=М[Прим.])),0))</f>
        <v>Закупка подрядчик</v>
      </c>
    </row>
    <row r="117" spans="1:15" ht="23.1" customHeight="1" outlineLevel="4" x14ac:dyDescent="0.2">
      <c r="A117" s="23" t="s">
        <v>65</v>
      </c>
      <c r="B117" s="24" t="s">
        <v>125</v>
      </c>
      <c r="C117" s="25"/>
      <c r="D117" s="25" t="s">
        <v>126</v>
      </c>
      <c r="E117" s="26" t="s">
        <v>43</v>
      </c>
      <c r="F117" s="27"/>
      <c r="G117" s="32">
        <v>10</v>
      </c>
      <c r="H117" s="32">
        <v>9</v>
      </c>
      <c r="I117" s="32">
        <v>8</v>
      </c>
      <c r="J117" s="32">
        <v>8</v>
      </c>
      <c r="K117" s="32">
        <f>SUM($G$117:$J$117)</f>
        <v>35</v>
      </c>
      <c r="L117" s="30">
        <f t="array" ref="L117">INDEX(М[Цена за ед., руб],MATCH(1,IF(($B117=М[Наим.])*($C117=М[Артикул,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0</v>
      </c>
      <c r="M117" s="30">
        <f>ROUND($K$117*$L$117,2)</f>
        <v>0</v>
      </c>
      <c r="N117" s="25" t="s">
        <v>127</v>
      </c>
      <c r="O117" s="25" t="str">
        <f t="array" ref="O117">INDEX(М[Форма закупа],MATCH(1,IF(($B117=М[Наим.])*($C117=М[Артикул, марка, произв.])*($D117=М[Хар-ка])*($N117=М[Прим.]),{1},($B117=М[Наим.])*($C117=М[Артикул, марка, произв.])*($D117=М[Хар-ка])*($N117=М[Прим.])),0))</f>
        <v>Закупка подрядчик</v>
      </c>
    </row>
    <row r="118" spans="1:15" ht="11.1" customHeight="1" outlineLevel="4" x14ac:dyDescent="0.2">
      <c r="A118" s="20"/>
      <c r="B118" s="14" t="s">
        <v>24</v>
      </c>
      <c r="C118" s="21"/>
      <c r="D118" s="21"/>
      <c r="E118" s="21"/>
      <c r="F118" s="21"/>
      <c r="G118" s="21"/>
      <c r="H118" s="21"/>
      <c r="I118" s="21"/>
      <c r="J118" s="21"/>
      <c r="K118" s="21"/>
      <c r="L118" s="65"/>
      <c r="M118" s="66">
        <f>SUM($M$119)</f>
        <v>0</v>
      </c>
      <c r="N118" s="18"/>
      <c r="O118" s="22"/>
    </row>
    <row r="119" spans="1:15" ht="11.1" customHeight="1" outlineLevel="4" x14ac:dyDescent="0.2">
      <c r="A119" s="23"/>
      <c r="B119" s="24" t="s">
        <v>128</v>
      </c>
      <c r="C119" s="25"/>
      <c r="D119" s="25"/>
      <c r="E119" s="26" t="s">
        <v>43</v>
      </c>
      <c r="F119" s="27"/>
      <c r="G119" s="32">
        <v>2</v>
      </c>
      <c r="H119" s="32">
        <v>2</v>
      </c>
      <c r="I119" s="32">
        <v>4</v>
      </c>
      <c r="J119" s="32">
        <v>2</v>
      </c>
      <c r="K119" s="32">
        <f>SUM($G$119:$J$119)</f>
        <v>10</v>
      </c>
      <c r="L119" s="30">
        <f t="array" ref="L119">INDEX(Р[Цена за ед., руб],MATCH(1,IF(($B119=Р[Наименование])*($N119=Р[Примечание]),{1},($B119=Р[Наименование])*($N119=Р[Примечание])),0))</f>
        <v>0</v>
      </c>
      <c r="M119" s="30">
        <f>ROUND($K$119*$L$119,2)</f>
        <v>0</v>
      </c>
      <c r="N119" s="25"/>
      <c r="O119" s="25"/>
    </row>
    <row r="120" spans="1:15" ht="11.1" customHeight="1" outlineLevel="4" x14ac:dyDescent="0.2">
      <c r="A120" s="20"/>
      <c r="B120" s="14" t="s">
        <v>28</v>
      </c>
      <c r="C120" s="21"/>
      <c r="D120" s="21"/>
      <c r="E120" s="21"/>
      <c r="F120" s="21"/>
      <c r="G120" s="21"/>
      <c r="H120" s="21"/>
      <c r="I120" s="21"/>
      <c r="J120" s="21"/>
      <c r="K120" s="21"/>
      <c r="L120" s="65"/>
      <c r="M120" s="66">
        <f>SUM($M$121:$M$123)</f>
        <v>0</v>
      </c>
      <c r="N120" s="18"/>
      <c r="O120" s="22"/>
    </row>
    <row r="121" spans="1:15" ht="11.1" customHeight="1" outlineLevel="4" x14ac:dyDescent="0.2">
      <c r="A121" s="23" t="s">
        <v>29</v>
      </c>
      <c r="B121" s="24" t="s">
        <v>62</v>
      </c>
      <c r="C121" s="25"/>
      <c r="D121" s="25" t="s">
        <v>64</v>
      </c>
      <c r="E121" s="26" t="s">
        <v>26</v>
      </c>
      <c r="F121" s="31">
        <v>1</v>
      </c>
      <c r="G121" s="32">
        <v>2</v>
      </c>
      <c r="H121" s="32">
        <v>2</v>
      </c>
      <c r="I121" s="32">
        <v>4</v>
      </c>
      <c r="J121" s="32">
        <v>2</v>
      </c>
      <c r="K121" s="32">
        <f>SUM($G$121:$J$121)</f>
        <v>10</v>
      </c>
      <c r="L121" s="30">
        <f t="array" ref="L121">INDEX(М[Цена за ед., руб],MATCH(1,IF(($B121=М[Наим.])*($C121=М[Артикул,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0</v>
      </c>
      <c r="M121" s="30">
        <f>ROUND($K$121*$L$121,2)</f>
        <v>0</v>
      </c>
      <c r="N121" s="25"/>
      <c r="O121" s="25" t="str">
        <f t="array" ref="O121">INDEX(М[Форма закупа],MATCH(1,IF(($B121=М[Наим.])*($C121=М[Артикул, марка, произв.])*($D121=М[Хар-ка])*($N121=М[Прим.]),{1},($B121=М[Наим.])*($C121=М[Артикул, марка, произв.])*($D121=М[Хар-ка])*($N121=М[Прим.])),0))</f>
        <v>Закупка подрядчик</v>
      </c>
    </row>
    <row r="122" spans="1:15" ht="11.1" customHeight="1" outlineLevel="4" x14ac:dyDescent="0.2">
      <c r="A122" s="23" t="s">
        <v>39</v>
      </c>
      <c r="B122" s="24" t="s">
        <v>50</v>
      </c>
      <c r="C122" s="25"/>
      <c r="D122" s="25" t="s">
        <v>51</v>
      </c>
      <c r="E122" s="26" t="s">
        <v>52</v>
      </c>
      <c r="F122" s="27"/>
      <c r="G122" s="32">
        <v>2</v>
      </c>
      <c r="H122" s="32">
        <v>2</v>
      </c>
      <c r="I122" s="32">
        <v>4</v>
      </c>
      <c r="J122" s="32">
        <v>2</v>
      </c>
      <c r="K122" s="32">
        <f>SUM($G$122:$J$122)</f>
        <v>10</v>
      </c>
      <c r="L122" s="30">
        <f t="array" ref="L122">INDEX(М[Цена за ед., руб],MATCH(1,IF(($B122=М[Наим.])*($C122=М[Артикул,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0</v>
      </c>
      <c r="M122" s="30">
        <f>ROUND($K$122*$L$122,2)</f>
        <v>0</v>
      </c>
      <c r="N122" s="25"/>
      <c r="O122" s="25" t="str">
        <f t="array" ref="O122">INDEX(М[Форма закупа],MATCH(1,IF(($B122=М[Наим.])*($C122=М[Артикул, марка, произв.])*($D122=М[Хар-ка])*($N122=М[Прим.]),{1},($B122=М[Наим.])*($C122=М[Артикул, марка, произв.])*($D122=М[Хар-ка])*($N122=М[Прим.])),0))</f>
        <v>Закупка подрядчик</v>
      </c>
    </row>
    <row r="123" spans="1:15" ht="105.95" customHeight="1" outlineLevel="4" x14ac:dyDescent="0.2">
      <c r="A123" s="23" t="s">
        <v>65</v>
      </c>
      <c r="B123" s="24" t="s">
        <v>129</v>
      </c>
      <c r="C123" s="25"/>
      <c r="D123" s="25" t="s">
        <v>130</v>
      </c>
      <c r="E123" s="26" t="s">
        <v>43</v>
      </c>
      <c r="F123" s="27"/>
      <c r="G123" s="32">
        <v>2</v>
      </c>
      <c r="H123" s="32">
        <v>2</v>
      </c>
      <c r="I123" s="32">
        <v>4</v>
      </c>
      <c r="J123" s="32">
        <v>2</v>
      </c>
      <c r="K123" s="32">
        <f>SUM($G$123:$J$123)</f>
        <v>10</v>
      </c>
      <c r="L123" s="30">
        <f t="array" ref="L123">INDEX(М[Цена за ед., руб],MATCH(1,IF(($B123=М[Наим.])*($C123=М[Артикул,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0</v>
      </c>
      <c r="M123" s="30">
        <f>ROUND($K$123*$L$123,2)</f>
        <v>0</v>
      </c>
      <c r="N123" s="25" t="s">
        <v>131</v>
      </c>
      <c r="O123" s="25" t="str">
        <f t="array" ref="O123">INDEX(М[Форма закупа],MATCH(1,IF(($B123=М[Наим.])*($C123=М[Артикул, марка, произв.])*($D123=М[Хар-ка])*($N123=М[Прим.]),{1},($B123=М[Наим.])*($C123=М[Артикул, марка, произв.])*($D123=М[Хар-ка])*($N123=М[Прим.])),0))</f>
        <v>Закупка подрядчик</v>
      </c>
    </row>
    <row r="124" spans="1:15" ht="11.1" customHeight="1" outlineLevel="2" x14ac:dyDescent="0.2">
      <c r="A124" s="13" t="s">
        <v>132</v>
      </c>
      <c r="B124" s="14" t="s">
        <v>133</v>
      </c>
      <c r="C124" s="15"/>
      <c r="D124" s="15"/>
      <c r="E124" s="16"/>
      <c r="F124" s="17"/>
      <c r="G124" s="18"/>
      <c r="H124" s="18"/>
      <c r="I124" s="18"/>
      <c r="J124" s="18"/>
      <c r="K124" s="18"/>
      <c r="L124" s="64"/>
      <c r="M124" s="64">
        <f>SUM($M$125)</f>
        <v>0</v>
      </c>
      <c r="N124" s="19"/>
      <c r="O124" s="19"/>
    </row>
    <row r="125" spans="1:15" ht="11.1" customHeight="1" outlineLevel="3" x14ac:dyDescent="0.2">
      <c r="A125" s="13" t="s">
        <v>134</v>
      </c>
      <c r="B125" s="14" t="s">
        <v>133</v>
      </c>
      <c r="C125" s="15"/>
      <c r="D125" s="15"/>
      <c r="E125" s="16"/>
      <c r="F125" s="17"/>
      <c r="G125" s="18"/>
      <c r="H125" s="18"/>
      <c r="I125" s="18"/>
      <c r="J125" s="18"/>
      <c r="K125" s="18"/>
      <c r="L125" s="64"/>
      <c r="M125" s="64">
        <f>SUM($M$128,$M$126)</f>
        <v>0</v>
      </c>
      <c r="N125" s="19"/>
      <c r="O125" s="19"/>
    </row>
    <row r="126" spans="1:15" ht="11.1" customHeight="1" outlineLevel="4" x14ac:dyDescent="0.2">
      <c r="A126" s="20"/>
      <c r="B126" s="14" t="s">
        <v>24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65"/>
      <c r="M126" s="66">
        <f>SUM($M$127)</f>
        <v>0</v>
      </c>
      <c r="N126" s="18"/>
      <c r="O126" s="22"/>
    </row>
    <row r="127" spans="1:15" ht="11.1" customHeight="1" outlineLevel="4" x14ac:dyDescent="0.2">
      <c r="A127" s="23"/>
      <c r="B127" s="24" t="s">
        <v>133</v>
      </c>
      <c r="C127" s="25"/>
      <c r="D127" s="25"/>
      <c r="E127" s="26" t="s">
        <v>88</v>
      </c>
      <c r="F127" s="27"/>
      <c r="G127" s="29">
        <v>19.89</v>
      </c>
      <c r="H127" s="29">
        <v>43.36</v>
      </c>
      <c r="I127" s="29">
        <v>16.440000000000001</v>
      </c>
      <c r="J127" s="29">
        <v>23.53</v>
      </c>
      <c r="K127" s="29">
        <f>SUM($G$127:$J$127)</f>
        <v>103.22</v>
      </c>
      <c r="L127" s="30">
        <f t="array" ref="L127">INDEX(Р[Цена за ед., руб],MATCH(1,IF(($B127=Р[Наименование])*($N127=Р[Примечание]),{1},($B127=Р[Наименование])*($N127=Р[Примечание])),0))</f>
        <v>0</v>
      </c>
      <c r="M127" s="30">
        <f>ROUND($K$127*$L$127,2)</f>
        <v>0</v>
      </c>
      <c r="N127" s="25"/>
      <c r="O127" s="25"/>
    </row>
    <row r="128" spans="1:15" ht="11.1" customHeight="1" outlineLevel="4" x14ac:dyDescent="0.2">
      <c r="A128" s="20"/>
      <c r="B128" s="14" t="s">
        <v>28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65"/>
      <c r="M128" s="66">
        <f>SUM($M$129:$M$136)</f>
        <v>0</v>
      </c>
      <c r="N128" s="18"/>
      <c r="O128" s="22"/>
    </row>
    <row r="129" spans="1:15" ht="35.1" customHeight="1" outlineLevel="4" x14ac:dyDescent="0.2">
      <c r="A129" s="23" t="s">
        <v>29</v>
      </c>
      <c r="B129" s="24" t="s">
        <v>81</v>
      </c>
      <c r="C129" s="25"/>
      <c r="D129" s="25" t="s">
        <v>135</v>
      </c>
      <c r="E129" s="26" t="s">
        <v>43</v>
      </c>
      <c r="F129" s="27"/>
      <c r="G129" s="32">
        <v>404</v>
      </c>
      <c r="H129" s="32">
        <v>872</v>
      </c>
      <c r="I129" s="32">
        <v>336</v>
      </c>
      <c r="J129" s="32">
        <v>476</v>
      </c>
      <c r="K129" s="33">
        <f>SUM($G$129:$J$129)</f>
        <v>2088</v>
      </c>
      <c r="L129" s="30">
        <f t="array" ref="L129">INDEX(М[Цена за ед., руб],MATCH(1,IF(($B129=М[Наим.])*($C129=М[Артикул,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0</v>
      </c>
      <c r="M129" s="30">
        <f>ROUND($K$129*$L$129,2)</f>
        <v>0</v>
      </c>
      <c r="N129" s="25"/>
      <c r="O129" s="25" t="str">
        <f t="array" ref="O129">INDEX(М[Форма закупа],MATCH(1,IF(($B129=М[Наим.])*($C129=М[Артикул, марка, произв.])*($D129=М[Хар-ка])*($N129=М[Прим.]),{1},($B129=М[Наим.])*($C129=М[Артикул, марка, произв.])*($D129=М[Хар-ка])*($N129=М[Прим.])),0))</f>
        <v>Закупка подрядчик</v>
      </c>
    </row>
    <row r="130" spans="1:15" ht="59.1" customHeight="1" outlineLevel="4" x14ac:dyDescent="0.2">
      <c r="A130" s="23" t="s">
        <v>39</v>
      </c>
      <c r="B130" s="24" t="s">
        <v>136</v>
      </c>
      <c r="C130" s="25"/>
      <c r="D130" s="25" t="s">
        <v>137</v>
      </c>
      <c r="E130" s="26" t="s">
        <v>88</v>
      </c>
      <c r="F130" s="31">
        <v>1.05</v>
      </c>
      <c r="G130" s="27"/>
      <c r="H130" s="29">
        <v>24.78</v>
      </c>
      <c r="I130" s="27"/>
      <c r="J130" s="29">
        <v>13.39</v>
      </c>
      <c r="K130" s="29">
        <f>SUM($G$130:$J$130)</f>
        <v>38.17</v>
      </c>
      <c r="L130" s="30">
        <f t="array" ref="L130">INDEX(М[Цена за ед., руб],MATCH(1,IF(($B130=М[Наим.])*($C130=М[Артикул, марка, произв.])*($D130=М[Хар-ка])*($N130=М[Прим.]),{1},($B130=М[Наим.])*($C130=М[Артикул, марка, произв.])*($D130=М[Хар-ка])*($N130=М[Прим.])),0))</f>
        <v>0</v>
      </c>
      <c r="M130" s="30">
        <f>ROUND($K$130*$L$130,2)</f>
        <v>0</v>
      </c>
      <c r="N130" s="25" t="s">
        <v>138</v>
      </c>
      <c r="O130" s="25" t="str">
        <f t="array" ref="O130">INDEX(М[Форма закупа],MATCH(1,IF(($B130=М[Наим.])*($C130=М[Артикул, марка, произв.])*($D130=М[Хар-ка])*($N130=М[Прим.]),{1},($B130=М[Наим.])*($C130=М[Артикул, марка, произв.])*($D130=М[Хар-ка])*($N130=М[Прим.])),0))</f>
        <v>Закупка подрядчик</v>
      </c>
    </row>
    <row r="131" spans="1:15" ht="59.1" customHeight="1" outlineLevel="4" x14ac:dyDescent="0.2">
      <c r="A131" s="23" t="s">
        <v>65</v>
      </c>
      <c r="B131" s="24" t="s">
        <v>136</v>
      </c>
      <c r="C131" s="25"/>
      <c r="D131" s="25" t="s">
        <v>139</v>
      </c>
      <c r="E131" s="26" t="s">
        <v>88</v>
      </c>
      <c r="F131" s="31">
        <v>1.05</v>
      </c>
      <c r="G131" s="27"/>
      <c r="H131" s="29">
        <v>24.78</v>
      </c>
      <c r="I131" s="27"/>
      <c r="J131" s="29">
        <v>13.39</v>
      </c>
      <c r="K131" s="29">
        <f>SUM($G$131:$J$131)</f>
        <v>38.17</v>
      </c>
      <c r="L131" s="30">
        <f t="array" ref="L131">INDEX(М[Цена за ед., руб],MATCH(1,IF(($B131=М[Наим.])*($C131=М[Артикул, марка, произв.])*($D131=М[Хар-ка])*($N131=М[Прим.]),{1},($B131=М[Наим.])*($C131=М[Артикул, марка, произв.])*($D131=М[Хар-ка])*($N131=М[Прим.])),0))</f>
        <v>0</v>
      </c>
      <c r="M131" s="30">
        <f>ROUND($K$131*$L$131,2)</f>
        <v>0</v>
      </c>
      <c r="N131" s="25" t="s">
        <v>140</v>
      </c>
      <c r="O131" s="25" t="str">
        <f t="array" ref="O131">INDEX(М[Форма закупа],MATCH(1,IF(($B131=М[Наим.])*($C131=М[Артикул, марка, произв.])*($D131=М[Хар-ка])*($N131=М[Прим.]),{1},($B131=М[Наим.])*($C131=М[Артикул, марка, произв.])*($D131=М[Хар-ка])*($N131=М[Прим.])),0))</f>
        <v>Закупка подрядчик</v>
      </c>
    </row>
    <row r="132" spans="1:15" ht="59.1" customHeight="1" outlineLevel="4" x14ac:dyDescent="0.2">
      <c r="A132" s="23" t="s">
        <v>106</v>
      </c>
      <c r="B132" s="24" t="s">
        <v>136</v>
      </c>
      <c r="C132" s="25"/>
      <c r="D132" s="25" t="s">
        <v>141</v>
      </c>
      <c r="E132" s="26" t="s">
        <v>88</v>
      </c>
      <c r="F132" s="31">
        <v>1.05</v>
      </c>
      <c r="G132" s="29">
        <v>13.15</v>
      </c>
      <c r="H132" s="29">
        <v>12.35</v>
      </c>
      <c r="I132" s="29">
        <v>6.84</v>
      </c>
      <c r="J132" s="29">
        <v>7.78</v>
      </c>
      <c r="K132" s="29">
        <f>SUM($G$132:$J$132)</f>
        <v>40.120000000000005</v>
      </c>
      <c r="L132" s="30">
        <f t="array" ref="L132">INDEX(М[Цена за ед., руб],MATCH(1,IF(($B132=М[Наим.])*($C132=М[Артикул, марка, произв.])*($D132=М[Хар-ка])*($N132=М[Прим.]),{1},($B132=М[Наим.])*($C132=М[Артикул, марка, произв.])*($D132=М[Хар-ка])*($N132=М[Прим.])),0))</f>
        <v>0</v>
      </c>
      <c r="M132" s="30">
        <f>ROUND($K$132*$L$132,2)</f>
        <v>0</v>
      </c>
      <c r="N132" s="25" t="s">
        <v>142</v>
      </c>
      <c r="O132" s="25" t="str">
        <f t="array" ref="O132">INDEX(М[Форма закупа],MATCH(1,IF(($B132=М[Наим.])*($C132=М[Артикул, марка, произв.])*($D132=М[Хар-ка])*($N132=М[Прим.]),{1},($B132=М[Наим.])*($C132=М[Артикул, марка, произв.])*($D132=М[Хар-ка])*($N132=М[Прим.])),0))</f>
        <v>Закупка подрядчик</v>
      </c>
    </row>
    <row r="133" spans="1:15" ht="59.1" customHeight="1" outlineLevel="4" x14ac:dyDescent="0.2">
      <c r="A133" s="23" t="s">
        <v>109</v>
      </c>
      <c r="B133" s="24" t="s">
        <v>136</v>
      </c>
      <c r="C133" s="25"/>
      <c r="D133" s="25" t="s">
        <v>143</v>
      </c>
      <c r="E133" s="26" t="s">
        <v>88</v>
      </c>
      <c r="F133" s="31">
        <v>1.05</v>
      </c>
      <c r="G133" s="29">
        <v>5.28</v>
      </c>
      <c r="H133" s="29">
        <v>5.92</v>
      </c>
      <c r="I133" s="28">
        <v>8.9</v>
      </c>
      <c r="J133" s="29">
        <v>1.1599999999999999</v>
      </c>
      <c r="K133" s="29">
        <f>SUM($G$133:$J$133)</f>
        <v>21.26</v>
      </c>
      <c r="L133" s="30">
        <f t="array" ref="L133">INDEX(М[Цена за ед., руб],MATCH(1,IF(($B133=М[Наим.])*($C133=М[Артикул, марка, произв.])*($D133=М[Хар-ка])*($N133=М[Прим.]),{1},($B133=М[Наим.])*($C133=М[Артикул, марка, произв.])*($D133=М[Хар-ка])*($N133=М[Прим.])),0))</f>
        <v>0</v>
      </c>
      <c r="M133" s="30">
        <f>ROUND($K$133*$L$133,2)</f>
        <v>0</v>
      </c>
      <c r="N133" s="25" t="s">
        <v>142</v>
      </c>
      <c r="O133" s="25" t="str">
        <f t="array" ref="O133">INDEX(М[Форма закупа],MATCH(1,IF(($B133=М[Наим.])*($C133=М[Артикул, марка, произв.])*($D133=М[Хар-ка])*($N133=М[Прим.]),{1},($B133=М[Наим.])*($C133=М[Артикул, марка, произв.])*($D133=М[Хар-ка])*($N133=М[Прим.])),0))</f>
        <v>Закупка подрядчик</v>
      </c>
    </row>
    <row r="134" spans="1:15" ht="35.1" customHeight="1" outlineLevel="4" x14ac:dyDescent="0.2">
      <c r="A134" s="23" t="s">
        <v>111</v>
      </c>
      <c r="B134" s="24" t="s">
        <v>144</v>
      </c>
      <c r="C134" s="25"/>
      <c r="D134" s="25" t="s">
        <v>145</v>
      </c>
      <c r="E134" s="26" t="s">
        <v>88</v>
      </c>
      <c r="F134" s="31">
        <v>1.05</v>
      </c>
      <c r="G134" s="29">
        <v>2.46</v>
      </c>
      <c r="H134" s="29">
        <v>2.48</v>
      </c>
      <c r="I134" s="29">
        <v>1.52</v>
      </c>
      <c r="J134" s="29">
        <v>2.37</v>
      </c>
      <c r="K134" s="29">
        <f>SUM($G$134:$J$134)</f>
        <v>8.8299999999999983</v>
      </c>
      <c r="L134" s="30">
        <f t="array" ref="L134">INDEX(М[Цена за ед., руб],MATCH(1,IF(($B134=М[Наим.])*($C134=М[Артикул, марка, произв.])*($D134=М[Хар-ка])*($N134=М[Прим.]),{1},($B134=М[Наим.])*($C134=М[Артикул, марка, произв.])*($D134=М[Хар-ка])*($N134=М[Прим.])),0))</f>
        <v>0</v>
      </c>
      <c r="M134" s="30">
        <f>ROUND($K$134*$L$134,2)</f>
        <v>0</v>
      </c>
      <c r="N134" s="25" t="s">
        <v>146</v>
      </c>
      <c r="O134" s="25" t="str">
        <f t="array" ref="O134">INDEX(М[Форма закупа],MATCH(1,IF(($B134=М[Наим.])*($C134=М[Артикул, марка, произв.])*($D134=М[Хар-ка])*($N134=М[Прим.]),{1},($B134=М[Наим.])*($C134=М[Артикул, марка, произв.])*($D134=М[Хар-ка])*($N134=М[Прим.])),0))</f>
        <v>Закупка подрядчик</v>
      </c>
    </row>
    <row r="135" spans="1:15" ht="23.1" customHeight="1" outlineLevel="4" x14ac:dyDescent="0.2">
      <c r="A135" s="23" t="s">
        <v>147</v>
      </c>
      <c r="B135" s="24" t="s">
        <v>91</v>
      </c>
      <c r="C135" s="25" t="s">
        <v>148</v>
      </c>
      <c r="D135" s="25" t="s">
        <v>149</v>
      </c>
      <c r="E135" s="26" t="s">
        <v>93</v>
      </c>
      <c r="F135" s="27"/>
      <c r="G135" s="32">
        <v>5</v>
      </c>
      <c r="H135" s="32">
        <v>10</v>
      </c>
      <c r="I135" s="32">
        <v>4</v>
      </c>
      <c r="J135" s="32">
        <v>6</v>
      </c>
      <c r="K135" s="32">
        <f>SUM($G$135:$J$135)</f>
        <v>25</v>
      </c>
      <c r="L135" s="30">
        <f t="array" ref="L135">INDEX(М[Цена за ед., руб],MATCH(1,IF(($B135=М[Наим.])*($C135=М[Артикул, марка, произв.])*($D135=М[Хар-ка])*($N135=М[Прим.]),{1},($B135=М[Наим.])*($C135=М[Артикул, марка, произв.])*($D135=М[Хар-ка])*($N135=М[Прим.])),0))</f>
        <v>0</v>
      </c>
      <c r="M135" s="30">
        <f>ROUND($K$135*$L$135,2)</f>
        <v>0</v>
      </c>
      <c r="N135" s="25" t="s">
        <v>150</v>
      </c>
      <c r="O135" s="25" t="str">
        <f t="array" ref="O135">INDEX(М[Форма закупа],MATCH(1,IF(($B135=М[Наим.])*($C135=М[Артикул, марка, произв.])*($D135=М[Хар-ка])*($N135=М[Прим.]),{1},($B135=М[Наим.])*($C135=М[Артикул, марка, произв.])*($D135=М[Хар-ка])*($N135=М[Прим.])),0))</f>
        <v>Закупка подрядчик</v>
      </c>
    </row>
    <row r="136" spans="1:15" ht="23.1" customHeight="1" outlineLevel="4" x14ac:dyDescent="0.2">
      <c r="A136" s="23" t="s">
        <v>151</v>
      </c>
      <c r="B136" s="24" t="s">
        <v>73</v>
      </c>
      <c r="C136" s="25"/>
      <c r="D136" s="25" t="s">
        <v>152</v>
      </c>
      <c r="E136" s="26" t="s">
        <v>43</v>
      </c>
      <c r="F136" s="27"/>
      <c r="G136" s="32">
        <v>404</v>
      </c>
      <c r="H136" s="32">
        <v>872</v>
      </c>
      <c r="I136" s="32">
        <v>336</v>
      </c>
      <c r="J136" s="32">
        <v>476</v>
      </c>
      <c r="K136" s="33">
        <f>SUM($G$136:$J$136)</f>
        <v>2088</v>
      </c>
      <c r="L136" s="30">
        <f t="array" ref="L136">INDEX(М[Цена за ед., руб],MATCH(1,IF(($B136=М[Наим.])*($C136=М[Артикул, марка, произв.])*($D136=М[Хар-ка])*($N136=М[Прим.]),{1},($B136=М[Наим.])*($C136=М[Артикул, марка, произв.])*($D136=М[Хар-ка])*($N136=М[Прим.])),0))</f>
        <v>0</v>
      </c>
      <c r="M136" s="30">
        <f>ROUND($K$136*$L$136,2)</f>
        <v>0</v>
      </c>
      <c r="N136" s="25"/>
      <c r="O136" s="25" t="str">
        <f t="array" ref="O136">INDEX(М[Форма закупа],MATCH(1,IF(($B136=М[Наим.])*($C136=М[Артикул, марка, произв.])*($D136=М[Хар-ка])*($N136=М[Прим.]),{1},($B136=М[Наим.])*($C136=М[Артикул, марка, произв.])*($D136=М[Хар-ка])*($N136=М[Прим.])),0))</f>
        <v>Закупка подрядчик</v>
      </c>
    </row>
    <row r="137" spans="1:15" ht="11.1" customHeight="1" outlineLevel="2" x14ac:dyDescent="0.2">
      <c r="A137" s="13" t="s">
        <v>153</v>
      </c>
      <c r="B137" s="14" t="s">
        <v>154</v>
      </c>
      <c r="C137" s="15"/>
      <c r="D137" s="15"/>
      <c r="E137" s="16"/>
      <c r="F137" s="17"/>
      <c r="G137" s="18"/>
      <c r="H137" s="18"/>
      <c r="I137" s="18"/>
      <c r="J137" s="18"/>
      <c r="K137" s="18"/>
      <c r="L137" s="64"/>
      <c r="M137" s="64">
        <f>SUM($M$138)</f>
        <v>0</v>
      </c>
      <c r="N137" s="19"/>
      <c r="O137" s="19"/>
    </row>
    <row r="138" spans="1:15" ht="11.1" customHeight="1" outlineLevel="3" x14ac:dyDescent="0.2">
      <c r="A138" s="13" t="s">
        <v>155</v>
      </c>
      <c r="B138" s="14" t="s">
        <v>154</v>
      </c>
      <c r="C138" s="15"/>
      <c r="D138" s="15"/>
      <c r="E138" s="16"/>
      <c r="F138" s="17"/>
      <c r="G138" s="18"/>
      <c r="H138" s="18"/>
      <c r="I138" s="18"/>
      <c r="J138" s="18"/>
      <c r="K138" s="18"/>
      <c r="L138" s="64"/>
      <c r="M138" s="64">
        <f>SUM($M$141,$M$139)</f>
        <v>0</v>
      </c>
      <c r="N138" s="19"/>
      <c r="O138" s="19"/>
    </row>
    <row r="139" spans="1:15" ht="11.1" customHeight="1" outlineLevel="4" x14ac:dyDescent="0.2">
      <c r="A139" s="20"/>
      <c r="B139" s="14" t="s">
        <v>24</v>
      </c>
      <c r="C139" s="21"/>
      <c r="D139" s="21"/>
      <c r="E139" s="21"/>
      <c r="F139" s="21"/>
      <c r="G139" s="21"/>
      <c r="H139" s="21"/>
      <c r="I139" s="21"/>
      <c r="J139" s="21"/>
      <c r="K139" s="21"/>
      <c r="L139" s="65"/>
      <c r="M139" s="66">
        <f>SUM($M$140)</f>
        <v>0</v>
      </c>
      <c r="N139" s="18"/>
      <c r="O139" s="22"/>
    </row>
    <row r="140" spans="1:15" ht="11.1" customHeight="1" outlineLevel="4" x14ac:dyDescent="0.2">
      <c r="A140" s="23"/>
      <c r="B140" s="24" t="s">
        <v>154</v>
      </c>
      <c r="C140" s="25"/>
      <c r="D140" s="25"/>
      <c r="E140" s="26" t="s">
        <v>88</v>
      </c>
      <c r="F140" s="27"/>
      <c r="G140" s="29">
        <v>115.37</v>
      </c>
      <c r="H140" s="28">
        <v>80.8</v>
      </c>
      <c r="I140" s="29">
        <v>110.49</v>
      </c>
      <c r="J140" s="29">
        <v>81.239999999999995</v>
      </c>
      <c r="K140" s="28">
        <f>SUM($G$140:$J$140)</f>
        <v>387.90000000000003</v>
      </c>
      <c r="L140" s="30">
        <f t="array" ref="L140">INDEX(Р[Цена за ед., руб],MATCH(1,IF(($B140=Р[Наименование])*($N140=Р[Примечание]),{1},($B140=Р[Наименование])*($N140=Р[Примечание])),0))</f>
        <v>0</v>
      </c>
      <c r="M140" s="30">
        <f>ROUND($K$140*$L$140,2)</f>
        <v>0</v>
      </c>
      <c r="N140" s="25"/>
      <c r="O140" s="25"/>
    </row>
    <row r="141" spans="1:15" ht="11.1" customHeight="1" outlineLevel="4" x14ac:dyDescent="0.2">
      <c r="A141" s="20"/>
      <c r="B141" s="14" t="s">
        <v>28</v>
      </c>
      <c r="C141" s="21"/>
      <c r="D141" s="21"/>
      <c r="E141" s="21"/>
      <c r="F141" s="21"/>
      <c r="G141" s="21"/>
      <c r="H141" s="21"/>
      <c r="I141" s="21"/>
      <c r="J141" s="21"/>
      <c r="K141" s="21"/>
      <c r="L141" s="65"/>
      <c r="M141" s="66">
        <f>SUM($M$142:$M$146)</f>
        <v>0</v>
      </c>
      <c r="N141" s="18"/>
      <c r="O141" s="22"/>
    </row>
    <row r="142" spans="1:15" ht="47.1" customHeight="1" outlineLevel="4" x14ac:dyDescent="0.2">
      <c r="A142" s="23" t="s">
        <v>29</v>
      </c>
      <c r="B142" s="24" t="s">
        <v>156</v>
      </c>
      <c r="C142" s="25"/>
      <c r="D142" s="25"/>
      <c r="E142" s="26" t="s">
        <v>43</v>
      </c>
      <c r="F142" s="27"/>
      <c r="G142" s="27"/>
      <c r="H142" s="27"/>
      <c r="I142" s="27"/>
      <c r="J142" s="32">
        <v>149</v>
      </c>
      <c r="K142" s="32">
        <f>SUM($G$142:$J$142)</f>
        <v>149</v>
      </c>
      <c r="L142" s="30">
        <f t="array" ref="L142">INDEX(М[Цена за ед., руб],MATCH(1,IF(($B142=М[Наим.])*($C142=М[Артикул, марка, произв.])*($D142=М[Хар-ка])*($N142=М[Прим.]),{1},($B142=М[Наим.])*($C142=М[Артикул, марка, произв.])*($D142=М[Хар-ка])*($N142=М[Прим.])),0))</f>
        <v>0</v>
      </c>
      <c r="M142" s="30">
        <f>ROUND($K$142*$L$142,2)</f>
        <v>0</v>
      </c>
      <c r="N142" s="25" t="s">
        <v>157</v>
      </c>
      <c r="O142" s="25" t="str">
        <f t="array" ref="O142">INDEX(М[Форма закупа],MATCH(1,IF(($B142=М[Наим.])*($C142=М[Артикул, марка, произв.])*($D142=М[Хар-ка])*($N142=М[Прим.]),{1},($B142=М[Наим.])*($C142=М[Артикул, марка, произв.])*($D142=М[Хар-ка])*($N142=М[Прим.])),0))</f>
        <v>Закупка подрядчик</v>
      </c>
    </row>
    <row r="143" spans="1:15" ht="35.1" customHeight="1" outlineLevel="4" x14ac:dyDescent="0.2">
      <c r="A143" s="23" t="s">
        <v>39</v>
      </c>
      <c r="B143" s="24" t="s">
        <v>81</v>
      </c>
      <c r="C143" s="25"/>
      <c r="D143" s="25" t="s">
        <v>135</v>
      </c>
      <c r="E143" s="26" t="s">
        <v>43</v>
      </c>
      <c r="F143" s="27"/>
      <c r="G143" s="33">
        <v>2312</v>
      </c>
      <c r="H143" s="33">
        <v>1620</v>
      </c>
      <c r="I143" s="33">
        <v>2216</v>
      </c>
      <c r="J143" s="33">
        <v>1632</v>
      </c>
      <c r="K143" s="33">
        <f>SUM($G$143:$J$143)</f>
        <v>7780</v>
      </c>
      <c r="L143" s="30">
        <f t="array" ref="L143">INDEX(М[Цена за ед., руб],MATCH(1,IF(($B143=М[Наим.])*($C143=М[Артикул, марка, произв.])*($D143=М[Хар-ка])*($N143=М[Прим.]),{1},($B143=М[Наим.])*($C143=М[Артикул, марка, произв.])*($D143=М[Хар-ка])*($N143=М[Прим.])),0))</f>
        <v>0</v>
      </c>
      <c r="M143" s="30">
        <f>ROUND($K$143*$L$143,2)</f>
        <v>0</v>
      </c>
      <c r="N143" s="25" t="s">
        <v>158</v>
      </c>
      <c r="O143" s="25" t="str">
        <f t="array" ref="O143">INDEX(М[Форма закупа],MATCH(1,IF(($B143=М[Наим.])*($C143=М[Артикул, марка, произв.])*($D143=М[Хар-ка])*($N143=М[Прим.]),{1},($B143=М[Наим.])*($C143=М[Артикул, марка, произв.])*($D143=М[Хар-ка])*($N143=М[Прим.])),0))</f>
        <v>Закупка подрядчик</v>
      </c>
    </row>
    <row r="144" spans="1:15" ht="59.1" customHeight="1" outlineLevel="4" x14ac:dyDescent="0.2">
      <c r="A144" s="23" t="s">
        <v>65</v>
      </c>
      <c r="B144" s="24" t="s">
        <v>159</v>
      </c>
      <c r="C144" s="25"/>
      <c r="D144" s="25" t="s">
        <v>160</v>
      </c>
      <c r="E144" s="26" t="s">
        <v>88</v>
      </c>
      <c r="F144" s="31">
        <v>1.05</v>
      </c>
      <c r="G144" s="29">
        <v>121.14</v>
      </c>
      <c r="H144" s="29">
        <v>84.84</v>
      </c>
      <c r="I144" s="29">
        <v>116.01</v>
      </c>
      <c r="J144" s="28">
        <v>85.3</v>
      </c>
      <c r="K144" s="29">
        <f>SUM($G$144:$J$144)</f>
        <v>407.29</v>
      </c>
      <c r="L144" s="30">
        <f t="array" ref="L144">INDEX(М[Цена за ед., руб],MATCH(1,IF(($B144=М[Наим.])*($C144=М[Артикул, марка, произв.])*($D144=М[Хар-ка])*($N144=М[Прим.]),{1},($B144=М[Наим.])*($C144=М[Артикул, марка, произв.])*($D144=М[Хар-ка])*($N144=М[Прим.])),0))</f>
        <v>0</v>
      </c>
      <c r="M144" s="30">
        <f>ROUND($K$144*$L$144,2)</f>
        <v>0</v>
      </c>
      <c r="N144" s="25" t="s">
        <v>161</v>
      </c>
      <c r="O144" s="25" t="str">
        <f t="array" ref="O144">INDEX(М[Форма закупа],MATCH(1,IF(($B144=М[Наим.])*($C144=М[Артикул, марка, произв.])*($D144=М[Хар-ка])*($N144=М[Прим.]),{1},($B144=М[Наим.])*($C144=М[Артикул, марка, произв.])*($D144=М[Хар-ка])*($N144=М[Прим.])),0))</f>
        <v>Закупка подрядчик</v>
      </c>
    </row>
    <row r="145" spans="1:33" ht="23.1" customHeight="1" outlineLevel="4" x14ac:dyDescent="0.2">
      <c r="A145" s="23" t="s">
        <v>106</v>
      </c>
      <c r="B145" s="24" t="s">
        <v>91</v>
      </c>
      <c r="C145" s="25" t="s">
        <v>148</v>
      </c>
      <c r="D145" s="25" t="s">
        <v>149</v>
      </c>
      <c r="E145" s="26" t="s">
        <v>93</v>
      </c>
      <c r="F145" s="27"/>
      <c r="G145" s="32">
        <v>26</v>
      </c>
      <c r="H145" s="32">
        <v>18</v>
      </c>
      <c r="I145" s="32">
        <v>25</v>
      </c>
      <c r="J145" s="32">
        <v>18</v>
      </c>
      <c r="K145" s="32">
        <f>SUM($G$145:$J$145)</f>
        <v>87</v>
      </c>
      <c r="L145" s="30">
        <f t="array" ref="L145">INDEX(М[Цена за ед., руб],MATCH(1,IF(($B145=М[Наим.])*($C145=М[Артикул, марка, произв.])*($D145=М[Хар-ка])*($N145=М[Прим.]),{1},($B145=М[Наим.])*($C145=М[Артикул, марка, произв.])*($D145=М[Хар-ка])*($N145=М[Прим.])),0))</f>
        <v>0</v>
      </c>
      <c r="M145" s="30">
        <f>ROUND($K$145*$L$145,2)</f>
        <v>0</v>
      </c>
      <c r="N145" s="25" t="s">
        <v>150</v>
      </c>
      <c r="O145" s="25" t="str">
        <f t="array" ref="O145">INDEX(М[Форма закупа],MATCH(1,IF(($B145=М[Наим.])*($C145=М[Артикул, марка, произв.])*($D145=М[Хар-ка])*($N145=М[Прим.]),{1},($B145=М[Наим.])*($C145=М[Артикул, марка, произв.])*($D145=М[Хар-ка])*($N145=М[Прим.])),0))</f>
        <v>Закупка подрядчик</v>
      </c>
    </row>
    <row r="146" spans="1:33" ht="23.1" customHeight="1" outlineLevel="4" x14ac:dyDescent="0.2">
      <c r="A146" s="23" t="s">
        <v>109</v>
      </c>
      <c r="B146" s="24" t="s">
        <v>73</v>
      </c>
      <c r="C146" s="25"/>
      <c r="D146" s="25" t="s">
        <v>152</v>
      </c>
      <c r="E146" s="26" t="s">
        <v>43</v>
      </c>
      <c r="F146" s="27"/>
      <c r="G146" s="33">
        <v>2312</v>
      </c>
      <c r="H146" s="33">
        <v>1620</v>
      </c>
      <c r="I146" s="33">
        <v>2216</v>
      </c>
      <c r="J146" s="33">
        <v>1632</v>
      </c>
      <c r="K146" s="33">
        <f>SUM($G$146:$J$146)</f>
        <v>7780</v>
      </c>
      <c r="L146" s="30">
        <f t="array" ref="L146">INDEX(М[Цена за ед., руб],MATCH(1,IF(($B146=М[Наим.])*($C146=М[Артикул, марка, произв.])*($D146=М[Хар-ка])*($N146=М[Прим.]),{1},($B146=М[Наим.])*($C146=М[Артикул, марка, произв.])*($D146=М[Хар-ка])*($N146=М[Прим.])),0))</f>
        <v>0</v>
      </c>
      <c r="M146" s="30">
        <f>ROUND($K$146*$L$146,2)</f>
        <v>0</v>
      </c>
      <c r="N146" s="25"/>
      <c r="O146" s="25" t="str">
        <f t="array" ref="O146">INDEX(М[Форма закупа],MATCH(1,IF(($B146=М[Наим.])*($C146=М[Артикул, марка, произв.])*($D146=М[Хар-ка])*($N146=М[Прим.]),{1},($B146=М[Наим.])*($C146=М[Артикул, марка, произв.])*($D146=М[Хар-ка])*($N146=М[Прим.])),0))</f>
        <v>Закупка подрядчик</v>
      </c>
    </row>
    <row r="147" spans="1:33" ht="11.1" customHeight="1" x14ac:dyDescent="0.2">
      <c r="A147" s="34"/>
      <c r="B147" s="35"/>
      <c r="C147" s="35"/>
      <c r="D147" s="35"/>
      <c r="E147" s="35"/>
      <c r="F147" s="35"/>
      <c r="G147" s="36"/>
      <c r="H147" s="36"/>
      <c r="I147" s="36"/>
      <c r="J147" s="36"/>
      <c r="K147" s="68" t="s">
        <v>162</v>
      </c>
      <c r="L147" s="69"/>
      <c r="M147" s="67">
        <f>$M$9</f>
        <v>0</v>
      </c>
      <c r="N147" s="37"/>
      <c r="O147" s="37"/>
    </row>
    <row r="148" spans="1:33" ht="11.1" customHeight="1" x14ac:dyDescent="0.2">
      <c r="A148" s="34"/>
      <c r="B148" s="35"/>
      <c r="C148" s="35"/>
      <c r="D148" s="35"/>
      <c r="E148" s="35"/>
      <c r="F148" s="35"/>
      <c r="G148" s="38"/>
      <c r="H148" s="38"/>
      <c r="I148" s="38"/>
      <c r="J148" s="38"/>
      <c r="K148" s="70" t="s">
        <v>192</v>
      </c>
      <c r="L148" s="71"/>
      <c r="M148" s="67">
        <f>SUM($M$139,$M$126,$M$118,$M$112,$M$105,$M$99,$M$93,$M$88,$M$79,$M$75,$M$70,$M$65,$M$59,$M$52,$M$48,$M$42,$M$36,$M$31,$M$26,$M$21,$M$16,$M$12)</f>
        <v>0</v>
      </c>
      <c r="N148" s="37"/>
      <c r="O148" s="37"/>
    </row>
    <row r="149" spans="1:33" ht="11.1" customHeight="1" x14ac:dyDescent="0.2">
      <c r="A149" s="34"/>
      <c r="B149" s="35"/>
      <c r="C149" s="35"/>
      <c r="D149" s="35"/>
      <c r="E149" s="35"/>
      <c r="F149" s="35"/>
      <c r="G149" s="38"/>
      <c r="H149" s="38"/>
      <c r="I149" s="38"/>
      <c r="J149" s="38"/>
      <c r="K149" s="70" t="s">
        <v>193</v>
      </c>
      <c r="L149" s="71"/>
      <c r="M149" s="67">
        <f>SUM($M$141,$M$128,$M$120,$M$114,$M$107,$M$101,$M$95,$M$90,$M$81,$M$77,$M$72,$M$67,$M$61,$M$54,$M$50,$M$44,$M$38,$M$33,$M$28,$M$23,$M$18,$M$14)</f>
        <v>0</v>
      </c>
      <c r="N149" s="37"/>
      <c r="O149" s="37"/>
    </row>
    <row r="150" spans="1:33" ht="11.1" customHeight="1" x14ac:dyDescent="0.2">
      <c r="A150" s="34"/>
      <c r="B150" s="35"/>
      <c r="C150" s="35"/>
      <c r="D150" s="35"/>
      <c r="E150" s="35"/>
      <c r="F150" s="35"/>
      <c r="G150" s="38"/>
      <c r="H150" s="38"/>
      <c r="I150" s="38"/>
      <c r="J150" s="38"/>
      <c r="K150" s="70" t="s">
        <v>194</v>
      </c>
      <c r="L150" s="71"/>
      <c r="M150" s="102"/>
      <c r="N150" s="103"/>
      <c r="O150" s="37"/>
    </row>
    <row r="151" spans="1:33" ht="11.1" customHeight="1" x14ac:dyDescent="0.2">
      <c r="A151" s="39"/>
      <c r="B151" s="72" t="s">
        <v>163</v>
      </c>
      <c r="C151" s="72"/>
      <c r="D151" s="72"/>
      <c r="E151" s="72"/>
      <c r="F151" s="72"/>
      <c r="G151" s="72"/>
      <c r="H151" s="72"/>
      <c r="I151" s="72"/>
      <c r="J151" s="72"/>
      <c r="K151" s="72"/>
      <c r="L151" s="73"/>
      <c r="M151" s="73"/>
      <c r="N151" s="72"/>
      <c r="O151" s="39"/>
    </row>
    <row r="152" spans="1:33" ht="11.1" customHeight="1" x14ac:dyDescent="0.2"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5"/>
      <c r="M152" s="75"/>
      <c r="N152" s="74"/>
    </row>
    <row r="153" spans="1:33" s="96" customFormat="1" ht="12.75" x14ac:dyDescent="0.2">
      <c r="A153" s="90"/>
      <c r="B153" s="91" t="s">
        <v>185</v>
      </c>
      <c r="C153" s="92"/>
      <c r="D153" s="92"/>
      <c r="E153" s="90"/>
      <c r="F153" s="93"/>
      <c r="G153" s="93"/>
      <c r="H153" s="94"/>
      <c r="I153" s="94"/>
      <c r="J153" s="94"/>
      <c r="K153" s="94"/>
      <c r="L153" s="94"/>
      <c r="M153" s="94"/>
      <c r="N153" s="94"/>
      <c r="O153" s="93"/>
      <c r="P153" s="94"/>
      <c r="Q153" s="94"/>
      <c r="R153" s="94"/>
      <c r="S153" s="93"/>
      <c r="T153" s="94"/>
      <c r="U153" s="94"/>
      <c r="V153" s="94"/>
      <c r="W153" s="94"/>
      <c r="X153" s="93"/>
      <c r="Y153" s="94"/>
      <c r="Z153" s="94"/>
      <c r="AA153" s="94"/>
      <c r="AB153" s="93"/>
      <c r="AC153" s="94"/>
      <c r="AD153" s="94"/>
      <c r="AE153" s="94"/>
      <c r="AF153" s="95"/>
      <c r="AG153" s="95"/>
    </row>
    <row r="154" spans="1:33" s="96" customFormat="1" ht="26.25" customHeight="1" x14ac:dyDescent="0.2">
      <c r="A154" s="97" t="s">
        <v>186</v>
      </c>
      <c r="B154" s="98" t="s">
        <v>187</v>
      </c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</row>
    <row r="155" spans="1:33" s="96" customFormat="1" ht="26.25" customHeight="1" x14ac:dyDescent="0.2">
      <c r="A155" s="97" t="s">
        <v>186</v>
      </c>
      <c r="B155" s="98" t="s">
        <v>188</v>
      </c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</row>
    <row r="156" spans="1:33" s="96" customFormat="1" ht="26.25" customHeight="1" x14ac:dyDescent="0.2">
      <c r="A156" s="97" t="s">
        <v>186</v>
      </c>
      <c r="B156" s="98" t="s">
        <v>189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</row>
    <row r="157" spans="1:33" s="96" customFormat="1" ht="39" customHeight="1" x14ac:dyDescent="0.2">
      <c r="A157" s="97" t="s">
        <v>186</v>
      </c>
      <c r="B157" s="98" t="s">
        <v>190</v>
      </c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</row>
    <row r="158" spans="1:33" s="101" customFormat="1" ht="22.5" customHeight="1" x14ac:dyDescent="0.2">
      <c r="A158" s="97" t="s">
        <v>186</v>
      </c>
      <c r="B158" s="98" t="s">
        <v>191</v>
      </c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100"/>
    </row>
  </sheetData>
  <mergeCells count="29">
    <mergeCell ref="B154:M154"/>
    <mergeCell ref="B155:M155"/>
    <mergeCell ref="B156:M156"/>
    <mergeCell ref="B157:M157"/>
    <mergeCell ref="B158:L158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K147:L147"/>
    <mergeCell ref="K148:L148"/>
    <mergeCell ref="K149:L149"/>
    <mergeCell ref="B151:N151"/>
    <mergeCell ref="B152:N152"/>
    <mergeCell ref="K150:L150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6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8" t="s">
        <v>164</v>
      </c>
      <c r="B1" s="88"/>
      <c r="C1" s="88"/>
      <c r="D1" s="88"/>
      <c r="E1" s="88"/>
      <c r="F1" s="88"/>
    </row>
    <row r="3" spans="1:6" ht="11.1" customHeight="1" x14ac:dyDescent="0.2">
      <c r="A3" s="49" t="s">
        <v>2</v>
      </c>
      <c r="B3" s="2" t="s">
        <v>5</v>
      </c>
      <c r="C3" s="2" t="s">
        <v>11</v>
      </c>
      <c r="D3" s="57" t="s">
        <v>12</v>
      </c>
      <c r="E3" s="57" t="s">
        <v>13</v>
      </c>
      <c r="F3" s="50" t="s">
        <v>14</v>
      </c>
    </row>
    <row r="4" spans="1:6" ht="11.1" customHeight="1" x14ac:dyDescent="0.2">
      <c r="A4" s="47" t="s">
        <v>25</v>
      </c>
      <c r="B4" s="40" t="s">
        <v>26</v>
      </c>
      <c r="C4" s="41">
        <v>1649.87</v>
      </c>
      <c r="D4" s="41"/>
      <c r="E4" s="41">
        <f>ROUND(Р[[#This Row],[Количество]]*Р[[#This Row],[Цена за ед., руб]],2)</f>
        <v>0</v>
      </c>
      <c r="F4" s="48" t="s">
        <v>27</v>
      </c>
    </row>
    <row r="5" spans="1:6" ht="23.1" customHeight="1" x14ac:dyDescent="0.2">
      <c r="A5" s="47" t="s">
        <v>35</v>
      </c>
      <c r="B5" s="40" t="s">
        <v>26</v>
      </c>
      <c r="C5" s="41">
        <v>1649.87</v>
      </c>
      <c r="D5" s="41"/>
      <c r="E5" s="41">
        <f>ROUND(Р[[#This Row],[Количество]]*Р[[#This Row],[Цена за ед., руб]],2)</f>
        <v>0</v>
      </c>
      <c r="F5" s="48" t="s">
        <v>27</v>
      </c>
    </row>
    <row r="6" spans="1:6" ht="11.1" customHeight="1" x14ac:dyDescent="0.2">
      <c r="A6" s="47" t="s">
        <v>45</v>
      </c>
      <c r="B6" s="40" t="s">
        <v>26</v>
      </c>
      <c r="C6" s="43">
        <v>21.09</v>
      </c>
      <c r="D6" s="41"/>
      <c r="E6" s="41">
        <f>ROUND(Р[[#This Row],[Количество]]*Р[[#This Row],[Цена за ед., руб]],2)</f>
        <v>0</v>
      </c>
      <c r="F6" s="48" t="s">
        <v>46</v>
      </c>
    </row>
    <row r="7" spans="1:6" ht="11.1" customHeight="1" x14ac:dyDescent="0.2">
      <c r="A7" s="47" t="s">
        <v>53</v>
      </c>
      <c r="B7" s="40" t="s">
        <v>26</v>
      </c>
      <c r="C7" s="41">
        <v>1579.98</v>
      </c>
      <c r="D7" s="41"/>
      <c r="E7" s="41">
        <f>ROUND(Р[[#This Row],[Количество]]*Р[[#This Row],[Цена за ед., руб]],2)</f>
        <v>0</v>
      </c>
      <c r="F7" s="48" t="s">
        <v>54</v>
      </c>
    </row>
    <row r="8" spans="1:6" ht="11.1" customHeight="1" x14ac:dyDescent="0.2">
      <c r="A8" s="47" t="s">
        <v>57</v>
      </c>
      <c r="B8" s="40" t="s">
        <v>26</v>
      </c>
      <c r="C8" s="43">
        <v>48.79</v>
      </c>
      <c r="D8" s="41"/>
      <c r="E8" s="41">
        <f>ROUND(Р[[#This Row],[Количество]]*Р[[#This Row],[Цена за ед., руб]],2)</f>
        <v>0</v>
      </c>
      <c r="F8" s="48" t="s">
        <v>58</v>
      </c>
    </row>
    <row r="9" spans="1:6" ht="23.1" customHeight="1" x14ac:dyDescent="0.2">
      <c r="A9" s="47" t="s">
        <v>61</v>
      </c>
      <c r="B9" s="40" t="s">
        <v>26</v>
      </c>
      <c r="C9" s="41">
        <v>1649.87</v>
      </c>
      <c r="D9" s="41"/>
      <c r="E9" s="41">
        <f>ROUND(Р[[#This Row],[Количество]]*Р[[#This Row],[Цена за ед., руб]],2)</f>
        <v>0</v>
      </c>
      <c r="F9" s="48" t="s">
        <v>27</v>
      </c>
    </row>
    <row r="10" spans="1:6" ht="23.1" customHeight="1" x14ac:dyDescent="0.2">
      <c r="A10" s="47" t="s">
        <v>67</v>
      </c>
      <c r="B10" s="40" t="s">
        <v>26</v>
      </c>
      <c r="C10" s="41">
        <v>1649.87</v>
      </c>
      <c r="D10" s="41"/>
      <c r="E10" s="41">
        <f>ROUND(Р[[#This Row],[Количество]]*Р[[#This Row],[Цена за ед., руб]],2)</f>
        <v>0</v>
      </c>
      <c r="F10" s="48" t="s">
        <v>27</v>
      </c>
    </row>
    <row r="11" spans="1:6" ht="23.1" customHeight="1" x14ac:dyDescent="0.2">
      <c r="A11" s="47" t="s">
        <v>75</v>
      </c>
      <c r="B11" s="40" t="s">
        <v>26</v>
      </c>
      <c r="C11" s="41">
        <v>1579.98</v>
      </c>
      <c r="D11" s="41"/>
      <c r="E11" s="41">
        <f>ROUND(Р[[#This Row],[Количество]]*Р[[#This Row],[Цена за ед., руб]],2)</f>
        <v>0</v>
      </c>
      <c r="F11" s="48" t="s">
        <v>76</v>
      </c>
    </row>
    <row r="12" spans="1:6" ht="59.1" customHeight="1" x14ac:dyDescent="0.2">
      <c r="A12" s="47" t="s">
        <v>79</v>
      </c>
      <c r="B12" s="40" t="s">
        <v>26</v>
      </c>
      <c r="C12" s="43">
        <v>284.55</v>
      </c>
      <c r="D12" s="41"/>
      <c r="E12" s="41">
        <f>ROUND(Р[[#This Row],[Количество]]*Р[[#This Row],[Цена за ед., руб]],2)</f>
        <v>0</v>
      </c>
      <c r="F12" s="48" t="s">
        <v>80</v>
      </c>
    </row>
    <row r="13" spans="1:6" ht="23.1" customHeight="1" x14ac:dyDescent="0.2">
      <c r="A13" s="47" t="s">
        <v>87</v>
      </c>
      <c r="B13" s="40" t="s">
        <v>88</v>
      </c>
      <c r="C13" s="43">
        <v>327.24</v>
      </c>
      <c r="D13" s="41"/>
      <c r="E13" s="41">
        <f>ROUND(Р[[#This Row],[Количество]]*Р[[#This Row],[Цена за ед., руб]],2)</f>
        <v>0</v>
      </c>
      <c r="F13" s="48"/>
    </row>
    <row r="14" spans="1:6" ht="23.1" customHeight="1" x14ac:dyDescent="0.2">
      <c r="A14" s="47" t="s">
        <v>96</v>
      </c>
      <c r="B14" s="40" t="s">
        <v>26</v>
      </c>
      <c r="C14" s="43">
        <v>477.29</v>
      </c>
      <c r="D14" s="41"/>
      <c r="E14" s="41">
        <f>ROUND(Р[[#This Row],[Количество]]*Р[[#This Row],[Цена за ед., руб]],2)</f>
        <v>0</v>
      </c>
      <c r="F14" s="48" t="s">
        <v>97</v>
      </c>
    </row>
    <row r="15" spans="1:6" ht="23.1" customHeight="1" x14ac:dyDescent="0.2">
      <c r="A15" s="47" t="s">
        <v>98</v>
      </c>
      <c r="B15" s="40" t="s">
        <v>26</v>
      </c>
      <c r="C15" s="43">
        <v>128.99</v>
      </c>
      <c r="D15" s="41"/>
      <c r="E15" s="41">
        <f>ROUND(Р[[#This Row],[Количество]]*Р[[#This Row],[Цена за ед., руб]],2)</f>
        <v>0</v>
      </c>
      <c r="F15" s="48" t="s">
        <v>97</v>
      </c>
    </row>
    <row r="16" spans="1:6" ht="11.1" customHeight="1" x14ac:dyDescent="0.2">
      <c r="A16" s="47" t="s">
        <v>25</v>
      </c>
      <c r="B16" s="40" t="s">
        <v>26</v>
      </c>
      <c r="C16" s="41">
        <v>1818.82</v>
      </c>
      <c r="D16" s="41"/>
      <c r="E16" s="41">
        <f>ROUND(Р[[#This Row],[Количество]]*Р[[#This Row],[Цена за ед., руб]],2)</f>
        <v>0</v>
      </c>
      <c r="F16" s="48" t="s">
        <v>101</v>
      </c>
    </row>
    <row r="17" spans="1:6" ht="11.1" customHeight="1" x14ac:dyDescent="0.2">
      <c r="A17" s="47" t="s">
        <v>102</v>
      </c>
      <c r="B17" s="40" t="s">
        <v>26</v>
      </c>
      <c r="C17" s="41">
        <v>1079.82</v>
      </c>
      <c r="D17" s="41"/>
      <c r="E17" s="41">
        <f>ROUND(Р[[#This Row],[Количество]]*Р[[#This Row],[Цена за ед., руб]],2)</f>
        <v>0</v>
      </c>
      <c r="F17" s="48" t="s">
        <v>103</v>
      </c>
    </row>
    <row r="18" spans="1:6" ht="11.1" customHeight="1" x14ac:dyDescent="0.2">
      <c r="A18" s="47" t="s">
        <v>112</v>
      </c>
      <c r="B18" s="40" t="s">
        <v>26</v>
      </c>
      <c r="C18" s="44">
        <v>310.3</v>
      </c>
      <c r="D18" s="41"/>
      <c r="E18" s="41">
        <f>ROUND(Р[[#This Row],[Количество]]*Р[[#This Row],[Цена за ед., руб]],2)</f>
        <v>0</v>
      </c>
      <c r="F18" s="48" t="s">
        <v>113</v>
      </c>
    </row>
    <row r="19" spans="1:6" ht="23.1" customHeight="1" x14ac:dyDescent="0.2">
      <c r="A19" s="47" t="s">
        <v>114</v>
      </c>
      <c r="B19" s="40" t="s">
        <v>26</v>
      </c>
      <c r="C19" s="43">
        <v>131.26</v>
      </c>
      <c r="D19" s="41"/>
      <c r="E19" s="41">
        <f>ROUND(Р[[#This Row],[Количество]]*Р[[#This Row],[Цена за ед., руб]],2)</f>
        <v>0</v>
      </c>
      <c r="F19" s="48"/>
    </row>
    <row r="20" spans="1:6" ht="23.1" customHeight="1" x14ac:dyDescent="0.2">
      <c r="A20" s="47" t="s">
        <v>117</v>
      </c>
      <c r="B20" s="40" t="s">
        <v>26</v>
      </c>
      <c r="C20" s="41">
        <v>1818.82</v>
      </c>
      <c r="D20" s="41"/>
      <c r="E20" s="41">
        <f>ROUND(Р[[#This Row],[Количество]]*Р[[#This Row],[Цена за ед., руб]],2)</f>
        <v>0</v>
      </c>
      <c r="F20" s="48"/>
    </row>
    <row r="21" spans="1:6" ht="23.1" customHeight="1" x14ac:dyDescent="0.2">
      <c r="A21" s="47" t="s">
        <v>118</v>
      </c>
      <c r="B21" s="40" t="s">
        <v>26</v>
      </c>
      <c r="C21" s="43">
        <v>306.67</v>
      </c>
      <c r="D21" s="41"/>
      <c r="E21" s="41">
        <f>ROUND(Р[[#This Row],[Количество]]*Р[[#This Row],[Цена за ед., руб]],2)</f>
        <v>0</v>
      </c>
      <c r="F21" s="48" t="s">
        <v>119</v>
      </c>
    </row>
    <row r="22" spans="1:6" ht="11.1" customHeight="1" x14ac:dyDescent="0.2">
      <c r="A22" s="47" t="s">
        <v>124</v>
      </c>
      <c r="B22" s="40" t="s">
        <v>43</v>
      </c>
      <c r="C22" s="45">
        <v>35</v>
      </c>
      <c r="D22" s="41"/>
      <c r="E22" s="41">
        <f>ROUND(Р[[#This Row],[Количество]]*Р[[#This Row],[Цена за ед., руб]],2)</f>
        <v>0</v>
      </c>
      <c r="F22" s="48"/>
    </row>
    <row r="23" spans="1:6" ht="11.1" customHeight="1" x14ac:dyDescent="0.2">
      <c r="A23" s="47" t="s">
        <v>128</v>
      </c>
      <c r="B23" s="40" t="s">
        <v>43</v>
      </c>
      <c r="C23" s="45">
        <v>10</v>
      </c>
      <c r="D23" s="41"/>
      <c r="E23" s="41">
        <f>ROUND(Р[[#This Row],[Количество]]*Р[[#This Row],[Цена за ед., руб]],2)</f>
        <v>0</v>
      </c>
      <c r="F23" s="48"/>
    </row>
    <row r="24" spans="1:6" ht="11.1" customHeight="1" x14ac:dyDescent="0.2">
      <c r="A24" s="47" t="s">
        <v>133</v>
      </c>
      <c r="B24" s="40" t="s">
        <v>88</v>
      </c>
      <c r="C24" s="43">
        <v>103.22</v>
      </c>
      <c r="D24" s="41"/>
      <c r="E24" s="41">
        <f>ROUND(Р[[#This Row],[Количество]]*Р[[#This Row],[Цена за ед., руб]],2)</f>
        <v>0</v>
      </c>
      <c r="F24" s="48"/>
    </row>
    <row r="25" spans="1:6" ht="11.1" customHeight="1" x14ac:dyDescent="0.2">
      <c r="A25" s="51" t="s">
        <v>154</v>
      </c>
      <c r="B25" s="52" t="s">
        <v>88</v>
      </c>
      <c r="C25" s="53">
        <v>387.9</v>
      </c>
      <c r="D25" s="58"/>
      <c r="E25" s="58">
        <f>ROUND(Р[[#This Row],[Количество]]*Р[[#This Row],[Цена за ед., руб]],2)</f>
        <v>0</v>
      </c>
      <c r="F25" s="55"/>
    </row>
    <row r="26" spans="1:6" ht="11.45" customHeight="1" x14ac:dyDescent="0.2">
      <c r="A26" s="51" t="s">
        <v>182</v>
      </c>
      <c r="B26" s="52"/>
      <c r="C26" s="56"/>
      <c r="D26" s="58"/>
      <c r="E26" s="58">
        <f>SUBTOTAL(109,Р[Сумма, руб])</f>
        <v>0</v>
      </c>
      <c r="F26" s="55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5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8" t="s">
        <v>165</v>
      </c>
      <c r="B1" s="88"/>
      <c r="C1" s="88"/>
      <c r="D1" s="88"/>
      <c r="E1" s="88"/>
      <c r="F1" s="88"/>
      <c r="G1" s="88"/>
      <c r="H1" s="88"/>
    </row>
    <row r="2" spans="1:9" ht="11.1" customHeight="1" x14ac:dyDescent="0.2"/>
    <row r="3" spans="1:9" ht="23.1" customHeight="1" x14ac:dyDescent="0.2">
      <c r="A3" s="49" t="s">
        <v>166</v>
      </c>
      <c r="B3" s="59" t="s">
        <v>167</v>
      </c>
      <c r="C3" s="50" t="s">
        <v>168</v>
      </c>
      <c r="D3" s="2" t="s">
        <v>5</v>
      </c>
      <c r="E3" s="2" t="s">
        <v>11</v>
      </c>
      <c r="F3" s="57" t="s">
        <v>12</v>
      </c>
      <c r="G3" s="57" t="s">
        <v>13</v>
      </c>
      <c r="H3" s="2" t="s">
        <v>169</v>
      </c>
      <c r="I3" s="50" t="s">
        <v>170</v>
      </c>
    </row>
    <row r="4" spans="1:9" ht="47.1" customHeight="1" x14ac:dyDescent="0.2">
      <c r="A4" s="47" t="s">
        <v>156</v>
      </c>
      <c r="B4" s="42"/>
      <c r="C4" s="42"/>
      <c r="D4" s="40" t="s">
        <v>43</v>
      </c>
      <c r="E4" s="45">
        <v>149</v>
      </c>
      <c r="F4" s="41"/>
      <c r="G4" s="41">
        <f>ROUND(М[[#This Row],[Количество]]*М[[#This Row],[Цена за ед., руб]],2)</f>
        <v>0</v>
      </c>
      <c r="H4" s="42" t="s">
        <v>157</v>
      </c>
      <c r="I4" s="48" t="s">
        <v>171</v>
      </c>
    </row>
    <row r="5" spans="1:9" ht="11.1" customHeight="1" x14ac:dyDescent="0.2">
      <c r="A5" s="47" t="s">
        <v>62</v>
      </c>
      <c r="B5" s="42"/>
      <c r="C5" s="42" t="s">
        <v>63</v>
      </c>
      <c r="D5" s="40" t="s">
        <v>26</v>
      </c>
      <c r="E5" s="41">
        <v>3989.31</v>
      </c>
      <c r="F5" s="41"/>
      <c r="G5" s="41">
        <f>ROUND(М[[#This Row],[Количество]]*М[[#This Row],[Цена за ед., руб]],2)</f>
        <v>0</v>
      </c>
      <c r="H5" s="42"/>
      <c r="I5" s="48" t="s">
        <v>171</v>
      </c>
    </row>
    <row r="6" spans="1:9" ht="11.1" customHeight="1" x14ac:dyDescent="0.2">
      <c r="A6" s="47" t="s">
        <v>62</v>
      </c>
      <c r="B6" s="42"/>
      <c r="C6" s="42" t="s">
        <v>64</v>
      </c>
      <c r="D6" s="40" t="s">
        <v>26</v>
      </c>
      <c r="E6" s="41">
        <v>4220.68</v>
      </c>
      <c r="F6" s="41"/>
      <c r="G6" s="41">
        <f>ROUND(М[[#This Row],[Количество]]*М[[#This Row],[Цена за ед., руб]],2)</f>
        <v>0</v>
      </c>
      <c r="H6" s="42"/>
      <c r="I6" s="48" t="s">
        <v>171</v>
      </c>
    </row>
    <row r="7" spans="1:9" ht="23.1" customHeight="1" x14ac:dyDescent="0.2">
      <c r="A7" s="47" t="s">
        <v>47</v>
      </c>
      <c r="B7" s="42"/>
      <c r="C7" s="42" t="s">
        <v>55</v>
      </c>
      <c r="D7" s="40" t="s">
        <v>49</v>
      </c>
      <c r="E7" s="43">
        <v>325.48</v>
      </c>
      <c r="F7" s="41"/>
      <c r="G7" s="41">
        <f>ROUND(М[[#This Row],[Количество]]*М[[#This Row],[Цена за ед., руб]],2)</f>
        <v>0</v>
      </c>
      <c r="H7" s="42" t="s">
        <v>56</v>
      </c>
      <c r="I7" s="48" t="s">
        <v>171</v>
      </c>
    </row>
    <row r="8" spans="1:9" ht="11.1" customHeight="1" x14ac:dyDescent="0.2">
      <c r="A8" s="47" t="s">
        <v>47</v>
      </c>
      <c r="B8" s="42"/>
      <c r="C8" s="42" t="s">
        <v>48</v>
      </c>
      <c r="D8" s="40" t="s">
        <v>49</v>
      </c>
      <c r="E8" s="43">
        <v>3.25</v>
      </c>
      <c r="F8" s="41"/>
      <c r="G8" s="41">
        <f>ROUND(М[[#This Row],[Количество]]*М[[#This Row],[Цена за ед., руб]],2)</f>
        <v>0</v>
      </c>
      <c r="H8" s="42"/>
      <c r="I8" s="48" t="s">
        <v>171</v>
      </c>
    </row>
    <row r="9" spans="1:9" ht="11.1" customHeight="1" x14ac:dyDescent="0.2">
      <c r="A9" s="47" t="s">
        <v>81</v>
      </c>
      <c r="B9" s="42"/>
      <c r="C9" s="42" t="s">
        <v>104</v>
      </c>
      <c r="D9" s="40" t="s">
        <v>43</v>
      </c>
      <c r="E9" s="45">
        <v>580</v>
      </c>
      <c r="F9" s="41"/>
      <c r="G9" s="41">
        <f>ROUND(М[[#This Row],[Количество]]*М[[#This Row],[Цена за ед., руб]],2)</f>
        <v>0</v>
      </c>
      <c r="H9" s="42"/>
      <c r="I9" s="48" t="s">
        <v>171</v>
      </c>
    </row>
    <row r="10" spans="1:9" ht="11.1" customHeight="1" x14ac:dyDescent="0.2">
      <c r="A10" s="47" t="s">
        <v>81</v>
      </c>
      <c r="B10" s="42"/>
      <c r="C10" s="42" t="s">
        <v>135</v>
      </c>
      <c r="D10" s="40" t="s">
        <v>43</v>
      </c>
      <c r="E10" s="46">
        <v>7780</v>
      </c>
      <c r="F10" s="41"/>
      <c r="G10" s="41">
        <f>ROUND(М[[#This Row],[Количество]]*М[[#This Row],[Цена за ед., руб]],2)</f>
        <v>0</v>
      </c>
      <c r="H10" s="42" t="s">
        <v>158</v>
      </c>
      <c r="I10" s="48" t="s">
        <v>171</v>
      </c>
    </row>
    <row r="11" spans="1:9" ht="11.1" customHeight="1" x14ac:dyDescent="0.2">
      <c r="A11" s="47" t="s">
        <v>81</v>
      </c>
      <c r="B11" s="42"/>
      <c r="C11" s="42" t="s">
        <v>135</v>
      </c>
      <c r="D11" s="40" t="s">
        <v>43</v>
      </c>
      <c r="E11" s="46">
        <v>2088</v>
      </c>
      <c r="F11" s="41"/>
      <c r="G11" s="41">
        <f>ROUND(М[[#This Row],[Количество]]*М[[#This Row],[Цена за ед., руб]],2)</f>
        <v>0</v>
      </c>
      <c r="H11" s="42"/>
      <c r="I11" s="48" t="s">
        <v>171</v>
      </c>
    </row>
    <row r="12" spans="1:9" ht="23.1" customHeight="1" x14ac:dyDescent="0.2">
      <c r="A12" s="47" t="s">
        <v>81</v>
      </c>
      <c r="B12" s="42"/>
      <c r="C12" s="42" t="s">
        <v>82</v>
      </c>
      <c r="D12" s="40" t="s">
        <v>43</v>
      </c>
      <c r="E12" s="46">
        <v>5355</v>
      </c>
      <c r="F12" s="41"/>
      <c r="G12" s="41">
        <f>ROUND(М[[#This Row],[Количество]]*М[[#This Row],[Цена за ед., руб]],2)</f>
        <v>0</v>
      </c>
      <c r="H12" s="42"/>
      <c r="I12" s="48" t="s">
        <v>171</v>
      </c>
    </row>
    <row r="13" spans="1:9" ht="23.1" customHeight="1" x14ac:dyDescent="0.2">
      <c r="A13" s="47" t="s">
        <v>81</v>
      </c>
      <c r="B13" s="42"/>
      <c r="C13" s="42" t="s">
        <v>99</v>
      </c>
      <c r="D13" s="40" t="s">
        <v>43</v>
      </c>
      <c r="E13" s="45">
        <v>910</v>
      </c>
      <c r="F13" s="41"/>
      <c r="G13" s="41">
        <f>ROUND(М[[#This Row],[Количество]]*М[[#This Row],[Цена за ед., руб]],2)</f>
        <v>0</v>
      </c>
      <c r="H13" s="42"/>
      <c r="I13" s="48" t="s">
        <v>171</v>
      </c>
    </row>
    <row r="14" spans="1:9" ht="11.1" customHeight="1" x14ac:dyDescent="0.2">
      <c r="A14" s="47" t="s">
        <v>81</v>
      </c>
      <c r="B14" s="42"/>
      <c r="C14" s="42" t="s">
        <v>105</v>
      </c>
      <c r="D14" s="40" t="s">
        <v>43</v>
      </c>
      <c r="E14" s="46">
        <v>6310</v>
      </c>
      <c r="F14" s="41"/>
      <c r="G14" s="41">
        <f>ROUND(М[[#This Row],[Количество]]*М[[#This Row],[Цена за ед., руб]],2)</f>
        <v>0</v>
      </c>
      <c r="H14" s="42"/>
      <c r="I14" s="48" t="s">
        <v>171</v>
      </c>
    </row>
    <row r="15" spans="1:9" ht="11.1" customHeight="1" x14ac:dyDescent="0.2">
      <c r="A15" s="47" t="s">
        <v>77</v>
      </c>
      <c r="B15" s="42"/>
      <c r="C15" s="42" t="s">
        <v>78</v>
      </c>
      <c r="D15" s="40" t="s">
        <v>49</v>
      </c>
      <c r="E15" s="43">
        <v>154.85</v>
      </c>
      <c r="F15" s="41"/>
      <c r="G15" s="41">
        <f>ROUND(М[[#This Row],[Количество]]*М[[#This Row],[Цена за ед., руб]],2)</f>
        <v>0</v>
      </c>
      <c r="H15" s="42"/>
      <c r="I15" s="48" t="s">
        <v>171</v>
      </c>
    </row>
    <row r="16" spans="1:9" ht="11.1" customHeight="1" x14ac:dyDescent="0.2">
      <c r="A16" s="47" t="s">
        <v>59</v>
      </c>
      <c r="B16" s="42"/>
      <c r="C16" s="42" t="s">
        <v>83</v>
      </c>
      <c r="D16" s="40" t="s">
        <v>49</v>
      </c>
      <c r="E16" s="43">
        <v>81.52</v>
      </c>
      <c r="F16" s="41"/>
      <c r="G16" s="41">
        <f>ROUND(М[[#This Row],[Количество]]*М[[#This Row],[Цена за ед., руб]],2)</f>
        <v>0</v>
      </c>
      <c r="H16" s="42"/>
      <c r="I16" s="48" t="s">
        <v>171</v>
      </c>
    </row>
    <row r="17" spans="1:9" ht="11.1" customHeight="1" x14ac:dyDescent="0.2">
      <c r="A17" s="47" t="s">
        <v>59</v>
      </c>
      <c r="B17" s="42"/>
      <c r="C17" s="42" t="s">
        <v>100</v>
      </c>
      <c r="D17" s="40" t="s">
        <v>49</v>
      </c>
      <c r="E17" s="43">
        <v>20.71</v>
      </c>
      <c r="F17" s="41"/>
      <c r="G17" s="41">
        <f>ROUND(М[[#This Row],[Количество]]*М[[#This Row],[Цена за ед., руб]],2)</f>
        <v>0</v>
      </c>
      <c r="H17" s="42"/>
      <c r="I17" s="48" t="s">
        <v>171</v>
      </c>
    </row>
    <row r="18" spans="1:9" ht="11.1" customHeight="1" x14ac:dyDescent="0.2">
      <c r="A18" s="47" t="s">
        <v>59</v>
      </c>
      <c r="B18" s="42"/>
      <c r="C18" s="42" t="s">
        <v>60</v>
      </c>
      <c r="D18" s="40" t="s">
        <v>49</v>
      </c>
      <c r="E18" s="43">
        <v>2.62</v>
      </c>
      <c r="F18" s="41"/>
      <c r="G18" s="41">
        <f>ROUND(М[[#This Row],[Количество]]*М[[#This Row],[Цена за ед., руб]],2)</f>
        <v>0</v>
      </c>
      <c r="H18" s="42"/>
      <c r="I18" s="48" t="s">
        <v>171</v>
      </c>
    </row>
    <row r="19" spans="1:9" ht="11.1" customHeight="1" x14ac:dyDescent="0.2">
      <c r="A19" s="47" t="s">
        <v>30</v>
      </c>
      <c r="B19" s="42" t="s">
        <v>31</v>
      </c>
      <c r="C19" s="42" t="s">
        <v>32</v>
      </c>
      <c r="D19" s="40" t="s">
        <v>33</v>
      </c>
      <c r="E19" s="41">
        <v>1040.6099999999999</v>
      </c>
      <c r="F19" s="41"/>
      <c r="G19" s="41">
        <f>ROUND(М[[#This Row],[Количество]]*М[[#This Row],[Цена за ед., руб]],2)</f>
        <v>0</v>
      </c>
      <c r="H19" s="42" t="s">
        <v>34</v>
      </c>
      <c r="I19" s="48" t="s">
        <v>171</v>
      </c>
    </row>
    <row r="20" spans="1:9" ht="11.1" customHeight="1" x14ac:dyDescent="0.2">
      <c r="A20" s="47" t="s">
        <v>68</v>
      </c>
      <c r="B20" s="42"/>
      <c r="C20" s="42" t="s">
        <v>69</v>
      </c>
      <c r="D20" s="40" t="s">
        <v>26</v>
      </c>
      <c r="E20" s="41">
        <v>5595.83</v>
      </c>
      <c r="F20" s="41"/>
      <c r="G20" s="41">
        <f>ROUND(М[[#This Row],[Количество]]*М[[#This Row],[Цена за ед., руб]],2)</f>
        <v>0</v>
      </c>
      <c r="H20" s="42" t="s">
        <v>70</v>
      </c>
      <c r="I20" s="48" t="s">
        <v>171</v>
      </c>
    </row>
    <row r="21" spans="1:9" ht="11.1" customHeight="1" x14ac:dyDescent="0.2">
      <c r="A21" s="47" t="s">
        <v>68</v>
      </c>
      <c r="B21" s="42"/>
      <c r="C21" s="42" t="s">
        <v>69</v>
      </c>
      <c r="D21" s="40" t="s">
        <v>26</v>
      </c>
      <c r="E21" s="43">
        <v>137.82</v>
      </c>
      <c r="F21" s="41"/>
      <c r="G21" s="41">
        <f>ROUND(М[[#This Row],[Количество]]*М[[#This Row],[Цена за ед., руб]],2)</f>
        <v>0</v>
      </c>
      <c r="H21" s="42"/>
      <c r="I21" s="48" t="s">
        <v>171</v>
      </c>
    </row>
    <row r="22" spans="1:9" ht="11.1" customHeight="1" x14ac:dyDescent="0.2">
      <c r="A22" s="47" t="s">
        <v>66</v>
      </c>
      <c r="B22" s="42"/>
      <c r="C22" s="42"/>
      <c r="D22" s="40" t="s">
        <v>33</v>
      </c>
      <c r="E22" s="41">
        <v>4017.54</v>
      </c>
      <c r="F22" s="41"/>
      <c r="G22" s="41">
        <f>ROUND(М[[#This Row],[Количество]]*М[[#This Row],[Цена за ед., руб]],2)</f>
        <v>0</v>
      </c>
      <c r="H22" s="42"/>
      <c r="I22" s="48" t="s">
        <v>171</v>
      </c>
    </row>
    <row r="23" spans="1:9" ht="59.1" customHeight="1" x14ac:dyDescent="0.2">
      <c r="A23" s="47" t="s">
        <v>159</v>
      </c>
      <c r="B23" s="42"/>
      <c r="C23" s="42" t="s">
        <v>160</v>
      </c>
      <c r="D23" s="40" t="s">
        <v>88</v>
      </c>
      <c r="E23" s="43">
        <v>407.29</v>
      </c>
      <c r="F23" s="41"/>
      <c r="G23" s="41">
        <f>ROUND(М[[#This Row],[Количество]]*М[[#This Row],[Цена за ед., руб]],2)</f>
        <v>0</v>
      </c>
      <c r="H23" s="42" t="s">
        <v>161</v>
      </c>
      <c r="I23" s="48" t="s">
        <v>171</v>
      </c>
    </row>
    <row r="24" spans="1:9" ht="23.1" customHeight="1" x14ac:dyDescent="0.2">
      <c r="A24" s="47" t="s">
        <v>71</v>
      </c>
      <c r="B24" s="42"/>
      <c r="C24" s="42" t="s">
        <v>72</v>
      </c>
      <c r="D24" s="40" t="s">
        <v>43</v>
      </c>
      <c r="E24" s="46">
        <v>6610</v>
      </c>
      <c r="F24" s="41"/>
      <c r="G24" s="41">
        <f>ROUND(М[[#This Row],[Количество]]*М[[#This Row],[Цена за ед., руб]],2)</f>
        <v>0</v>
      </c>
      <c r="H24" s="42"/>
      <c r="I24" s="48" t="s">
        <v>171</v>
      </c>
    </row>
    <row r="25" spans="1:9" ht="11.1" customHeight="1" x14ac:dyDescent="0.2">
      <c r="A25" s="47" t="s">
        <v>125</v>
      </c>
      <c r="B25" s="42"/>
      <c r="C25" s="42" t="s">
        <v>126</v>
      </c>
      <c r="D25" s="40" t="s">
        <v>43</v>
      </c>
      <c r="E25" s="45">
        <v>35</v>
      </c>
      <c r="F25" s="41"/>
      <c r="G25" s="41">
        <f>ROUND(М[[#This Row],[Количество]]*М[[#This Row],[Цена за ед., руб]],2)</f>
        <v>0</v>
      </c>
      <c r="H25" s="42" t="s">
        <v>127</v>
      </c>
      <c r="I25" s="48" t="s">
        <v>171</v>
      </c>
    </row>
    <row r="26" spans="1:9" ht="11.1" customHeight="1" x14ac:dyDescent="0.2">
      <c r="A26" s="47" t="s">
        <v>50</v>
      </c>
      <c r="B26" s="42"/>
      <c r="C26" s="42" t="s">
        <v>51</v>
      </c>
      <c r="D26" s="40" t="s">
        <v>52</v>
      </c>
      <c r="E26" s="45">
        <v>81</v>
      </c>
      <c r="F26" s="41"/>
      <c r="G26" s="41">
        <f>ROUND(М[[#This Row],[Количество]]*М[[#This Row],[Цена за ед., руб]],2)</f>
        <v>0</v>
      </c>
      <c r="H26" s="42"/>
      <c r="I26" s="48" t="s">
        <v>171</v>
      </c>
    </row>
    <row r="27" spans="1:9" ht="35.1" customHeight="1" x14ac:dyDescent="0.2">
      <c r="A27" s="47" t="s">
        <v>136</v>
      </c>
      <c r="B27" s="42"/>
      <c r="C27" s="42" t="s">
        <v>137</v>
      </c>
      <c r="D27" s="40" t="s">
        <v>88</v>
      </c>
      <c r="E27" s="43">
        <v>38.17</v>
      </c>
      <c r="F27" s="41"/>
      <c r="G27" s="41">
        <f>ROUND(М[[#This Row],[Количество]]*М[[#This Row],[Цена за ед., руб]],2)</f>
        <v>0</v>
      </c>
      <c r="H27" s="42" t="s">
        <v>138</v>
      </c>
      <c r="I27" s="48" t="s">
        <v>171</v>
      </c>
    </row>
    <row r="28" spans="1:9" ht="35.1" customHeight="1" x14ac:dyDescent="0.2">
      <c r="A28" s="47" t="s">
        <v>136</v>
      </c>
      <c r="B28" s="42"/>
      <c r="C28" s="42" t="s">
        <v>139</v>
      </c>
      <c r="D28" s="40" t="s">
        <v>88</v>
      </c>
      <c r="E28" s="43">
        <v>38.17</v>
      </c>
      <c r="F28" s="41"/>
      <c r="G28" s="41">
        <f>ROUND(М[[#This Row],[Количество]]*М[[#This Row],[Цена за ед., руб]],2)</f>
        <v>0</v>
      </c>
      <c r="H28" s="42" t="s">
        <v>140</v>
      </c>
      <c r="I28" s="48" t="s">
        <v>171</v>
      </c>
    </row>
    <row r="29" spans="1:9" ht="35.1" customHeight="1" x14ac:dyDescent="0.2">
      <c r="A29" s="47" t="s">
        <v>136</v>
      </c>
      <c r="B29" s="42"/>
      <c r="C29" s="42" t="s">
        <v>141</v>
      </c>
      <c r="D29" s="40" t="s">
        <v>88</v>
      </c>
      <c r="E29" s="43">
        <v>40.119999999999997</v>
      </c>
      <c r="F29" s="41"/>
      <c r="G29" s="41">
        <f>ROUND(М[[#This Row],[Количество]]*М[[#This Row],[Цена за ед., руб]],2)</f>
        <v>0</v>
      </c>
      <c r="H29" s="42" t="s">
        <v>142</v>
      </c>
      <c r="I29" s="48" t="s">
        <v>171</v>
      </c>
    </row>
    <row r="30" spans="1:9" ht="23.1" customHeight="1" x14ac:dyDescent="0.2">
      <c r="A30" s="47" t="s">
        <v>136</v>
      </c>
      <c r="B30" s="42"/>
      <c r="C30" s="42" t="s">
        <v>143</v>
      </c>
      <c r="D30" s="40" t="s">
        <v>88</v>
      </c>
      <c r="E30" s="43">
        <v>21.26</v>
      </c>
      <c r="F30" s="41"/>
      <c r="G30" s="41">
        <f>ROUND(М[[#This Row],[Количество]]*М[[#This Row],[Цена за ед., руб]],2)</f>
        <v>0</v>
      </c>
      <c r="H30" s="42" t="s">
        <v>142</v>
      </c>
      <c r="I30" s="48" t="s">
        <v>171</v>
      </c>
    </row>
    <row r="31" spans="1:9" ht="11.1" customHeight="1" x14ac:dyDescent="0.2">
      <c r="A31" s="47" t="s">
        <v>89</v>
      </c>
      <c r="B31" s="42"/>
      <c r="C31" s="42" t="s">
        <v>90</v>
      </c>
      <c r="D31" s="40" t="s">
        <v>88</v>
      </c>
      <c r="E31" s="43">
        <v>350.15</v>
      </c>
      <c r="F31" s="41"/>
      <c r="G31" s="41">
        <f>ROUND(М[[#This Row],[Количество]]*М[[#This Row],[Цена за ед., руб]],2)</f>
        <v>0</v>
      </c>
      <c r="H31" s="42"/>
      <c r="I31" s="48" t="s">
        <v>171</v>
      </c>
    </row>
    <row r="32" spans="1:9" ht="105.95" customHeight="1" x14ac:dyDescent="0.2">
      <c r="A32" s="47" t="s">
        <v>129</v>
      </c>
      <c r="B32" s="42"/>
      <c r="C32" s="42" t="s">
        <v>130</v>
      </c>
      <c r="D32" s="40" t="s">
        <v>43</v>
      </c>
      <c r="E32" s="45">
        <v>10</v>
      </c>
      <c r="F32" s="41"/>
      <c r="G32" s="41">
        <f>ROUND(М[[#This Row],[Количество]]*М[[#This Row],[Цена за ед., руб]],2)</f>
        <v>0</v>
      </c>
      <c r="H32" s="42" t="s">
        <v>131</v>
      </c>
      <c r="I32" s="48" t="s">
        <v>171</v>
      </c>
    </row>
    <row r="33" spans="1:9" ht="35.1" customHeight="1" x14ac:dyDescent="0.2">
      <c r="A33" s="47" t="s">
        <v>144</v>
      </c>
      <c r="B33" s="42"/>
      <c r="C33" s="42" t="s">
        <v>145</v>
      </c>
      <c r="D33" s="40" t="s">
        <v>88</v>
      </c>
      <c r="E33" s="43">
        <v>8.83</v>
      </c>
      <c r="F33" s="41"/>
      <c r="G33" s="41">
        <f>ROUND(М[[#This Row],[Количество]]*М[[#This Row],[Цена за ед., руб]],2)</f>
        <v>0</v>
      </c>
      <c r="H33" s="42" t="s">
        <v>146</v>
      </c>
      <c r="I33" s="48" t="s">
        <v>171</v>
      </c>
    </row>
    <row r="34" spans="1:9" ht="23.1" customHeight="1" x14ac:dyDescent="0.2">
      <c r="A34" s="47" t="s">
        <v>107</v>
      </c>
      <c r="B34" s="42"/>
      <c r="C34" s="42" t="s">
        <v>108</v>
      </c>
      <c r="D34" s="40" t="s">
        <v>49</v>
      </c>
      <c r="E34" s="44">
        <v>9.9</v>
      </c>
      <c r="F34" s="41"/>
      <c r="G34" s="41">
        <f>ROUND(М[[#This Row],[Количество]]*М[[#This Row],[Цена за ед., руб]],2)</f>
        <v>0</v>
      </c>
      <c r="H34" s="42"/>
      <c r="I34" s="48" t="s">
        <v>171</v>
      </c>
    </row>
    <row r="35" spans="1:9" ht="23.1" customHeight="1" x14ac:dyDescent="0.2">
      <c r="A35" s="47" t="s">
        <v>107</v>
      </c>
      <c r="B35" s="42"/>
      <c r="C35" s="42" t="s">
        <v>110</v>
      </c>
      <c r="D35" s="40" t="s">
        <v>49</v>
      </c>
      <c r="E35" s="43">
        <v>1.31</v>
      </c>
      <c r="F35" s="41"/>
      <c r="G35" s="41">
        <f>ROUND(М[[#This Row],[Количество]]*М[[#This Row],[Цена за ед., руб]],2)</f>
        <v>0</v>
      </c>
      <c r="H35" s="42"/>
      <c r="I35" s="48" t="s">
        <v>171</v>
      </c>
    </row>
    <row r="36" spans="1:9" ht="11.1" customHeight="1" x14ac:dyDescent="0.2">
      <c r="A36" s="47" t="s">
        <v>36</v>
      </c>
      <c r="B36" s="42"/>
      <c r="C36" s="42" t="s">
        <v>37</v>
      </c>
      <c r="D36" s="40" t="s">
        <v>26</v>
      </c>
      <c r="E36" s="46">
        <v>2190</v>
      </c>
      <c r="F36" s="41"/>
      <c r="G36" s="41">
        <f>ROUND(М[[#This Row],[Количество]]*М[[#This Row],[Цена за ед., руб]],2)</f>
        <v>0</v>
      </c>
      <c r="H36" s="42" t="s">
        <v>38</v>
      </c>
      <c r="I36" s="48" t="s">
        <v>171</v>
      </c>
    </row>
    <row r="37" spans="1:9" ht="23.1" customHeight="1" x14ac:dyDescent="0.2">
      <c r="A37" s="47" t="s">
        <v>91</v>
      </c>
      <c r="B37" s="42" t="s">
        <v>148</v>
      </c>
      <c r="C37" s="42" t="s">
        <v>149</v>
      </c>
      <c r="D37" s="40" t="s">
        <v>93</v>
      </c>
      <c r="E37" s="45">
        <v>112</v>
      </c>
      <c r="F37" s="41"/>
      <c r="G37" s="41">
        <f>ROUND(М[[#This Row],[Количество]]*М[[#This Row],[Цена за ед., руб]],2)</f>
        <v>0</v>
      </c>
      <c r="H37" s="42" t="s">
        <v>150</v>
      </c>
      <c r="I37" s="48" t="s">
        <v>171</v>
      </c>
    </row>
    <row r="38" spans="1:9" ht="11.1" customHeight="1" x14ac:dyDescent="0.2">
      <c r="A38" s="47" t="s">
        <v>91</v>
      </c>
      <c r="B38" s="42"/>
      <c r="C38" s="42" t="s">
        <v>92</v>
      </c>
      <c r="D38" s="40" t="s">
        <v>93</v>
      </c>
      <c r="E38" s="45">
        <v>18</v>
      </c>
      <c r="F38" s="41"/>
      <c r="G38" s="41">
        <f>ROUND(М[[#This Row],[Количество]]*М[[#This Row],[Цена за ед., руб]],2)</f>
        <v>0</v>
      </c>
      <c r="H38" s="42"/>
      <c r="I38" s="48" t="s">
        <v>171</v>
      </c>
    </row>
    <row r="39" spans="1:9" ht="11.1" customHeight="1" x14ac:dyDescent="0.2">
      <c r="A39" s="47" t="s">
        <v>73</v>
      </c>
      <c r="B39" s="42"/>
      <c r="C39" s="42" t="s">
        <v>152</v>
      </c>
      <c r="D39" s="40" t="s">
        <v>43</v>
      </c>
      <c r="E39" s="46">
        <v>9868</v>
      </c>
      <c r="F39" s="41"/>
      <c r="G39" s="41">
        <f>ROUND(М[[#This Row],[Количество]]*М[[#This Row],[Цена за ед., руб]],2)</f>
        <v>0</v>
      </c>
      <c r="H39" s="42"/>
      <c r="I39" s="48" t="s">
        <v>171</v>
      </c>
    </row>
    <row r="40" spans="1:9" ht="11.1" customHeight="1" x14ac:dyDescent="0.2">
      <c r="A40" s="47" t="s">
        <v>73</v>
      </c>
      <c r="B40" s="42"/>
      <c r="C40" s="42" t="s">
        <v>74</v>
      </c>
      <c r="D40" s="40" t="s">
        <v>43</v>
      </c>
      <c r="E40" s="46">
        <v>15663</v>
      </c>
      <c r="F40" s="41"/>
      <c r="G40" s="41">
        <f>ROUND(М[[#This Row],[Количество]]*М[[#This Row],[Цена за ед., руб]],2)</f>
        <v>0</v>
      </c>
      <c r="H40" s="42"/>
      <c r="I40" s="48" t="s">
        <v>171</v>
      </c>
    </row>
    <row r="41" spans="1:9" ht="11.1" customHeight="1" x14ac:dyDescent="0.2">
      <c r="A41" s="47" t="s">
        <v>73</v>
      </c>
      <c r="B41" s="42"/>
      <c r="C41" s="42" t="s">
        <v>74</v>
      </c>
      <c r="D41" s="40" t="s">
        <v>43</v>
      </c>
      <c r="E41" s="46">
        <v>1714</v>
      </c>
      <c r="F41" s="41"/>
      <c r="G41" s="41">
        <f>ROUND(М[[#This Row],[Количество]]*М[[#This Row],[Цена за ед., руб]],2)</f>
        <v>0</v>
      </c>
      <c r="H41" s="42" t="s">
        <v>115</v>
      </c>
      <c r="I41" s="48" t="s">
        <v>171</v>
      </c>
    </row>
    <row r="42" spans="1:9" ht="23.1" customHeight="1" x14ac:dyDescent="0.2">
      <c r="A42" s="47" t="s">
        <v>40</v>
      </c>
      <c r="B42" s="42" t="s">
        <v>41</v>
      </c>
      <c r="C42" s="42" t="s">
        <v>42</v>
      </c>
      <c r="D42" s="40" t="s">
        <v>43</v>
      </c>
      <c r="E42" s="45">
        <v>61</v>
      </c>
      <c r="F42" s="41"/>
      <c r="G42" s="41">
        <f>ROUND(М[[#This Row],[Количество]]*М[[#This Row],[Цена за ед., руб]],2)</f>
        <v>0</v>
      </c>
      <c r="H42" s="42" t="s">
        <v>44</v>
      </c>
      <c r="I42" s="48" t="s">
        <v>171</v>
      </c>
    </row>
    <row r="43" spans="1:9" ht="11.1" customHeight="1" x14ac:dyDescent="0.2">
      <c r="A43" s="47" t="s">
        <v>94</v>
      </c>
      <c r="B43" s="42"/>
      <c r="C43" s="42" t="s">
        <v>95</v>
      </c>
      <c r="D43" s="40" t="s">
        <v>43</v>
      </c>
      <c r="E43" s="46">
        <v>1780</v>
      </c>
      <c r="F43" s="41"/>
      <c r="G43" s="41">
        <f>ROUND(М[[#This Row],[Количество]]*М[[#This Row],[Цена за ед., руб]],2)</f>
        <v>0</v>
      </c>
      <c r="H43" s="42"/>
      <c r="I43" s="48" t="s">
        <v>171</v>
      </c>
    </row>
    <row r="44" spans="1:9" ht="23.1" customHeight="1" x14ac:dyDescent="0.2">
      <c r="A44" s="51" t="s">
        <v>94</v>
      </c>
      <c r="B44" s="60"/>
      <c r="C44" s="60" t="s">
        <v>95</v>
      </c>
      <c r="D44" s="52" t="s">
        <v>43</v>
      </c>
      <c r="E44" s="61">
        <v>1199</v>
      </c>
      <c r="F44" s="58"/>
      <c r="G44" s="58">
        <f>ROUND(М[[#This Row],[Количество]]*М[[#This Row],[Цена за ед., руб]],2)</f>
        <v>0</v>
      </c>
      <c r="H44" s="60" t="s">
        <v>116</v>
      </c>
      <c r="I44" s="55" t="s">
        <v>171</v>
      </c>
    </row>
    <row r="45" spans="1:9" ht="11.45" customHeight="1" x14ac:dyDescent="0.2">
      <c r="A45" s="51" t="s">
        <v>182</v>
      </c>
      <c r="B45" s="60"/>
      <c r="C45" s="60"/>
      <c r="D45" s="52"/>
      <c r="E45" s="54"/>
      <c r="F45" s="58"/>
      <c r="G45" s="58">
        <f>SUBTOTAL(109,М[Сумма, руб])</f>
        <v>0</v>
      </c>
      <c r="H45" s="60"/>
      <c r="I45" s="55"/>
    </row>
  </sheetData>
  <mergeCells count="1">
    <mergeCell ref="A1:H1"/>
  </mergeCells>
  <dataValidations count="1">
    <dataValidation type="list" errorStyle="information" allowBlank="1" showInputMessage="1" showErrorMessage="1" sqref="I3:I44" xr:uid="{F5755584-8BF2-4D34-A1F1-561453F7F11E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172</v>
      </c>
      <c r="B1" s="1" t="s">
        <v>173</v>
      </c>
    </row>
    <row r="2" spans="1:2" ht="11.1" customHeight="1" x14ac:dyDescent="0.2">
      <c r="A2" s="1" t="s">
        <v>174</v>
      </c>
      <c r="B2" s="1" t="s">
        <v>175</v>
      </c>
    </row>
    <row r="3" spans="1:2" ht="11.1" customHeight="1" x14ac:dyDescent="0.2">
      <c r="A3" s="1" t="s">
        <v>176</v>
      </c>
      <c r="B3" s="1" t="s">
        <v>177</v>
      </c>
    </row>
    <row r="4" spans="1:2" ht="11.1" customHeight="1" x14ac:dyDescent="0.2">
      <c r="A4" s="1" t="s">
        <v>178</v>
      </c>
      <c r="B4" s="1" t="s">
        <v>179</v>
      </c>
    </row>
    <row r="5" spans="1:2" ht="11.1" customHeight="1" x14ac:dyDescent="0.2">
      <c r="A5" s="1" t="s">
        <v>180</v>
      </c>
      <c r="B5" s="1" t="s">
        <v>181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Дубейко Марина Викторовна</cp:lastModifiedBy>
  <dcterms:modified xsi:type="dcterms:W3CDTF">2026-08-10T10:21:43Z</dcterms:modified>
</cp:coreProperties>
</file>