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39A2919E-EDB3-49CA-8003-0421DFBFDBE3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ЛСР!$A$7:$S$257</definedName>
  </definedNames>
  <calcPr calcId="191029"/>
</workbook>
</file>

<file path=xl/calcChain.xml><?xml version="1.0" encoding="utf-8"?>
<calcChain xmlns="http://schemas.openxmlformats.org/spreadsheetml/2006/main">
  <c r="L248" i="1" l="1" a="1"/>
  <c r="L248" i="1" s="1"/>
  <c r="L247" i="1" a="1"/>
  <c r="L247" i="1" s="1"/>
  <c r="L246" i="1" a="1"/>
  <c r="L246" i="1" s="1"/>
  <c r="G130" i="1"/>
  <c r="H130" i="1" s="1"/>
  <c r="E26" i="2"/>
  <c r="I183" i="1" a="1"/>
  <c r="I183" i="1" s="1"/>
  <c r="G183" i="1"/>
  <c r="H183" i="1" s="1"/>
  <c r="E25" i="2"/>
  <c r="G176" i="1"/>
  <c r="H176" i="1" s="1"/>
  <c r="I176" i="1" a="1"/>
  <c r="I176" i="1" s="1"/>
  <c r="J176" i="1" s="1"/>
  <c r="J175" i="1" s="1"/>
  <c r="H247" i="1"/>
  <c r="H248" i="1"/>
  <c r="H246" i="1"/>
  <c r="H13" i="1"/>
  <c r="I13" i="1" a="1"/>
  <c r="I13" i="1" s="1"/>
  <c r="J13" i="1" s="1"/>
  <c r="J12" i="1" s="1"/>
  <c r="H15" i="1"/>
  <c r="I15" i="1" a="1"/>
  <c r="I15" i="1" s="1"/>
  <c r="H17" i="1"/>
  <c r="I17" i="1" a="1"/>
  <c r="I17" i="1" s="1"/>
  <c r="J17" i="1" s="1"/>
  <c r="J16" i="1" s="1"/>
  <c r="H19" i="1"/>
  <c r="I19" i="1" a="1"/>
  <c r="I19" i="1" s="1"/>
  <c r="H21" i="1"/>
  <c r="L21" i="1" a="1"/>
  <c r="L21" i="1" s="1"/>
  <c r="I21" i="1" a="1"/>
  <c r="I21" i="1" s="1"/>
  <c r="J21" i="1" s="1"/>
  <c r="J20" i="1" s="1"/>
  <c r="H23" i="1"/>
  <c r="I23" i="1" a="1"/>
  <c r="I23" i="1" s="1"/>
  <c r="H25" i="1"/>
  <c r="L25" i="1" a="1"/>
  <c r="L25" i="1" s="1"/>
  <c r="I25" i="1" a="1"/>
  <c r="I25" i="1" s="1"/>
  <c r="H27" i="1"/>
  <c r="I27" i="1" a="1"/>
  <c r="I27" i="1" s="1"/>
  <c r="H29" i="1"/>
  <c r="L29" i="1" a="1"/>
  <c r="L29" i="1" s="1"/>
  <c r="I29" i="1" a="1"/>
  <c r="I29" i="1" s="1"/>
  <c r="J29" i="1" s="1"/>
  <c r="H30" i="1"/>
  <c r="L30" i="1" a="1"/>
  <c r="L30" i="1" s="1"/>
  <c r="I30" i="1" a="1"/>
  <c r="I30" i="1" s="1"/>
  <c r="H31" i="1"/>
  <c r="L31" i="1" a="1"/>
  <c r="L31" i="1" s="1"/>
  <c r="I31" i="1" a="1"/>
  <c r="I31" i="1" s="1"/>
  <c r="H33" i="1"/>
  <c r="I33" i="1" a="1"/>
  <c r="I33" i="1" s="1"/>
  <c r="H35" i="1"/>
  <c r="L35" i="1" a="1"/>
  <c r="L35" i="1" s="1"/>
  <c r="I35" i="1" a="1"/>
  <c r="I35" i="1" s="1"/>
  <c r="J35" i="1" s="1"/>
  <c r="H36" i="1"/>
  <c r="L36" i="1" a="1"/>
  <c r="L36" i="1" s="1"/>
  <c r="I36" i="1" a="1"/>
  <c r="I36" i="1" s="1"/>
  <c r="J36" i="1" s="1"/>
  <c r="H37" i="1"/>
  <c r="L37" i="1" a="1"/>
  <c r="L37" i="1" s="1"/>
  <c r="I37" i="1" a="1"/>
  <c r="I37" i="1" s="1"/>
  <c r="J37" i="1" s="1"/>
  <c r="H39" i="1"/>
  <c r="I39" i="1" a="1"/>
  <c r="I39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H45" i="1"/>
  <c r="I45" i="1" a="1"/>
  <c r="I45" i="1" s="1"/>
  <c r="H47" i="1"/>
  <c r="L47" i="1" a="1"/>
  <c r="L47" i="1" s="1"/>
  <c r="I47" i="1" a="1"/>
  <c r="I47" i="1" s="1"/>
  <c r="J47" i="1" s="1"/>
  <c r="H48" i="1"/>
  <c r="L48" i="1" a="1"/>
  <c r="L48" i="1" s="1"/>
  <c r="I48" i="1" a="1"/>
  <c r="I48" i="1" s="1"/>
  <c r="J48" i="1" s="1"/>
  <c r="H49" i="1"/>
  <c r="L49" i="1" a="1"/>
  <c r="L49" i="1" s="1"/>
  <c r="I49" i="1" a="1"/>
  <c r="I49" i="1" s="1"/>
  <c r="J49" i="1" s="1"/>
  <c r="H51" i="1"/>
  <c r="I51" i="1" a="1"/>
  <c r="I51" i="1" s="1"/>
  <c r="H53" i="1"/>
  <c r="L53" i="1" a="1"/>
  <c r="L53" i="1" s="1"/>
  <c r="I53" i="1" a="1"/>
  <c r="I53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J55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J57" i="1" s="1"/>
  <c r="H58" i="1"/>
  <c r="L58" i="1" a="1"/>
  <c r="L58" i="1" s="1"/>
  <c r="I58" i="1" a="1"/>
  <c r="I58" i="1" s="1"/>
  <c r="J58" i="1" s="1"/>
  <c r="H59" i="1"/>
  <c r="L59" i="1" a="1"/>
  <c r="L59" i="1" s="1"/>
  <c r="I59" i="1" a="1"/>
  <c r="I59" i="1" s="1"/>
  <c r="H61" i="1"/>
  <c r="I61" i="1" a="1"/>
  <c r="I61" i="1" s="1"/>
  <c r="H63" i="1"/>
  <c r="L63" i="1" a="1"/>
  <c r="L63" i="1" s="1"/>
  <c r="I63" i="1" a="1"/>
  <c r="I63" i="1" s="1"/>
  <c r="H65" i="1"/>
  <c r="I65" i="1" a="1"/>
  <c r="I65" i="1" s="1"/>
  <c r="H67" i="1"/>
  <c r="I67" i="1" a="1"/>
  <c r="I67" i="1" s="1"/>
  <c r="H69" i="1"/>
  <c r="L69" i="1" a="1"/>
  <c r="L69" i="1" s="1"/>
  <c r="I69" i="1" a="1"/>
  <c r="I69" i="1" s="1"/>
  <c r="H70" i="1"/>
  <c r="L70" i="1" a="1"/>
  <c r="L70" i="1" s="1"/>
  <c r="I70" i="1" a="1"/>
  <c r="I70" i="1" s="1"/>
  <c r="H71" i="1"/>
  <c r="L71" i="1" a="1"/>
  <c r="L71" i="1" s="1"/>
  <c r="I71" i="1" a="1"/>
  <c r="I71" i="1" s="1"/>
  <c r="H72" i="1"/>
  <c r="L72" i="1" a="1"/>
  <c r="L72" i="1" s="1"/>
  <c r="I72" i="1" a="1"/>
  <c r="I72" i="1" s="1"/>
  <c r="J72" i="1" s="1"/>
  <c r="H74" i="1"/>
  <c r="I74" i="1" a="1"/>
  <c r="I74" i="1" s="1"/>
  <c r="J74" i="1" s="1"/>
  <c r="J73" i="1" s="1"/>
  <c r="H76" i="1"/>
  <c r="L76" i="1" a="1"/>
  <c r="L76" i="1" s="1"/>
  <c r="I76" i="1" a="1"/>
  <c r="I76" i="1" s="1"/>
  <c r="J76" i="1" s="1"/>
  <c r="H77" i="1"/>
  <c r="L77" i="1" a="1"/>
  <c r="L77" i="1" s="1"/>
  <c r="I77" i="1" a="1"/>
  <c r="I77" i="1" s="1"/>
  <c r="J77" i="1" s="1"/>
  <c r="H78" i="1"/>
  <c r="L78" i="1" a="1"/>
  <c r="L78" i="1" s="1"/>
  <c r="I78" i="1" a="1"/>
  <c r="I78" i="1" s="1"/>
  <c r="J78" i="1" s="1"/>
  <c r="H82" i="1"/>
  <c r="I82" i="1" a="1"/>
  <c r="I82" i="1" s="1"/>
  <c r="J82" i="1" s="1"/>
  <c r="J81" i="1" s="1"/>
  <c r="H84" i="1"/>
  <c r="I84" i="1" a="1"/>
  <c r="I84" i="1" s="1"/>
  <c r="J84" i="1" s="1"/>
  <c r="J83" i="1" s="1"/>
  <c r="H86" i="1"/>
  <c r="L86" i="1" a="1"/>
  <c r="L86" i="1" s="1"/>
  <c r="I86" i="1" a="1"/>
  <c r="I86" i="1" s="1"/>
  <c r="J86" i="1" s="1"/>
  <c r="J85" i="1" s="1"/>
  <c r="H88" i="1"/>
  <c r="I88" i="1" a="1"/>
  <c r="I88" i="1" s="1"/>
  <c r="J88" i="1" s="1"/>
  <c r="J87" i="1" s="1"/>
  <c r="H90" i="1"/>
  <c r="L90" i="1" a="1"/>
  <c r="L90" i="1" s="1"/>
  <c r="I90" i="1" a="1"/>
  <c r="I90" i="1" s="1"/>
  <c r="J90" i="1" s="1"/>
  <c r="H91" i="1"/>
  <c r="L91" i="1" a="1"/>
  <c r="L91" i="1" s="1"/>
  <c r="I91" i="1" a="1"/>
  <c r="I91" i="1" s="1"/>
  <c r="H92" i="1"/>
  <c r="L92" i="1" a="1"/>
  <c r="L92" i="1" s="1"/>
  <c r="I92" i="1" a="1"/>
  <c r="I92" i="1" s="1"/>
  <c r="H94" i="1"/>
  <c r="I94" i="1" a="1"/>
  <c r="I94" i="1" s="1"/>
  <c r="H96" i="1"/>
  <c r="L96" i="1" a="1"/>
  <c r="L96" i="1" s="1"/>
  <c r="I96" i="1" a="1"/>
  <c r="I96" i="1" s="1"/>
  <c r="H97" i="1"/>
  <c r="L97" i="1" a="1"/>
  <c r="L97" i="1" s="1"/>
  <c r="I97" i="1" a="1"/>
  <c r="I97" i="1" s="1"/>
  <c r="J97" i="1" s="1"/>
  <c r="H98" i="1"/>
  <c r="L98" i="1" a="1"/>
  <c r="L98" i="1" s="1"/>
  <c r="I98" i="1" a="1"/>
  <c r="I98" i="1" s="1"/>
  <c r="J98" i="1" s="1"/>
  <c r="H100" i="1"/>
  <c r="I100" i="1" a="1"/>
  <c r="I100" i="1" s="1"/>
  <c r="H102" i="1"/>
  <c r="L102" i="1" a="1"/>
  <c r="L102" i="1" s="1"/>
  <c r="I102" i="1" a="1"/>
  <c r="I102" i="1" s="1"/>
  <c r="J102" i="1" s="1"/>
  <c r="H103" i="1"/>
  <c r="L103" i="1" a="1"/>
  <c r="L103" i="1" s="1"/>
  <c r="I103" i="1" a="1"/>
  <c r="I103" i="1" s="1"/>
  <c r="J103" i="1" s="1"/>
  <c r="H104" i="1"/>
  <c r="L104" i="1" a="1"/>
  <c r="L104" i="1" s="1"/>
  <c r="I104" i="1" a="1"/>
  <c r="I104" i="1" s="1"/>
  <c r="H106" i="1"/>
  <c r="I106" i="1" a="1"/>
  <c r="I106" i="1" s="1"/>
  <c r="H108" i="1"/>
  <c r="L108" i="1" a="1"/>
  <c r="L108" i="1" s="1"/>
  <c r="I108" i="1" a="1"/>
  <c r="I108" i="1" s="1"/>
  <c r="J108" i="1" s="1"/>
  <c r="H109" i="1"/>
  <c r="L109" i="1" a="1"/>
  <c r="L109" i="1" s="1"/>
  <c r="I109" i="1" a="1"/>
  <c r="I109" i="1" s="1"/>
  <c r="H111" i="1"/>
  <c r="I111" i="1" a="1"/>
  <c r="I111" i="1" s="1"/>
  <c r="J111" i="1" s="1"/>
  <c r="J110" i="1" s="1"/>
  <c r="H113" i="1"/>
  <c r="L113" i="1" a="1"/>
  <c r="L113" i="1" s="1"/>
  <c r="I113" i="1" a="1"/>
  <c r="I113" i="1" s="1"/>
  <c r="H115" i="1"/>
  <c r="I115" i="1" a="1"/>
  <c r="I115" i="1" s="1"/>
  <c r="H117" i="1"/>
  <c r="L117" i="1" a="1"/>
  <c r="L117" i="1" s="1"/>
  <c r="I117" i="1" a="1"/>
  <c r="I117" i="1" s="1"/>
  <c r="J117" i="1" s="1"/>
  <c r="H118" i="1"/>
  <c r="L118" i="1" a="1"/>
  <c r="L118" i="1" s="1"/>
  <c r="I118" i="1" a="1"/>
  <c r="I118" i="1" s="1"/>
  <c r="H119" i="1"/>
  <c r="L119" i="1" a="1"/>
  <c r="L119" i="1" s="1"/>
  <c r="I119" i="1" a="1"/>
  <c r="I119" i="1" s="1"/>
  <c r="H120" i="1"/>
  <c r="L120" i="1" a="1"/>
  <c r="L120" i="1" s="1"/>
  <c r="I120" i="1" a="1"/>
  <c r="I120" i="1" s="1"/>
  <c r="H122" i="1"/>
  <c r="I122" i="1" a="1"/>
  <c r="I122" i="1" s="1"/>
  <c r="J122" i="1" s="1"/>
  <c r="J121" i="1" s="1"/>
  <c r="H124" i="1"/>
  <c r="L124" i="1" a="1"/>
  <c r="L124" i="1" s="1"/>
  <c r="I124" i="1" a="1"/>
  <c r="I124" i="1" s="1"/>
  <c r="H126" i="1"/>
  <c r="I126" i="1" a="1"/>
  <c r="I126" i="1" s="1"/>
  <c r="H128" i="1"/>
  <c r="L128" i="1" a="1"/>
  <c r="L128" i="1" s="1"/>
  <c r="I128" i="1" a="1"/>
  <c r="I128" i="1" s="1"/>
  <c r="I130" i="1" a="1"/>
  <c r="I130" i="1" s="1"/>
  <c r="H132" i="1"/>
  <c r="L132" i="1" a="1"/>
  <c r="L132" i="1" s="1"/>
  <c r="I132" i="1" a="1"/>
  <c r="I132" i="1" s="1"/>
  <c r="J132" i="1" s="1"/>
  <c r="H178" i="1"/>
  <c r="L178" i="1" a="1"/>
  <c r="L178" i="1" s="1"/>
  <c r="I178" i="1" a="1"/>
  <c r="I178" i="1" s="1"/>
  <c r="J178" i="1" s="1"/>
  <c r="H179" i="1"/>
  <c r="L179" i="1" a="1"/>
  <c r="L179" i="1" s="1"/>
  <c r="I179" i="1" a="1"/>
  <c r="I179" i="1" s="1"/>
  <c r="H180" i="1"/>
  <c r="L180" i="1" a="1"/>
  <c r="L180" i="1" s="1"/>
  <c r="I180" i="1" a="1"/>
  <c r="I180" i="1" s="1"/>
  <c r="J180" i="1" s="1"/>
  <c r="H181" i="1"/>
  <c r="L181" i="1" a="1"/>
  <c r="L181" i="1" s="1"/>
  <c r="I181" i="1" a="1"/>
  <c r="I181" i="1" s="1"/>
  <c r="J181" i="1" s="1"/>
  <c r="H185" i="1"/>
  <c r="L185" i="1" a="1"/>
  <c r="L185" i="1" s="1"/>
  <c r="I185" i="1" a="1"/>
  <c r="I185" i="1" s="1"/>
  <c r="J185" i="1" s="1"/>
  <c r="H186" i="1"/>
  <c r="L186" i="1" a="1"/>
  <c r="L186" i="1" s="1"/>
  <c r="I186" i="1" a="1"/>
  <c r="I186" i="1" s="1"/>
  <c r="J186" i="1" s="1"/>
  <c r="H133" i="1"/>
  <c r="L133" i="1" a="1"/>
  <c r="L133" i="1" s="1"/>
  <c r="I133" i="1" a="1"/>
  <c r="I133" i="1" s="1"/>
  <c r="H134" i="1"/>
  <c r="L134" i="1" a="1"/>
  <c r="L134" i="1" s="1"/>
  <c r="I134" i="1" a="1"/>
  <c r="I134" i="1" s="1"/>
  <c r="H135" i="1"/>
  <c r="L135" i="1" a="1"/>
  <c r="L135" i="1" s="1"/>
  <c r="I135" i="1" a="1"/>
  <c r="I135" i="1" s="1"/>
  <c r="J135" i="1" s="1"/>
  <c r="H136" i="1"/>
  <c r="L136" i="1" a="1"/>
  <c r="L136" i="1" s="1"/>
  <c r="I136" i="1" a="1"/>
  <c r="I136" i="1" s="1"/>
  <c r="J136" i="1" s="1"/>
  <c r="H137" i="1"/>
  <c r="L137" i="1" a="1"/>
  <c r="L137" i="1" s="1"/>
  <c r="I137" i="1" a="1"/>
  <c r="I137" i="1" s="1"/>
  <c r="H138" i="1"/>
  <c r="L138" i="1" a="1"/>
  <c r="L138" i="1" s="1"/>
  <c r="I138" i="1" a="1"/>
  <c r="I138" i="1" s="1"/>
  <c r="H139" i="1"/>
  <c r="L139" i="1" a="1"/>
  <c r="L139" i="1" s="1"/>
  <c r="I139" i="1" a="1"/>
  <c r="I139" i="1" s="1"/>
  <c r="J139" i="1" s="1"/>
  <c r="H140" i="1"/>
  <c r="L140" i="1" a="1"/>
  <c r="L140" i="1" s="1"/>
  <c r="I140" i="1" a="1"/>
  <c r="I140" i="1" s="1"/>
  <c r="J140" i="1" s="1"/>
  <c r="H141" i="1"/>
  <c r="L141" i="1" a="1"/>
  <c r="L141" i="1" s="1"/>
  <c r="I141" i="1" a="1"/>
  <c r="I141" i="1" s="1"/>
  <c r="J141" i="1" s="1"/>
  <c r="H142" i="1"/>
  <c r="L142" i="1" a="1"/>
  <c r="L142" i="1" s="1"/>
  <c r="I142" i="1" a="1"/>
  <c r="I142" i="1" s="1"/>
  <c r="J142" i="1" s="1"/>
  <c r="H143" i="1"/>
  <c r="L143" i="1" a="1"/>
  <c r="L143" i="1" s="1"/>
  <c r="I143" i="1" a="1"/>
  <c r="I143" i="1" s="1"/>
  <c r="J143" i="1" s="1"/>
  <c r="H144" i="1"/>
  <c r="L144" i="1" a="1"/>
  <c r="L144" i="1" s="1"/>
  <c r="I144" i="1" a="1"/>
  <c r="I144" i="1" s="1"/>
  <c r="J144" i="1" s="1"/>
  <c r="H145" i="1"/>
  <c r="L145" i="1" a="1"/>
  <c r="L145" i="1" s="1"/>
  <c r="I145" i="1" a="1"/>
  <c r="I145" i="1" s="1"/>
  <c r="J145" i="1" s="1"/>
  <c r="H146" i="1"/>
  <c r="L146" i="1" a="1"/>
  <c r="L146" i="1" s="1"/>
  <c r="I146" i="1" a="1"/>
  <c r="I146" i="1" s="1"/>
  <c r="J146" i="1" s="1"/>
  <c r="H147" i="1"/>
  <c r="L147" i="1" a="1"/>
  <c r="L147" i="1" s="1"/>
  <c r="I147" i="1" a="1"/>
  <c r="I147" i="1" s="1"/>
  <c r="J147" i="1" s="1"/>
  <c r="H148" i="1"/>
  <c r="L148" i="1" a="1"/>
  <c r="L148" i="1" s="1"/>
  <c r="I148" i="1" a="1"/>
  <c r="I148" i="1" s="1"/>
  <c r="H149" i="1"/>
  <c r="L149" i="1" a="1"/>
  <c r="L149" i="1" s="1"/>
  <c r="I149" i="1" a="1"/>
  <c r="I149" i="1" s="1"/>
  <c r="H150" i="1"/>
  <c r="L150" i="1" a="1"/>
  <c r="L150" i="1" s="1"/>
  <c r="I150" i="1" a="1"/>
  <c r="I150" i="1" s="1"/>
  <c r="H151" i="1"/>
  <c r="L151" i="1" a="1"/>
  <c r="L151" i="1" s="1"/>
  <c r="I151" i="1" a="1"/>
  <c r="I151" i="1" s="1"/>
  <c r="J151" i="1" s="1"/>
  <c r="H152" i="1"/>
  <c r="L152" i="1" a="1"/>
  <c r="L152" i="1" s="1"/>
  <c r="I152" i="1" a="1"/>
  <c r="I152" i="1" s="1"/>
  <c r="H153" i="1"/>
  <c r="L153" i="1" a="1"/>
  <c r="L153" i="1" s="1"/>
  <c r="I153" i="1" a="1"/>
  <c r="I153" i="1" s="1"/>
  <c r="H154" i="1"/>
  <c r="L154" i="1" a="1"/>
  <c r="L154" i="1" s="1"/>
  <c r="I154" i="1" a="1"/>
  <c r="I154" i="1" s="1"/>
  <c r="J154" i="1" s="1"/>
  <c r="H155" i="1"/>
  <c r="L155" i="1" a="1"/>
  <c r="L155" i="1" s="1"/>
  <c r="I155" i="1" a="1"/>
  <c r="I155" i="1" s="1"/>
  <c r="J155" i="1" s="1"/>
  <c r="H156" i="1"/>
  <c r="L156" i="1" a="1"/>
  <c r="L156" i="1" s="1"/>
  <c r="I156" i="1" a="1"/>
  <c r="I156" i="1" s="1"/>
  <c r="H157" i="1"/>
  <c r="L157" i="1" a="1"/>
  <c r="L157" i="1" s="1"/>
  <c r="I157" i="1" a="1"/>
  <c r="I157" i="1" s="1"/>
  <c r="J157" i="1" s="1"/>
  <c r="H158" i="1"/>
  <c r="L158" i="1" a="1"/>
  <c r="L158" i="1" s="1"/>
  <c r="I158" i="1" a="1"/>
  <c r="I158" i="1" s="1"/>
  <c r="J158" i="1" s="1"/>
  <c r="H159" i="1"/>
  <c r="L159" i="1" a="1"/>
  <c r="L159" i="1" s="1"/>
  <c r="I159" i="1" a="1"/>
  <c r="I159" i="1" s="1"/>
  <c r="H160" i="1"/>
  <c r="L160" i="1" a="1"/>
  <c r="L160" i="1" s="1"/>
  <c r="I160" i="1" a="1"/>
  <c r="I160" i="1" s="1"/>
  <c r="J160" i="1" s="1"/>
  <c r="H161" i="1"/>
  <c r="L161" i="1" a="1"/>
  <c r="L161" i="1" s="1"/>
  <c r="I161" i="1" a="1"/>
  <c r="I161" i="1" s="1"/>
  <c r="J161" i="1" s="1"/>
  <c r="H162" i="1"/>
  <c r="L162" i="1" a="1"/>
  <c r="L162" i="1" s="1"/>
  <c r="I162" i="1" a="1"/>
  <c r="I162" i="1" s="1"/>
  <c r="J162" i="1" s="1"/>
  <c r="H163" i="1"/>
  <c r="L163" i="1" a="1"/>
  <c r="L163" i="1" s="1"/>
  <c r="I163" i="1" a="1"/>
  <c r="I163" i="1" s="1"/>
  <c r="H164" i="1"/>
  <c r="L164" i="1" a="1"/>
  <c r="L164" i="1" s="1"/>
  <c r="I164" i="1" a="1"/>
  <c r="I164" i="1" s="1"/>
  <c r="H165" i="1"/>
  <c r="L165" i="1" a="1"/>
  <c r="L165" i="1" s="1"/>
  <c r="I165" i="1" a="1"/>
  <c r="I165" i="1" s="1"/>
  <c r="J165" i="1" s="1"/>
  <c r="H166" i="1"/>
  <c r="L166" i="1" a="1"/>
  <c r="L166" i="1" s="1"/>
  <c r="I166" i="1" a="1"/>
  <c r="I166" i="1" s="1"/>
  <c r="J166" i="1" s="1"/>
  <c r="H167" i="1"/>
  <c r="L167" i="1" a="1"/>
  <c r="L167" i="1" s="1"/>
  <c r="I167" i="1" a="1"/>
  <c r="I167" i="1" s="1"/>
  <c r="H168" i="1"/>
  <c r="L168" i="1" a="1"/>
  <c r="L168" i="1" s="1"/>
  <c r="I168" i="1" a="1"/>
  <c r="I168" i="1" s="1"/>
  <c r="H169" i="1"/>
  <c r="L169" i="1" a="1"/>
  <c r="L169" i="1" s="1"/>
  <c r="I169" i="1" a="1"/>
  <c r="I169" i="1" s="1"/>
  <c r="H170" i="1"/>
  <c r="L170" i="1" a="1"/>
  <c r="L170" i="1" s="1"/>
  <c r="I170" i="1" a="1"/>
  <c r="I170" i="1" s="1"/>
  <c r="H171" i="1"/>
  <c r="L171" i="1" a="1"/>
  <c r="L171" i="1" s="1"/>
  <c r="I171" i="1" a="1"/>
  <c r="I171" i="1" s="1"/>
  <c r="H172" i="1"/>
  <c r="L172" i="1" a="1"/>
  <c r="L172" i="1" s="1"/>
  <c r="I172" i="1" a="1"/>
  <c r="I172" i="1" s="1"/>
  <c r="H173" i="1"/>
  <c r="L173" i="1" a="1"/>
  <c r="L173" i="1" s="1"/>
  <c r="I173" i="1" a="1"/>
  <c r="I173" i="1" s="1"/>
  <c r="H174" i="1"/>
  <c r="L174" i="1" a="1"/>
  <c r="L174" i="1" s="1"/>
  <c r="I174" i="1" a="1"/>
  <c r="I174" i="1" s="1"/>
  <c r="H188" i="1"/>
  <c r="I188" i="1" a="1"/>
  <c r="I188" i="1" s="1"/>
  <c r="H190" i="1"/>
  <c r="L190" i="1" a="1"/>
  <c r="L190" i="1" s="1"/>
  <c r="I190" i="1" a="1"/>
  <c r="I190" i="1" s="1"/>
  <c r="H191" i="1"/>
  <c r="L191" i="1" a="1"/>
  <c r="L191" i="1" s="1"/>
  <c r="I191" i="1" a="1"/>
  <c r="I191" i="1" s="1"/>
  <c r="H192" i="1"/>
  <c r="L192" i="1" a="1"/>
  <c r="L192" i="1" s="1"/>
  <c r="I192" i="1" a="1"/>
  <c r="I192" i="1" s="1"/>
  <c r="H193" i="1"/>
  <c r="L193" i="1" a="1"/>
  <c r="L193" i="1" s="1"/>
  <c r="I193" i="1" a="1"/>
  <c r="I193" i="1" s="1"/>
  <c r="H194" i="1"/>
  <c r="L194" i="1" a="1"/>
  <c r="L194" i="1" s="1"/>
  <c r="I194" i="1" a="1"/>
  <c r="I194" i="1" s="1"/>
  <c r="J194" i="1" s="1"/>
  <c r="H195" i="1"/>
  <c r="L195" i="1" a="1"/>
  <c r="L195" i="1" s="1"/>
  <c r="I195" i="1" a="1"/>
  <c r="I195" i="1" s="1"/>
  <c r="J195" i="1" s="1"/>
  <c r="H196" i="1"/>
  <c r="L196" i="1" a="1"/>
  <c r="L196" i="1" s="1"/>
  <c r="I196" i="1" a="1"/>
  <c r="I196" i="1" s="1"/>
  <c r="H197" i="1"/>
  <c r="L197" i="1" a="1"/>
  <c r="L197" i="1" s="1"/>
  <c r="I197" i="1" a="1"/>
  <c r="I197" i="1" s="1"/>
  <c r="J197" i="1" s="1"/>
  <c r="H198" i="1"/>
  <c r="L198" i="1" a="1"/>
  <c r="L198" i="1" s="1"/>
  <c r="I198" i="1" a="1"/>
  <c r="I198" i="1" s="1"/>
  <c r="H200" i="1"/>
  <c r="I200" i="1" a="1"/>
  <c r="I200" i="1" s="1"/>
  <c r="H202" i="1"/>
  <c r="L202" i="1" a="1"/>
  <c r="L202" i="1" s="1"/>
  <c r="I202" i="1" a="1"/>
  <c r="I202" i="1" s="1"/>
  <c r="J202" i="1" s="1"/>
  <c r="H203" i="1"/>
  <c r="L203" i="1" a="1"/>
  <c r="L203" i="1" s="1"/>
  <c r="I203" i="1" a="1"/>
  <c r="I203" i="1" s="1"/>
  <c r="H204" i="1"/>
  <c r="L204" i="1" a="1"/>
  <c r="L204" i="1" s="1"/>
  <c r="I204" i="1" a="1"/>
  <c r="I204" i="1" s="1"/>
  <c r="H206" i="1"/>
  <c r="I206" i="1" a="1"/>
  <c r="I206" i="1" s="1"/>
  <c r="H208" i="1"/>
  <c r="L208" i="1" a="1"/>
  <c r="L208" i="1" s="1"/>
  <c r="I208" i="1" a="1"/>
  <c r="I208" i="1" s="1"/>
  <c r="H209" i="1"/>
  <c r="L209" i="1" a="1"/>
  <c r="L209" i="1" s="1"/>
  <c r="I209" i="1" a="1"/>
  <c r="I209" i="1" s="1"/>
  <c r="H210" i="1"/>
  <c r="L210" i="1" a="1"/>
  <c r="L210" i="1" s="1"/>
  <c r="I210" i="1" a="1"/>
  <c r="I210" i="1" s="1"/>
  <c r="J210" i="1" s="1"/>
  <c r="H211" i="1"/>
  <c r="L211" i="1" a="1"/>
  <c r="L211" i="1" s="1"/>
  <c r="I211" i="1" a="1"/>
  <c r="I211" i="1" s="1"/>
  <c r="J211" i="1" s="1"/>
  <c r="H212" i="1"/>
  <c r="L212" i="1" a="1"/>
  <c r="L212" i="1" s="1"/>
  <c r="I212" i="1" a="1"/>
  <c r="I212" i="1" s="1"/>
  <c r="H213" i="1"/>
  <c r="L213" i="1" a="1"/>
  <c r="L213" i="1" s="1"/>
  <c r="I213" i="1" a="1"/>
  <c r="I213" i="1" s="1"/>
  <c r="H215" i="1"/>
  <c r="I215" i="1" a="1"/>
  <c r="I215" i="1" s="1"/>
  <c r="H217" i="1"/>
  <c r="L217" i="1" a="1"/>
  <c r="L217" i="1"/>
  <c r="I217" i="1" a="1"/>
  <c r="I217" i="1"/>
  <c r="J217" i="1" s="1"/>
  <c r="H218" i="1"/>
  <c r="L218" i="1" a="1"/>
  <c r="L218" i="1" s="1"/>
  <c r="I218" i="1" a="1"/>
  <c r="I218" i="1" s="1"/>
  <c r="J218" i="1" s="1"/>
  <c r="H220" i="1"/>
  <c r="I220" i="1" a="1"/>
  <c r="I220" i="1" s="1"/>
  <c r="J220" i="1" s="1"/>
  <c r="J219" i="1" s="1"/>
  <c r="H222" i="1"/>
  <c r="L222" i="1" a="1"/>
  <c r="L222" i="1" s="1"/>
  <c r="I222" i="1" a="1"/>
  <c r="I222" i="1" s="1"/>
  <c r="J222" i="1" s="1"/>
  <c r="J221" i="1" s="1"/>
  <c r="H224" i="1"/>
  <c r="I224" i="1" a="1"/>
  <c r="I224" i="1" s="1"/>
  <c r="J224" i="1" s="1"/>
  <c r="J223" i="1" s="1"/>
  <c r="H226" i="1"/>
  <c r="L226" i="1" a="1"/>
  <c r="L226" i="1" s="1"/>
  <c r="I226" i="1" a="1"/>
  <c r="I226" i="1" s="1"/>
  <c r="H227" i="1"/>
  <c r="L227" i="1" a="1"/>
  <c r="L227" i="1" s="1"/>
  <c r="I227" i="1" a="1"/>
  <c r="I227" i="1" s="1"/>
  <c r="H228" i="1"/>
  <c r="L228" i="1" a="1"/>
  <c r="L228" i="1" s="1"/>
  <c r="I228" i="1" a="1"/>
  <c r="I228" i="1" s="1"/>
  <c r="H229" i="1"/>
  <c r="L229" i="1" a="1"/>
  <c r="L229" i="1" s="1"/>
  <c r="I229" i="1" a="1"/>
  <c r="I229" i="1" s="1"/>
  <c r="J229" i="1" s="1"/>
  <c r="H230" i="1"/>
  <c r="L230" i="1" a="1"/>
  <c r="L230" i="1" s="1"/>
  <c r="I230" i="1" a="1"/>
  <c r="I230" i="1" s="1"/>
  <c r="H232" i="1"/>
  <c r="I232" i="1" a="1"/>
  <c r="I232" i="1" s="1"/>
  <c r="H234" i="1"/>
  <c r="L234" i="1" a="1"/>
  <c r="L234" i="1" s="1"/>
  <c r="I234" i="1" a="1"/>
  <c r="I234" i="1" s="1"/>
  <c r="H235" i="1"/>
  <c r="L235" i="1" a="1"/>
  <c r="L235" i="1" s="1"/>
  <c r="I235" i="1" a="1"/>
  <c r="I235" i="1" s="1"/>
  <c r="H236" i="1"/>
  <c r="L236" i="1" a="1"/>
  <c r="L236" i="1" s="1"/>
  <c r="I236" i="1" a="1"/>
  <c r="I236" i="1" s="1"/>
  <c r="H237" i="1"/>
  <c r="L237" i="1" a="1"/>
  <c r="L237" i="1" s="1"/>
  <c r="I237" i="1" a="1"/>
  <c r="I237" i="1" s="1"/>
  <c r="H238" i="1"/>
  <c r="L238" i="1" a="1"/>
  <c r="L238" i="1" s="1"/>
  <c r="I238" i="1" a="1"/>
  <c r="I238" i="1" s="1"/>
  <c r="H252" i="1"/>
  <c r="I252" i="1" a="1"/>
  <c r="I252" i="1" s="1"/>
  <c r="H242" i="1"/>
  <c r="I242" i="1" a="1"/>
  <c r="I242" i="1" s="1"/>
  <c r="H244" i="1"/>
  <c r="L244" i="1" a="1"/>
  <c r="L244" i="1" s="1"/>
  <c r="I244" i="1" a="1"/>
  <c r="I244" i="1" s="1"/>
  <c r="J244" i="1" s="1"/>
  <c r="J243" i="1" s="1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2" i="2"/>
  <c r="E31" i="2"/>
  <c r="E30" i="2"/>
  <c r="E29" i="2"/>
  <c r="E28" i="2"/>
  <c r="E27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J167" i="1" l="1"/>
  <c r="J198" i="1"/>
  <c r="J184" i="1"/>
  <c r="J242" i="1"/>
  <c r="J241" i="1" s="1"/>
  <c r="E33" i="2"/>
  <c r="J183" i="1"/>
  <c r="J182" i="1" s="1"/>
  <c r="J94" i="1"/>
  <c r="J93" i="1" s="1"/>
  <c r="J120" i="1"/>
  <c r="J137" i="1"/>
  <c r="J152" i="1"/>
  <c r="J226" i="1"/>
  <c r="J70" i="1"/>
  <c r="J124" i="1"/>
  <c r="J123" i="1" s="1"/>
  <c r="J138" i="1"/>
  <c r="J153" i="1"/>
  <c r="J168" i="1"/>
  <c r="J200" i="1"/>
  <c r="J199" i="1" s="1"/>
  <c r="J156" i="1"/>
  <c r="J196" i="1"/>
  <c r="J54" i="1"/>
  <c r="J119" i="1"/>
  <c r="J67" i="1"/>
  <c r="J66" i="1" s="1"/>
  <c r="J134" i="1"/>
  <c r="J96" i="1"/>
  <c r="J95" i="1" s="1"/>
  <c r="J56" i="1"/>
  <c r="J179" i="1"/>
  <c r="J177" i="1" s="1"/>
  <c r="J149" i="1"/>
  <c r="J41" i="1"/>
  <c r="J63" i="1"/>
  <c r="J62" i="1" s="1"/>
  <c r="J65" i="1"/>
  <c r="J64" i="1" s="1"/>
  <c r="J133" i="1"/>
  <c r="J148" i="1"/>
  <c r="J163" i="1"/>
  <c r="J192" i="1"/>
  <c r="J42" i="1"/>
  <c r="J118" i="1"/>
  <c r="J209" i="1"/>
  <c r="J30" i="1"/>
  <c r="J230" i="1"/>
  <c r="J43" i="1"/>
  <c r="J45" i="1"/>
  <c r="J44" i="1" s="1"/>
  <c r="J51" i="1"/>
  <c r="J50" i="1" s="1"/>
  <c r="J69" i="1"/>
  <c r="J91" i="1"/>
  <c r="J92" i="1"/>
  <c r="J104" i="1"/>
  <c r="J101" i="1" s="1"/>
  <c r="J113" i="1"/>
  <c r="J112" i="1" s="1"/>
  <c r="J128" i="1"/>
  <c r="J127" i="1" s="1"/>
  <c r="J130" i="1"/>
  <c r="J227" i="1"/>
  <c r="J236" i="1"/>
  <c r="J169" i="1"/>
  <c r="J170" i="1"/>
  <c r="J171" i="1"/>
  <c r="J173" i="1"/>
  <c r="J174" i="1"/>
  <c r="J188" i="1"/>
  <c r="J187" i="1" s="1"/>
  <c r="J190" i="1"/>
  <c r="J228" i="1"/>
  <c r="J193" i="1"/>
  <c r="J203" i="1"/>
  <c r="J208" i="1"/>
  <c r="J215" i="1"/>
  <c r="J214" i="1" s="1"/>
  <c r="J238" i="1"/>
  <c r="J252" i="1"/>
  <c r="J251" i="1" s="1"/>
  <c r="J61" i="1"/>
  <c r="J60" i="1" s="1"/>
  <c r="J232" i="1"/>
  <c r="J231" i="1" s="1"/>
  <c r="J33" i="1"/>
  <c r="J32" i="1" s="1"/>
  <c r="J39" i="1"/>
  <c r="J38" i="1" s="1"/>
  <c r="J106" i="1"/>
  <c r="J105" i="1" s="1"/>
  <c r="J150" i="1"/>
  <c r="J164" i="1"/>
  <c r="J159" i="1"/>
  <c r="J191" i="1"/>
  <c r="J235" i="1"/>
  <c r="J204" i="1"/>
  <c r="J23" i="1"/>
  <c r="J22" i="1" s="1"/>
  <c r="J100" i="1"/>
  <c r="J99" i="1" s="1"/>
  <c r="J31" i="1"/>
  <c r="J172" i="1"/>
  <c r="J71" i="1"/>
  <c r="J53" i="1"/>
  <c r="J126" i="1"/>
  <c r="J125" i="1" s="1"/>
  <c r="J234" i="1"/>
  <c r="J213" i="1"/>
  <c r="J19" i="1"/>
  <c r="J18" i="1" s="1"/>
  <c r="J75" i="1"/>
  <c r="J212" i="1"/>
  <c r="J216" i="1"/>
  <c r="J34" i="1"/>
  <c r="J237" i="1"/>
  <c r="J109" i="1"/>
  <c r="J107" i="1" s="1"/>
  <c r="J27" i="1"/>
  <c r="J26" i="1" s="1"/>
  <c r="J206" i="1"/>
  <c r="J205" i="1" s="1"/>
  <c r="J59" i="1"/>
  <c r="J15" i="1"/>
  <c r="J14" i="1" s="1"/>
  <c r="J115" i="1"/>
  <c r="J114" i="1" s="1"/>
  <c r="J46" i="1"/>
  <c r="J25" i="1"/>
  <c r="J248" i="1" l="1"/>
  <c r="J129" i="1"/>
  <c r="J254" i="1" s="1"/>
  <c r="E35" i="2" s="1"/>
  <c r="J116" i="1"/>
  <c r="J250" i="1"/>
  <c r="J249" i="1" s="1"/>
  <c r="J247" i="1"/>
  <c r="J246" i="1"/>
  <c r="J24" i="1"/>
  <c r="J40" i="1"/>
  <c r="J201" i="1"/>
  <c r="J68" i="1"/>
  <c r="J225" i="1"/>
  <c r="J89" i="1"/>
  <c r="J189" i="1"/>
  <c r="J28" i="1"/>
  <c r="J52" i="1"/>
  <c r="J233" i="1"/>
  <c r="J131" i="1"/>
  <c r="J207" i="1"/>
  <c r="J80" i="1" l="1"/>
  <c r="J79" i="1" s="1"/>
  <c r="J11" i="1"/>
  <c r="J10" i="1" s="1"/>
  <c r="J245" i="1"/>
  <c r="J255" i="1" s="1"/>
  <c r="J240" i="1" l="1"/>
  <c r="J239" i="1" s="1"/>
  <c r="J9" i="1" s="1"/>
  <c r="G121" i="3" l="1"/>
  <c r="G122" i="3"/>
  <c r="J253" i="1"/>
  <c r="G120" i="3"/>
  <c r="G123" i="3" l="1"/>
  <c r="G125" i="3" s="1"/>
</calcChain>
</file>

<file path=xl/sharedStrings.xml><?xml version="1.0" encoding="utf-8"?>
<sst xmlns="http://schemas.openxmlformats.org/spreadsheetml/2006/main" count="1161" uniqueCount="258">
  <si>
    <t>Локальный сметный расчет (ЛСР) №5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</si>
  <si>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ГП-72.105» Секция 1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</si>
  <si>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</si>
  <si>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</si>
  <si>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</si>
  <si>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</si>
  <si>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</si>
  <si>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</si>
  <si>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</si>
  <si>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</si>
  <si>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</si>
  <si>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</si>
  <si>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</si>
  <si>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</si>
  <si>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</si>
  <si>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</si>
  <si>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</si>
  <si>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</si>
  <si>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</si>
  <si>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</si>
  <si>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</si>
  <si>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</si>
  <si>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</si>
  <si>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Ø60</t>
  </si>
  <si>
    <t>шт</t>
  </si>
  <si>
    <t>Бурение отверстий до 120мм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</si>
  <si>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</si>
  <si>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</si>
  <si>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</si>
  <si>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</si>
  <si>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</si>
  <si>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</si>
  <si>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</si>
  <si>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клапана (фланцевые, резьбовые) до 32 мм</t>
  </si>
  <si>
    <t>Клапан запорный</t>
  </si>
  <si>
    <t>РИДАН</t>
  </si>
  <si>
    <t>D-15 RLV прямой</t>
  </si>
  <si>
    <t>Монтаж компенсатора сильфонного</t>
  </si>
  <si>
    <t>Компенсатор сильфонный</t>
  </si>
  <si>
    <t>с защитной гильзой под приварку с внутренней направляющей Ду-40</t>
  </si>
  <si>
    <t>2</t>
  </si>
  <si>
    <t>с защитной гильзой под приварку с внутренней направляющей Ду-50</t>
  </si>
  <si>
    <t>3</t>
  </si>
  <si>
    <t>с защитной гильзой под приварку с внутренней направляющей Ду-65</t>
  </si>
  <si>
    <t>Монтаж кранов (фланцевые, резьбовые) до 32 мм</t>
  </si>
  <si>
    <t>Кран шаровой</t>
  </si>
  <si>
    <t>Ду-15 полнопроходный с НГ</t>
  </si>
  <si>
    <t>Ду-25 полнопроходный с НГ</t>
  </si>
  <si>
    <t>ВР-ВР Ду-15 полнопроходной</t>
  </si>
  <si>
    <t>Монтаж неподвижных опор</t>
  </si>
  <si>
    <t>Опора неподвижная</t>
  </si>
  <si>
    <t>стальная для стояков отопления Ду-76</t>
  </si>
  <si>
    <t>стальная для стояков отопления Ду-40</t>
  </si>
  <si>
    <t>стальная для стояков отопления Ду-57</t>
  </si>
  <si>
    <t>Монтаж счетчика</t>
  </si>
  <si>
    <t>Присоединители для счетчика</t>
  </si>
  <si>
    <t>компл.</t>
  </si>
  <si>
    <t>Вставка ремонтная</t>
  </si>
  <si>
    <t>для счетчика Ду15 мм</t>
  </si>
  <si>
    <t>Счетчик тепловой энергии</t>
  </si>
  <si>
    <t>Пульсар</t>
  </si>
  <si>
    <t>RS-485 Modbus Ду15</t>
  </si>
  <si>
    <t>Монтаж трубной изоляции</t>
  </si>
  <si>
    <t>м</t>
  </si>
  <si>
    <t>Теплоизоляция трубная</t>
  </si>
  <si>
    <t>32х13мм вспененный полиэтилен</t>
  </si>
  <si>
    <t>пог. м</t>
  </si>
  <si>
    <t>76х13мм вспененный полиэтилен</t>
  </si>
  <si>
    <t>48х13мм вспененный полиэтилен</t>
  </si>
  <si>
    <t>4</t>
  </si>
  <si>
    <t>57х13мм вспененный полиэтилен</t>
  </si>
  <si>
    <t>5</t>
  </si>
  <si>
    <t>22х13мм вспененный полиэтилен</t>
  </si>
  <si>
    <t>6</t>
  </si>
  <si>
    <t>28х13мм вспененный полиэтилен</t>
  </si>
  <si>
    <t>7</t>
  </si>
  <si>
    <t>42х13мм вспененный полиэтилен</t>
  </si>
  <si>
    <t>Монтаж фильтра</t>
  </si>
  <si>
    <t>Фильтр сетчатый</t>
  </si>
  <si>
    <t>Ду-25 латунь</t>
  </si>
  <si>
    <t>Пробивка отверстий Ø70</t>
  </si>
  <si>
    <t>Прокладка трубы стальной до 40 мм</t>
  </si>
  <si>
    <t>Труба водогазопроводная</t>
  </si>
  <si>
    <t>стальная D-15х2,8 СТ3</t>
  </si>
  <si>
    <t>стальная D-25х3,2 СТ3</t>
  </si>
  <si>
    <t>стальная D-32х3,2 СТ3</t>
  </si>
  <si>
    <t>стальная D-40х3,5 СТ3</t>
  </si>
  <si>
    <t>Прокладка трубы стальной от 57 мм</t>
  </si>
  <si>
    <t>Труба электросварная (пог.м.)</t>
  </si>
  <si>
    <t>стальная D-89х4,0</t>
  </si>
  <si>
    <t>стальная D-76х3,5</t>
  </si>
  <si>
    <t>стальная D-57х3,5</t>
  </si>
  <si>
    <t>%</t>
  </si>
  <si>
    <t>11.04.03</t>
  </si>
  <si>
    <t>Устройство отопления (горизонтальная разводка)</t>
  </si>
  <si>
    <t>11.04.03.00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</si>
  <si>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</si>
  <si>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</si>
  <si>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</si>
  <si>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Уголок для сшитого полиэтилена</t>
  </si>
  <si>
    <t>радиальный 16 PPSU</t>
  </si>
  <si>
    <t>Евроконус</t>
  </si>
  <si>
    <t>сшитый полиэтилен 3/4x16</t>
  </si>
  <si>
    <t>Присоединительные фитинги</t>
  </si>
  <si>
    <t>APT-R DN20</t>
  </si>
  <si>
    <t>Клапан балансировочный</t>
  </si>
  <si>
    <t>Weser</t>
  </si>
  <si>
    <t>перепада давления автоматический APT-R с присоединителями Ду-20</t>
  </si>
  <si>
    <t>ручной MVT-R Ду-20 Ру-16бар</t>
  </si>
  <si>
    <t>Монтаж коллектора</t>
  </si>
  <si>
    <t>Коллектор (в сборе) распределительный</t>
  </si>
  <si>
    <t>Д-50 с 4-мя выходами (диаметр подключения Ду25)</t>
  </si>
  <si>
    <t>Д-40 с 1-м выходом (диаметр подключения Ду20)</t>
  </si>
  <si>
    <t>Д-40 с 1-м выходом (диаметр подключения Ду15)</t>
  </si>
  <si>
    <t>Монтаж коллектора для теплого пола</t>
  </si>
  <si>
    <t>с 3-мя выходами для теплого пола с насосом, расходомерами и термостатическим клапаном,16 bar</t>
  </si>
  <si>
    <t>с 4-мя выходами для теплого пола с насосом, расходомерами и термостатическим клапаном,16 bar</t>
  </si>
  <si>
    <t>Монтаж кранов (вварные) от 40 мм</t>
  </si>
  <si>
    <t>LD</t>
  </si>
  <si>
    <t>вварной Ду-65 стальной</t>
  </si>
  <si>
    <t>Ду-20 полнопроходный с НГ</t>
  </si>
  <si>
    <t>ВР-ВР Ду-20 полнопроходной</t>
  </si>
  <si>
    <t>Монтаж кранов (фланцевые, резьбовые) от 40 мм</t>
  </si>
  <si>
    <t>фланцевый Регула Ду-65</t>
  </si>
  <si>
    <t>Монтаж кронштейна напольного</t>
  </si>
  <si>
    <t>Кронштейн для радиаторов</t>
  </si>
  <si>
    <t>напольный Н-300мм</t>
  </si>
  <si>
    <t>Монтаж радиаторов</t>
  </si>
  <si>
    <t>Термостатический элемент</t>
  </si>
  <si>
    <t>TR-84</t>
  </si>
  <si>
    <t>Регистр отопления</t>
  </si>
  <si>
    <t>стальной панельный с нижним подключением 22 500х900</t>
  </si>
  <si>
    <t>из 4 гладких труб Ф100 длина 2500</t>
  </si>
  <si>
    <t>из 4 гладких труб Ф100 длина 2000</t>
  </si>
  <si>
    <t>из 4 гладких труб Ф100мм длина 1500м</t>
  </si>
  <si>
    <t>Электроконвектор</t>
  </si>
  <si>
    <t>2,0 кВт</t>
  </si>
  <si>
    <t>0.5 кВт</t>
  </si>
  <si>
    <t>8</t>
  </si>
  <si>
    <t>Радиатор отопления</t>
  </si>
  <si>
    <t>стальной панельный с нижним подключением 22 500х1000</t>
  </si>
  <si>
    <t>9</t>
  </si>
  <si>
    <t>стальной панельный с нижним подключением 22 300х700</t>
  </si>
  <si>
    <t>10</t>
  </si>
  <si>
    <t>стальной панельный с нижним подключением 22 300х800</t>
  </si>
  <si>
    <t>стальной панельный с нижним подключением 22 300х1000</t>
  </si>
  <si>
    <t>12</t>
  </si>
  <si>
    <t>стальной панельный с нижним подключением 21 400х800</t>
  </si>
  <si>
    <t>13</t>
  </si>
  <si>
    <t>стальной панельный с нижним подключением 21 400х1300</t>
  </si>
  <si>
    <t>14</t>
  </si>
  <si>
    <t>стальной панельный с нижним подключением 22 300х400</t>
  </si>
  <si>
    <t>15</t>
  </si>
  <si>
    <t>стальной панельный с нижним подключением 22 300х1200</t>
  </si>
  <si>
    <t>стальной панельный с нижним подключением 22 300х1300</t>
  </si>
  <si>
    <t>стальной панельный с нижним подключением 22 300х1400</t>
  </si>
  <si>
    <t>стальной панельный с нижним подключением 22 300х1800</t>
  </si>
  <si>
    <t>стальной панельный с нижним подключением 22 400х1300</t>
  </si>
  <si>
    <t>стальной панельный с нижним подключением 22 300х600</t>
  </si>
  <si>
    <t>стальной панельный с нижним подключением 21 400х1200</t>
  </si>
  <si>
    <t>стальной панельный с нижним подключением в комплекте с кронштейнами и средствами крепления 21 400х400</t>
  </si>
  <si>
    <t>стальной панельный с нижним подключением в комплекте с кронштейнами и средствами крепления 21 400х700</t>
  </si>
  <si>
    <t>стальной панельный с нижним подключением 33 300х1300</t>
  </si>
  <si>
    <t>стальной панельный с нижним подключением 22 300х1500</t>
  </si>
  <si>
    <t>стальной панельный с нижним подключением 22 300х1900</t>
  </si>
  <si>
    <t>стальной панельный с нижним подключением 22 300х1700</t>
  </si>
  <si>
    <t>стальной панельный с нижним подключением 21 400х1400</t>
  </si>
  <si>
    <t>стальной панельный с нижним подключением 21 400х1500</t>
  </si>
  <si>
    <t>стальной панельный с нижним подключением 22 400х1400</t>
  </si>
  <si>
    <t>стальной панельный с нижним подключением 22 400х1500</t>
  </si>
  <si>
    <t>стальной панельный с нижним подключением 22 400х1600</t>
  </si>
  <si>
    <t>стальной панельный с нижним подключением 22 400х1700</t>
  </si>
  <si>
    <t>стальной панельный с нижним подключением 22 400х1800</t>
  </si>
  <si>
    <t>стальной панельный с нижним подключением 22 400х400</t>
  </si>
  <si>
    <t>стальной панельный с нижним подключением 22 400х600</t>
  </si>
  <si>
    <t>стальной панельный с нижним подключением 22 400х700</t>
  </si>
  <si>
    <t>стальной панельный с нижним подключением 22 400х800</t>
  </si>
  <si>
    <t>стальной панельный с нижним подключением 22 400х1200</t>
  </si>
  <si>
    <t>стальной панельный с нижним подключением 21 400х1600</t>
  </si>
  <si>
    <t>стальной панельный с нижним подключением 21 400х1700</t>
  </si>
  <si>
    <t>стальной панельный с нижним подключением 21 400х1800</t>
  </si>
  <si>
    <t>стальной панельный с нижним подключением 21 400х1900</t>
  </si>
  <si>
    <t>стальной панельный с нижним подключением 22 300х2200</t>
  </si>
  <si>
    <t>стальной панельный с боковым подключением 33 600х1400</t>
  </si>
  <si>
    <t>стальной панельный с боковым подключением 33 600х1300</t>
  </si>
  <si>
    <t>стальной панельный с нижним подключением 22 600х1000</t>
  </si>
  <si>
    <t>стальной панельный с боковым подключением 11 300х500</t>
  </si>
  <si>
    <t>K-FLEX</t>
  </si>
  <si>
    <t>89х13мм вспененный полиэтилен</t>
  </si>
  <si>
    <t>18х13мм вспененный полиэтилен</t>
  </si>
  <si>
    <t>35х13мм вспененный полиэтилен</t>
  </si>
  <si>
    <t>Монтаж трубы гофрированной</t>
  </si>
  <si>
    <t>Труба гофрированная защитная</t>
  </si>
  <si>
    <t>Ø22</t>
  </si>
  <si>
    <t>Ø28</t>
  </si>
  <si>
    <t>Ø35</t>
  </si>
  <si>
    <t>Монтаж трубы из сшитого полиэтилена</t>
  </si>
  <si>
    <t>Труба сшитый полиэтилен</t>
  </si>
  <si>
    <t>DN-26х3,0 PN-10bar PEXа</t>
  </si>
  <si>
    <t>DN-16х2,0 PEXа</t>
  </si>
  <si>
    <t>DN-20х2,0 PEXа</t>
  </si>
  <si>
    <t>DN-26х3,0 PEXа</t>
  </si>
  <si>
    <t>DN-20х2,8 PN-10bar PEXа</t>
  </si>
  <si>
    <t>DN-16х2,2 PN-10bar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</si>
  <si>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</si>
  <si>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</si>
  <si>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</si>
  <si>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Монтаж шкафа распределительного наружного</t>
  </si>
  <si>
    <t>Шкаф сантехнический коллекторный</t>
  </si>
  <si>
    <t>ххSTOUT ШРВ-5, либо аналог</t>
  </si>
  <si>
    <t>стальная D-20х2,8 СТ3</t>
  </si>
  <si>
    <t>стальная D-108х4,0</t>
  </si>
  <si>
    <t>стальная D-133х5,0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</si>
  <si>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</si>
  <si>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</si>
  <si>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</si>
  <si>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</si>
  <si>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11.04.99</t>
  </si>
  <si>
    <t>Прочие работы</t>
  </si>
  <si>
    <t>11.04.99.00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</si>
  <si>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</si>
  <si>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</si>
  <si>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</si>
  <si>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</si>
  <si>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</si>
  <si>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</si>
  <si>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</si>
  <si>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</si>
  <si>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</si>
  <si>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</si>
  <si>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</si>
  <si>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</si>
  <si>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</si>
  <si>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</si>
  <si>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</si>
  <si>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</si>
  <si>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72.105.01.11.04 Секция 1_Устройство системы отопления №1</t>
  </si>
  <si>
    <t>6ff6dce6-5268-11f0-8b58-a036bcbd010b</t>
  </si>
  <si>
    <t>Итог</t>
  </si>
  <si>
    <t>Фитинги для ПЭ (сшитый)</t>
  </si>
  <si>
    <t>Фитинги для стальной трубы</t>
  </si>
  <si>
    <t>Прочие материалы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</si>
  <si>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</si>
  <si>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</si>
  <si>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</si>
  <si>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</si>
  <si>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</si>
  <si>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</si>
  <si>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</si>
  <si>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</si>
  <si>
    <t>ИТОГО по сметному расчету, в тч НДС:</t>
  </si>
  <si>
    <t>в тч НДС ____%</t>
  </si>
  <si>
    <t>Проверка:</t>
  </si>
  <si>
    <t>Прочие работы (навигация)</t>
  </si>
  <si>
    <t>-</t>
  </si>
  <si>
    <t>указать %</t>
  </si>
  <si>
    <t>Монтаж регистров</t>
  </si>
  <si>
    <t>Монтаж электроконвекторов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</si>
</sst>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8"/>
      <color rgb="FFFF0000"/>
      <name val="Arial"/>
      <family val="2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1" fillId="0" borderId="0"/>
  </cellStyleXfs>
  <cellXfs count="11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left" vertical="center" wrapText="1"/>
    </xf>
    <xf numFmtId="0" fontId="0" fillId="0" borderId="2" xfId="0" applyBorder="1" applyAlignment="1">
      <alignment horizontal="right" vertical="center"/>
    </xf>
    <xf numFmtId="0" fontId="7" fillId="0" borderId="0" xfId="3" applyFont="1" applyAlignment="1">
      <alignment vertical="center"/>
    </xf>
    <xf numFmtId="0" fontId="7" fillId="0" borderId="0" xfId="4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10" fillId="5" borderId="5" xfId="0" applyFont="1" applyFill="1" applyBorder="1" applyAlignment="1">
      <alignment horizontal="center" vertical="center"/>
    </xf>
    <xf numFmtId="0" fontId="5" fillId="5" borderId="5" xfId="1" applyFill="1" applyBorder="1" applyAlignment="1">
      <alignment horizontal="center" vertical="center" wrapText="1"/>
    </xf>
    <xf numFmtId="1" fontId="0" fillId="10" borderId="2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4" fontId="3" fillId="6" borderId="7" xfId="0" applyNumberFormat="1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wrapText="1"/>
    </xf>
    <xf numFmtId="4" fontId="10" fillId="5" borderId="5" xfId="0" applyNumberFormat="1" applyFont="1" applyFill="1" applyBorder="1" applyAlignment="1">
      <alignment horizontal="right" vertical="center"/>
    </xf>
    <xf numFmtId="1" fontId="10" fillId="10" borderId="5" xfId="0" applyNumberFormat="1" applyFont="1" applyFill="1" applyBorder="1" applyAlignment="1">
      <alignment horizontal="right" vertical="center"/>
    </xf>
    <xf numFmtId="0" fontId="10" fillId="4" borderId="5" xfId="0" applyFont="1" applyFill="1" applyBorder="1" applyAlignment="1">
      <alignment horizontal="left"/>
    </xf>
    <xf numFmtId="0" fontId="11" fillId="4" borderId="5" xfId="0" applyFont="1" applyFill="1" applyBorder="1" applyAlignment="1">
      <alignment horizontal="left" wrapText="1"/>
    </xf>
    <xf numFmtId="0" fontId="10" fillId="0" borderId="5" xfId="0" applyFont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4" fontId="12" fillId="4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5" borderId="5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49" fontId="7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vertical="center" wrapText="1"/>
    </xf>
    <xf numFmtId="0" fontId="7" fillId="9" borderId="0" xfId="0" applyFont="1" applyFill="1" applyAlignment="1">
      <alignment horizontal="center" vertical="center" wrapText="1"/>
    </xf>
    <xf numFmtId="165" fontId="7" fillId="9" borderId="0" xfId="0" applyNumberFormat="1" applyFont="1" applyFill="1" applyAlignment="1">
      <alignment horizontal="center" vertical="center" wrapText="1"/>
    </xf>
    <xf numFmtId="165" fontId="9" fillId="9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3" fontId="7" fillId="0" borderId="0" xfId="2" applyFont="1" applyAlignment="1">
      <alignment vertical="center"/>
    </xf>
    <xf numFmtId="4" fontId="7" fillId="0" borderId="0" xfId="3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6" borderId="7" xfId="0" applyFont="1" applyFill="1" applyBorder="1" applyAlignment="1">
      <alignment horizontal="center"/>
    </xf>
    <xf numFmtId="0" fontId="5" fillId="0" borderId="7" xfId="0" applyFont="1" applyBorder="1" applyAlignment="1">
      <alignment horizontal="left" wrapText="1"/>
    </xf>
    <xf numFmtId="0" fontId="14" fillId="8" borderId="0" xfId="0" applyFont="1" applyFill="1" applyAlignment="1">
      <alignment horizontal="left" vertical="center" wrapText="1"/>
    </xf>
    <xf numFmtId="0" fontId="7" fillId="0" borderId="0" xfId="4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8B3142AD-D03D-4EBD-BEA2-BC12FF1BE0D3}"/>
    <cellStyle name="Обычный 3" xfId="1" xr:uid="{3B082FE1-39E3-457C-B4E0-15923293AFEA}"/>
    <cellStyle name="Обычный 3 2 2 3 2" xfId="4" xr:uid="{688FFDDB-750C-4FA7-B026-5E18C5D091E0}"/>
    <cellStyle name="Финансовый 2" xfId="2" xr:uid="{BFA41062-6B72-4BB5-9B6B-87120479293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B02D1A-65F7-4315-A845-F888AC8C5943}" name="Р" displayName="Р" ref="A3:F33" totalsRowCount="1" headerRowDxfId="37" headerRowBorderDxfId="36" tableBorderDxfId="35" totalsRowBorderDxfId="34">
  <autoFilter ref="A3:F32" xr:uid="{01B02D1A-65F7-4315-A845-F888AC8C5943}"/>
  <tableColumns count="6">
    <tableColumn id="1" xr3:uid="{F6897508-6DC5-4F41-9B0C-2F78A4E0A985}" name="Наименование" totalsRowLabel="Итог" dataDxfId="33" totalsRowDxfId="32"/>
    <tableColumn id="2" xr3:uid="{213AA36D-66A6-47AC-A1AB-90A863695F8B}" name="Ед. изм." dataDxfId="31" totalsRowDxfId="30"/>
    <tableColumn id="3" xr3:uid="{A58FBDB4-4133-44A4-8D15-CA53B92F6333}" name="Количество" dataDxfId="29" totalsRowDxfId="28"/>
    <tableColumn id="4" xr3:uid="{D70C106C-E26D-472E-89E9-1A0B20B8697E}" name="Цена за ед., руб" dataDxfId="27" totalsRowDxfId="26"/>
    <tableColumn id="5" xr3:uid="{FF7E2149-A406-405F-8408-E81AB4DC4B13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681FE09F-09DA-4218-B1D1-28E628243315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ECD098-27B5-4569-BDBA-A5381A6DCF78}" name="М" displayName="М" ref="A3:I123" totalsRowCount="1" headerRowDxfId="21" headerRowBorderDxfId="20" tableBorderDxfId="19" totalsRowBorderDxfId="18">
  <autoFilter ref="A3:I122" xr:uid="{4DECD098-27B5-4569-BDBA-A5381A6DCF78}"/>
  <tableColumns count="9">
    <tableColumn id="1" xr3:uid="{CF6157A8-52F4-46E9-8247-F69071AC45B2}" name="Наим." totalsRowLabel="Итог" dataDxfId="17" totalsRowDxfId="8"/>
    <tableColumn id="2" xr3:uid="{1B6E746E-2EB5-42CB-A1F1-B31449745414}" name="Артикул, марка, произв." dataDxfId="16" totalsRowDxfId="7"/>
    <tableColumn id="3" xr3:uid="{3A744D7F-D489-489D-9428-DEC5D1CF64C3}" name="Хар-ка" dataDxfId="15" totalsRowDxfId="6"/>
    <tableColumn id="4" xr3:uid="{A5CB32C6-0600-406B-906A-9EC507156A40}" name="Ед. изм." dataDxfId="14" totalsRowDxfId="5"/>
    <tableColumn id="5" xr3:uid="{3B061F99-2D0D-405B-A7F3-A2AB446FD27E}" name="Количество" dataDxfId="13" totalsRowDxfId="4"/>
    <tableColumn id="6" xr3:uid="{43CD7288-9F34-4C76-95D0-EF0DDB716524}" name="Цена за ед., руб" dataDxfId="12" totalsRowDxfId="3"/>
    <tableColumn id="7" xr3:uid="{1128B0E8-7ADA-4248-84C6-DA10E46EC709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DD58B52F-158F-4BD4-A1FE-1656FDEFCAB1}" name="Прим." dataDxfId="10" totalsRowDxfId="1"/>
    <tableColumn id="9" xr3:uid="{118756EB-E67C-44DE-AFAF-2A95D1BB2A21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Z267"/>
  <sheetViews>
    <sheetView tabSelected="1" workbookViewId="0">
      <pane ySplit="7" topLeftCell="A84" activePane="bottomLeft" state="frozen"/>
      <selection pane="bottomLeft" activeCell="L246" sqref="L246:L24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12" t="s">
        <v>0</v>
      </c>
      <c r="C2" s="112"/>
      <c r="D2" s="112"/>
      <c r="E2" s="112"/>
      <c r="F2" s="112"/>
      <c r="G2" s="112"/>
      <c r="H2" s="112"/>
      <c r="I2" s="112"/>
      <c r="J2" s="112"/>
    </row>
    <row r="3" spans="1:12" ht="23.1" customHeight="1" x14ac:dyDescent="0.2">
      <c r="B3" s="113" t="s">
        <v>1</v>
      </c>
      <c r="C3" s="113"/>
      <c r="D3" s="113"/>
      <c r="E3" s="113"/>
      <c r="F3" s="113"/>
      <c r="G3" s="113"/>
      <c r="H3" s="113"/>
      <c r="I3" s="113"/>
      <c r="J3" s="113"/>
    </row>
    <row r="4" spans="1:12" ht="11.1" customHeight="1" x14ac:dyDescent="0.2">
      <c r="B4" s="113" t="s">
        <v>2</v>
      </c>
      <c r="C4" s="113"/>
      <c r="D4" s="113"/>
      <c r="E4" s="113"/>
      <c r="F4" s="113"/>
      <c r="G4" s="113"/>
      <c r="H4" s="113"/>
      <c r="I4" s="113"/>
      <c r="J4" s="113"/>
    </row>
    <row r="5" spans="1:12" ht="11.1" customHeight="1" x14ac:dyDescent="0.2"/>
    <row r="6" spans="1:12" ht="11.1" customHeight="1" x14ac:dyDescent="0.2">
      <c r="A6" s="98" t="s">
        <v>3</v>
      </c>
      <c r="B6" s="98" t="s">
        <v>4</v>
      </c>
      <c r="C6" s="116" t="s">
        <v>5</v>
      </c>
      <c r="D6" s="96" t="s">
        <v>6</v>
      </c>
      <c r="E6" s="98" t="s">
        <v>7</v>
      </c>
      <c r="F6" s="110" t="s">
        <v>8</v>
      </c>
      <c r="G6" s="114" t="s">
        <v>9</v>
      </c>
      <c r="H6" s="98" t="s">
        <v>10</v>
      </c>
      <c r="I6" s="110" t="s">
        <v>11</v>
      </c>
      <c r="J6" s="110" t="s">
        <v>12</v>
      </c>
      <c r="K6" s="98" t="s">
        <v>13</v>
      </c>
      <c r="L6" s="110" t="s">
        <v>14</v>
      </c>
    </row>
    <row r="7" spans="1:12" ht="11.1" customHeight="1" x14ac:dyDescent="0.2">
      <c r="A7" s="99"/>
      <c r="B7" s="99"/>
      <c r="C7" s="117"/>
      <c r="D7" s="97"/>
      <c r="E7" s="99"/>
      <c r="F7" s="111"/>
      <c r="G7" s="115"/>
      <c r="H7" s="99"/>
      <c r="I7" s="111"/>
      <c r="J7" s="111"/>
      <c r="K7" s="99"/>
      <c r="L7" s="11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0"/>
      <c r="J8" s="50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1"/>
      <c r="J9" s="51">
        <f ca="1">SUM($J$239,$J$249,$J$79,$J$10)</f>
        <v>0</v>
      </c>
      <c r="K9" s="10"/>
      <c r="L9" s="10"/>
    </row>
    <row r="10" spans="1:12" ht="23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2"/>
      <c r="J10" s="52">
        <f>SUM($J$11)</f>
        <v>0</v>
      </c>
      <c r="K10" s="19"/>
      <c r="L10" s="19"/>
    </row>
    <row r="11" spans="1:12" ht="23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2"/>
      <c r="J11" s="52">
        <f>SUM(,$J$75,$J$73,$J$68,$J$66,$J$64,$J$62,$J$60,$J$52,$J$50,$J$46,$J$44,$J$40,$J$38,$J$34,$J$32,$J$28,$J$26,$J$24,$J$22,$J$20,$J$18,$J$16,$J$14,$J$12)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3"/>
      <c r="J12" s="54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6</v>
      </c>
      <c r="H13" s="28">
        <f>SUM($G$13:$G$13)</f>
        <v>6</v>
      </c>
      <c r="I13" s="55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5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3"/>
      <c r="J14" s="54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133</v>
      </c>
      <c r="H15" s="28">
        <f>SUM($G$15:$G$15)</f>
        <v>133</v>
      </c>
      <c r="I15" s="55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5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53"/>
      <c r="J16" s="54">
        <f>SUM($J$17)</f>
        <v>0</v>
      </c>
      <c r="K16" s="18"/>
      <c r="L16" s="22"/>
    </row>
    <row r="17" spans="1:12" ht="11.1" customHeight="1" outlineLevel="4" x14ac:dyDescent="0.2">
      <c r="A17" s="23"/>
      <c r="B17" s="24" t="s">
        <v>26</v>
      </c>
      <c r="C17" s="25"/>
      <c r="D17" s="25"/>
      <c r="E17" s="26" t="s">
        <v>24</v>
      </c>
      <c r="F17" s="27"/>
      <c r="G17" s="28">
        <v>41</v>
      </c>
      <c r="H17" s="28">
        <f>SUM($G$17:$G$17)</f>
        <v>41</v>
      </c>
      <c r="I17" s="55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55">
        <f>ROUND($H$17*$I$17,2)</f>
        <v>0</v>
      </c>
      <c r="K17" s="25"/>
      <c r="L17" s="25"/>
    </row>
    <row r="18" spans="1:12" ht="11.1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53"/>
      <c r="J18" s="54">
        <f>SUM($J$19)</f>
        <v>0</v>
      </c>
      <c r="K18" s="18"/>
      <c r="L18" s="22"/>
    </row>
    <row r="19" spans="1:12" ht="23.1" customHeight="1" outlineLevel="4" x14ac:dyDescent="0.2">
      <c r="A19" s="23"/>
      <c r="B19" s="24" t="s">
        <v>27</v>
      </c>
      <c r="C19" s="25"/>
      <c r="D19" s="25"/>
      <c r="E19" s="26" t="s">
        <v>24</v>
      </c>
      <c r="F19" s="27"/>
      <c r="G19" s="28">
        <v>11</v>
      </c>
      <c r="H19" s="28">
        <f>SUM($G$19:$G$19)</f>
        <v>11</v>
      </c>
      <c r="I19" s="55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55">
        <f>ROUND($H$19*$I$19,2)</f>
        <v>0</v>
      </c>
      <c r="K19" s="25"/>
      <c r="L19" s="25"/>
    </row>
    <row r="20" spans="1:12" ht="11.1" customHeight="1" outlineLevel="4" x14ac:dyDescent="0.2">
      <c r="A20" s="20"/>
      <c r="B20" s="14" t="s">
        <v>28</v>
      </c>
      <c r="C20" s="21"/>
      <c r="D20" s="21"/>
      <c r="E20" s="21"/>
      <c r="F20" s="21"/>
      <c r="G20" s="21"/>
      <c r="H20" s="21"/>
      <c r="I20" s="53"/>
      <c r="J20" s="54">
        <f>SUM($J$21)</f>
        <v>0</v>
      </c>
      <c r="K20" s="18"/>
      <c r="L20" s="22"/>
    </row>
    <row r="21" spans="1:12" ht="23.1" customHeight="1" outlineLevel="4" x14ac:dyDescent="0.2">
      <c r="A21" s="23" t="s">
        <v>29</v>
      </c>
      <c r="B21" s="24" t="s">
        <v>30</v>
      </c>
      <c r="C21" s="25" t="s">
        <v>31</v>
      </c>
      <c r="D21" s="25" t="s">
        <v>32</v>
      </c>
      <c r="E21" s="26" t="s">
        <v>24</v>
      </c>
      <c r="F21" s="27"/>
      <c r="G21" s="28">
        <v>11</v>
      </c>
      <c r="H21" s="28">
        <f>SUM($G$21:$G$21)</f>
        <v>11</v>
      </c>
      <c r="I21" s="55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5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53"/>
      <c r="J22" s="54">
        <f>SUM($J$23)</f>
        <v>0</v>
      </c>
      <c r="K22" s="18"/>
      <c r="L22" s="22"/>
    </row>
    <row r="23" spans="1:12" ht="23.1" customHeight="1" outlineLevel="4" x14ac:dyDescent="0.2">
      <c r="A23" s="23"/>
      <c r="B23" s="24" t="s">
        <v>33</v>
      </c>
      <c r="C23" s="25"/>
      <c r="D23" s="25"/>
      <c r="E23" s="26" t="s">
        <v>24</v>
      </c>
      <c r="F23" s="27"/>
      <c r="G23" s="28">
        <v>3</v>
      </c>
      <c r="H23" s="28">
        <f>SUM($G$23:$G$23)</f>
        <v>3</v>
      </c>
      <c r="I23" s="55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55">
        <f>ROUND($H$23*$I$23,2)</f>
        <v>0</v>
      </c>
      <c r="K23" s="25"/>
      <c r="L23" s="25"/>
    </row>
    <row r="24" spans="1:12" ht="11.1" customHeight="1" outlineLevel="4" x14ac:dyDescent="0.2">
      <c r="A24" s="20"/>
      <c r="B24" s="14" t="s">
        <v>28</v>
      </c>
      <c r="C24" s="21"/>
      <c r="D24" s="21"/>
      <c r="E24" s="21"/>
      <c r="F24" s="21"/>
      <c r="G24" s="21"/>
      <c r="H24" s="21"/>
      <c r="I24" s="53"/>
      <c r="J24" s="54">
        <f>SUM($J$25)</f>
        <v>0</v>
      </c>
      <c r="K24" s="18"/>
      <c r="L24" s="22"/>
    </row>
    <row r="25" spans="1:12" ht="11.1" customHeight="1" outlineLevel="4" x14ac:dyDescent="0.2">
      <c r="A25" s="23" t="s">
        <v>29</v>
      </c>
      <c r="B25" s="24" t="s">
        <v>34</v>
      </c>
      <c r="C25" s="25" t="s">
        <v>35</v>
      </c>
      <c r="D25" s="25" t="s">
        <v>36</v>
      </c>
      <c r="E25" s="26" t="s">
        <v>24</v>
      </c>
      <c r="F25" s="27"/>
      <c r="G25" s="28">
        <v>3</v>
      </c>
      <c r="H25" s="28">
        <f>SUM($G$25:$G$25)</f>
        <v>3</v>
      </c>
      <c r="I25" s="55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5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11.1" customHeight="1" outlineLevel="4" x14ac:dyDescent="0.2">
      <c r="A26" s="20"/>
      <c r="B26" s="14" t="s">
        <v>22</v>
      </c>
      <c r="C26" s="21"/>
      <c r="D26" s="21"/>
      <c r="E26" s="21"/>
      <c r="F26" s="21"/>
      <c r="G26" s="21"/>
      <c r="H26" s="21"/>
      <c r="I26" s="53"/>
      <c r="J26" s="54">
        <f>SUM($J$27)</f>
        <v>0</v>
      </c>
      <c r="K26" s="18"/>
      <c r="L26" s="22"/>
    </row>
    <row r="27" spans="1:12" ht="11.1" customHeight="1" outlineLevel="4" x14ac:dyDescent="0.2">
      <c r="A27" s="23"/>
      <c r="B27" s="24" t="s">
        <v>37</v>
      </c>
      <c r="C27" s="25"/>
      <c r="D27" s="25"/>
      <c r="E27" s="26" t="s">
        <v>24</v>
      </c>
      <c r="F27" s="27"/>
      <c r="G27" s="28">
        <v>24</v>
      </c>
      <c r="H27" s="28">
        <f>SUM($G$27:$G$27)</f>
        <v>24</v>
      </c>
      <c r="I27" s="55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55">
        <f>ROUND($H$27*$I$27,2)</f>
        <v>0</v>
      </c>
      <c r="K27" s="25"/>
      <c r="L27" s="25"/>
    </row>
    <row r="28" spans="1:12" ht="11.1" customHeight="1" outlineLevel="4" x14ac:dyDescent="0.2">
      <c r="A28" s="20"/>
      <c r="B28" s="14" t="s">
        <v>28</v>
      </c>
      <c r="C28" s="21"/>
      <c r="D28" s="21"/>
      <c r="E28" s="21"/>
      <c r="F28" s="21"/>
      <c r="G28" s="21"/>
      <c r="H28" s="21"/>
      <c r="I28" s="53"/>
      <c r="J28" s="54">
        <f>SUM($J$29:$J$31)</f>
        <v>0</v>
      </c>
      <c r="K28" s="18"/>
      <c r="L28" s="22"/>
    </row>
    <row r="29" spans="1:12" ht="71.099999999999994" customHeight="1" outlineLevel="4" x14ac:dyDescent="0.2">
      <c r="A29" s="23" t="s">
        <v>29</v>
      </c>
      <c r="B29" s="24" t="s">
        <v>38</v>
      </c>
      <c r="C29" s="25"/>
      <c r="D29" s="25" t="s">
        <v>39</v>
      </c>
      <c r="E29" s="26" t="s">
        <v>24</v>
      </c>
      <c r="F29" s="27"/>
      <c r="G29" s="28">
        <v>6</v>
      </c>
      <c r="H29" s="28">
        <f>SUM($G$29:$G$29)</f>
        <v>6</v>
      </c>
      <c r="I29" s="55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55">
        <f>ROUND($H$29*$I$29,2)</f>
        <v>0</v>
      </c>
      <c r="K29" s="25"/>
      <c r="L29" s="25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71.099999999999994" customHeight="1" outlineLevel="4" x14ac:dyDescent="0.2">
      <c r="A30" s="23" t="s">
        <v>40</v>
      </c>
      <c r="B30" s="24" t="s">
        <v>38</v>
      </c>
      <c r="C30" s="25"/>
      <c r="D30" s="25" t="s">
        <v>41</v>
      </c>
      <c r="E30" s="26" t="s">
        <v>24</v>
      </c>
      <c r="F30" s="27"/>
      <c r="G30" s="28">
        <v>6</v>
      </c>
      <c r="H30" s="28">
        <f>SUM($G$30:$G$30)</f>
        <v>6</v>
      </c>
      <c r="I30" s="55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55">
        <f>ROUND($H$30*$I$30,2)</f>
        <v>0</v>
      </c>
      <c r="K30" s="25"/>
      <c r="L30" s="25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71.099999999999994" customHeight="1" outlineLevel="4" x14ac:dyDescent="0.2">
      <c r="A31" s="23" t="s">
        <v>42</v>
      </c>
      <c r="B31" s="24" t="s">
        <v>38</v>
      </c>
      <c r="C31" s="25"/>
      <c r="D31" s="25" t="s">
        <v>43</v>
      </c>
      <c r="E31" s="26" t="s">
        <v>24</v>
      </c>
      <c r="F31" s="27"/>
      <c r="G31" s="28">
        <v>12</v>
      </c>
      <c r="H31" s="28">
        <f>SUM($G$31:$G$31)</f>
        <v>12</v>
      </c>
      <c r="I31" s="55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55">
        <f>ROUND($H$31*$I$31,2)</f>
        <v>0</v>
      </c>
      <c r="K31" s="25"/>
      <c r="L31" s="25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</row>
    <row r="32" spans="1:12" ht="11.1" customHeight="1" outlineLevel="4" x14ac:dyDescent="0.2">
      <c r="A32" s="20"/>
      <c r="B32" s="14" t="s">
        <v>22</v>
      </c>
      <c r="C32" s="21"/>
      <c r="D32" s="21"/>
      <c r="E32" s="21"/>
      <c r="F32" s="21"/>
      <c r="G32" s="21"/>
      <c r="H32" s="21"/>
      <c r="I32" s="53"/>
      <c r="J32" s="54">
        <f>SUM($J$33)</f>
        <v>0</v>
      </c>
      <c r="K32" s="18"/>
      <c r="L32" s="22"/>
    </row>
    <row r="33" spans="1:12" ht="23.1" customHeight="1" outlineLevel="4" x14ac:dyDescent="0.2">
      <c r="A33" s="23"/>
      <c r="B33" s="24" t="s">
        <v>44</v>
      </c>
      <c r="C33" s="25"/>
      <c r="D33" s="25"/>
      <c r="E33" s="26" t="s">
        <v>24</v>
      </c>
      <c r="F33" s="27"/>
      <c r="G33" s="28">
        <v>18</v>
      </c>
      <c r="H33" s="28">
        <f>SUM($G$33:$G$33)</f>
        <v>18</v>
      </c>
      <c r="I33" s="55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55">
        <f>ROUND($H$33*$I$33,2)</f>
        <v>0</v>
      </c>
      <c r="K33" s="25"/>
      <c r="L33" s="25"/>
    </row>
    <row r="34" spans="1:12" ht="11.1" customHeight="1" outlineLevel="4" x14ac:dyDescent="0.2">
      <c r="A34" s="20"/>
      <c r="B34" s="14" t="s">
        <v>28</v>
      </c>
      <c r="C34" s="21"/>
      <c r="D34" s="21"/>
      <c r="E34" s="21"/>
      <c r="F34" s="21"/>
      <c r="G34" s="21"/>
      <c r="H34" s="21"/>
      <c r="I34" s="53"/>
      <c r="J34" s="54">
        <f>SUM($J$35:$J$37)</f>
        <v>0</v>
      </c>
      <c r="K34" s="18"/>
      <c r="L34" s="22"/>
    </row>
    <row r="35" spans="1:12" ht="35.1" customHeight="1" outlineLevel="4" x14ac:dyDescent="0.2">
      <c r="A35" s="23" t="s">
        <v>29</v>
      </c>
      <c r="B35" s="24" t="s">
        <v>45</v>
      </c>
      <c r="C35" s="25" t="s">
        <v>31</v>
      </c>
      <c r="D35" s="25" t="s">
        <v>46</v>
      </c>
      <c r="E35" s="26" t="s">
        <v>24</v>
      </c>
      <c r="F35" s="27"/>
      <c r="G35" s="28">
        <v>3</v>
      </c>
      <c r="H35" s="28">
        <f>SUM($G$35:$G$35)</f>
        <v>3</v>
      </c>
      <c r="I35" s="55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5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35.1" customHeight="1" outlineLevel="4" x14ac:dyDescent="0.2">
      <c r="A36" s="23" t="s">
        <v>40</v>
      </c>
      <c r="B36" s="24" t="s">
        <v>45</v>
      </c>
      <c r="C36" s="25" t="s">
        <v>31</v>
      </c>
      <c r="D36" s="25" t="s">
        <v>47</v>
      </c>
      <c r="E36" s="26" t="s">
        <v>24</v>
      </c>
      <c r="F36" s="27"/>
      <c r="G36" s="28">
        <v>4</v>
      </c>
      <c r="H36" s="28">
        <f>SUM($G$36:$G$36)</f>
        <v>4</v>
      </c>
      <c r="I36" s="55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5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23.1" customHeight="1" outlineLevel="4" x14ac:dyDescent="0.2">
      <c r="A37" s="23" t="s">
        <v>42</v>
      </c>
      <c r="B37" s="24" t="s">
        <v>45</v>
      </c>
      <c r="C37" s="25" t="s">
        <v>31</v>
      </c>
      <c r="D37" s="25" t="s">
        <v>48</v>
      </c>
      <c r="E37" s="26" t="s">
        <v>24</v>
      </c>
      <c r="F37" s="27"/>
      <c r="G37" s="28">
        <v>11</v>
      </c>
      <c r="H37" s="28">
        <f>SUM($G$37:$G$37)</f>
        <v>11</v>
      </c>
      <c r="I37" s="55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5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11.1" customHeight="1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53"/>
      <c r="J38" s="54">
        <f>SUM($J$39)</f>
        <v>0</v>
      </c>
      <c r="K38" s="18"/>
      <c r="L38" s="22"/>
    </row>
    <row r="39" spans="1:12" ht="11.1" customHeight="1" outlineLevel="4" x14ac:dyDescent="0.2">
      <c r="A39" s="23"/>
      <c r="B39" s="24" t="s">
        <v>49</v>
      </c>
      <c r="C39" s="25"/>
      <c r="D39" s="25"/>
      <c r="E39" s="26" t="s">
        <v>24</v>
      </c>
      <c r="F39" s="27"/>
      <c r="G39" s="28">
        <v>64</v>
      </c>
      <c r="H39" s="28">
        <f>SUM($G$39:$G$39)</f>
        <v>64</v>
      </c>
      <c r="I39" s="55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55">
        <f>ROUND($H$39*$I$39,2)</f>
        <v>0</v>
      </c>
      <c r="K39" s="25"/>
      <c r="L39" s="25"/>
    </row>
    <row r="40" spans="1:12" ht="11.1" customHeight="1" outlineLevel="4" x14ac:dyDescent="0.2">
      <c r="A40" s="20"/>
      <c r="B40" s="14" t="s">
        <v>28</v>
      </c>
      <c r="C40" s="21"/>
      <c r="D40" s="21"/>
      <c r="E40" s="21"/>
      <c r="F40" s="21"/>
      <c r="G40" s="21"/>
      <c r="H40" s="21"/>
      <c r="I40" s="53"/>
      <c r="J40" s="54">
        <f>SUM($J$41:$J$43)</f>
        <v>0</v>
      </c>
      <c r="K40" s="18"/>
      <c r="L40" s="22"/>
    </row>
    <row r="41" spans="1:12" ht="35.1" customHeight="1" outlineLevel="4" x14ac:dyDescent="0.2">
      <c r="A41" s="23" t="s">
        <v>29</v>
      </c>
      <c r="B41" s="24" t="s">
        <v>50</v>
      </c>
      <c r="C41" s="25"/>
      <c r="D41" s="25" t="s">
        <v>51</v>
      </c>
      <c r="E41" s="26" t="s">
        <v>24</v>
      </c>
      <c r="F41" s="27"/>
      <c r="G41" s="28">
        <v>40</v>
      </c>
      <c r="H41" s="28">
        <f>SUM($G$41:$G$41)</f>
        <v>40</v>
      </c>
      <c r="I41" s="55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5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35.1" customHeight="1" outlineLevel="4" x14ac:dyDescent="0.2">
      <c r="A42" s="23" t="s">
        <v>40</v>
      </c>
      <c r="B42" s="24" t="s">
        <v>50</v>
      </c>
      <c r="C42" s="25"/>
      <c r="D42" s="25" t="s">
        <v>52</v>
      </c>
      <c r="E42" s="26" t="s">
        <v>24</v>
      </c>
      <c r="F42" s="27"/>
      <c r="G42" s="28">
        <v>12</v>
      </c>
      <c r="H42" s="28">
        <f>SUM($G$42:$G$42)</f>
        <v>12</v>
      </c>
      <c r="I42" s="55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5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35.1" customHeight="1" outlineLevel="4" x14ac:dyDescent="0.2">
      <c r="A43" s="23" t="s">
        <v>42</v>
      </c>
      <c r="B43" s="24" t="s">
        <v>50</v>
      </c>
      <c r="C43" s="25"/>
      <c r="D43" s="25" t="s">
        <v>53</v>
      </c>
      <c r="E43" s="26" t="s">
        <v>24</v>
      </c>
      <c r="F43" s="27"/>
      <c r="G43" s="28">
        <v>12</v>
      </c>
      <c r="H43" s="28">
        <f>SUM($G$43:$G$43)</f>
        <v>12</v>
      </c>
      <c r="I43" s="55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55">
        <f>ROUND($H$43*$I$43,2)</f>
        <v>0</v>
      </c>
      <c r="K43" s="25"/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11.1" customHeight="1" outlineLevel="4" x14ac:dyDescent="0.2">
      <c r="A44" s="20"/>
      <c r="B44" s="14" t="s">
        <v>22</v>
      </c>
      <c r="C44" s="21"/>
      <c r="D44" s="21"/>
      <c r="E44" s="21"/>
      <c r="F44" s="21"/>
      <c r="G44" s="21"/>
      <c r="H44" s="21"/>
      <c r="I44" s="53"/>
      <c r="J44" s="54">
        <f>SUM($J$45)</f>
        <v>0</v>
      </c>
      <c r="K44" s="18"/>
      <c r="L44" s="22"/>
    </row>
    <row r="45" spans="1:12" ht="11.1" customHeight="1" outlineLevel="4" x14ac:dyDescent="0.2">
      <c r="A45" s="23"/>
      <c r="B45" s="24" t="s">
        <v>54</v>
      </c>
      <c r="C45" s="25"/>
      <c r="D45" s="25"/>
      <c r="E45" s="26" t="s">
        <v>24</v>
      </c>
      <c r="F45" s="27"/>
      <c r="G45" s="28">
        <v>189</v>
      </c>
      <c r="H45" s="28">
        <f>SUM($G$45:$G$45)</f>
        <v>189</v>
      </c>
      <c r="I45" s="55">
        <f t="array" ref="I45">INDEX(Р[Цена за ед., руб],MATCH(1,IF(($B45=Р[Наименование])*($K45=Р[Примечание]),{1},($B45=Р[Наименование])*($K45=Р[Примечание])),0))</f>
        <v>0</v>
      </c>
      <c r="J45" s="55">
        <f>ROUND($H$45*$I$45,2)</f>
        <v>0</v>
      </c>
      <c r="K45" s="25"/>
      <c r="L45" s="25"/>
    </row>
    <row r="46" spans="1:12" ht="11.1" customHeight="1" outlineLevel="4" x14ac:dyDescent="0.2">
      <c r="A46" s="20"/>
      <c r="B46" s="14" t="s">
        <v>28</v>
      </c>
      <c r="C46" s="21"/>
      <c r="D46" s="21"/>
      <c r="E46" s="21"/>
      <c r="F46" s="21"/>
      <c r="G46" s="21"/>
      <c r="H46" s="21"/>
      <c r="I46" s="53"/>
      <c r="J46" s="54">
        <f>SUM($J$47:$J$49)</f>
        <v>0</v>
      </c>
      <c r="K46" s="18"/>
      <c r="L46" s="22"/>
    </row>
    <row r="47" spans="1:12" ht="11.1" customHeight="1" outlineLevel="4" x14ac:dyDescent="0.2">
      <c r="A47" s="23" t="s">
        <v>29</v>
      </c>
      <c r="B47" s="24" t="s">
        <v>55</v>
      </c>
      <c r="C47" s="25"/>
      <c r="D47" s="25"/>
      <c r="E47" s="26" t="s">
        <v>56</v>
      </c>
      <c r="F47" s="27"/>
      <c r="G47" s="28">
        <v>189</v>
      </c>
      <c r="H47" s="28">
        <f>SUM($G$47:$G$47)</f>
        <v>189</v>
      </c>
      <c r="I47" s="55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55">
        <f>ROUND($H$47*$I$47,2)</f>
        <v>0</v>
      </c>
      <c r="K47" s="25"/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23.1" customHeight="1" outlineLevel="4" x14ac:dyDescent="0.2">
      <c r="A48" s="23" t="s">
        <v>40</v>
      </c>
      <c r="B48" s="24" t="s">
        <v>57</v>
      </c>
      <c r="C48" s="25"/>
      <c r="D48" s="25" t="s">
        <v>58</v>
      </c>
      <c r="E48" s="26" t="s">
        <v>24</v>
      </c>
      <c r="F48" s="27"/>
      <c r="G48" s="28">
        <v>189</v>
      </c>
      <c r="H48" s="28">
        <f>SUM($G$48:$G$48)</f>
        <v>189</v>
      </c>
      <c r="I48" s="55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5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23.1" customHeight="1" outlineLevel="4" x14ac:dyDescent="0.2">
      <c r="A49" s="23" t="s">
        <v>42</v>
      </c>
      <c r="B49" s="24" t="s">
        <v>59</v>
      </c>
      <c r="C49" s="25" t="s">
        <v>60</v>
      </c>
      <c r="D49" s="25" t="s">
        <v>61</v>
      </c>
      <c r="E49" s="26" t="s">
        <v>24</v>
      </c>
      <c r="F49" s="27"/>
      <c r="G49" s="28">
        <v>189</v>
      </c>
      <c r="H49" s="28">
        <f>SUM($G$49:$G$49)</f>
        <v>189</v>
      </c>
      <c r="I49" s="55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55">
        <f>ROUND($H$49*$I$49,2)</f>
        <v>0</v>
      </c>
      <c r="K49" s="25"/>
      <c r="L49" s="25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2" ht="11.1" customHeight="1" outlineLevel="4" x14ac:dyDescent="0.2">
      <c r="A50" s="20"/>
      <c r="B50" s="14" t="s">
        <v>22</v>
      </c>
      <c r="C50" s="21"/>
      <c r="D50" s="21"/>
      <c r="E50" s="21"/>
      <c r="F50" s="21"/>
      <c r="G50" s="21"/>
      <c r="H50" s="21"/>
      <c r="I50" s="53"/>
      <c r="J50" s="54">
        <f>SUM($J$51)</f>
        <v>0</v>
      </c>
      <c r="K50" s="18"/>
      <c r="L50" s="22"/>
    </row>
    <row r="51" spans="1:12" ht="11.1" customHeight="1" outlineLevel="4" x14ac:dyDescent="0.2">
      <c r="A51" s="23"/>
      <c r="B51" s="24" t="s">
        <v>62</v>
      </c>
      <c r="C51" s="25"/>
      <c r="D51" s="25"/>
      <c r="E51" s="26" t="s">
        <v>63</v>
      </c>
      <c r="F51" s="27"/>
      <c r="G51" s="28">
        <v>725</v>
      </c>
      <c r="H51" s="28">
        <f>SUM($G$51:$G$51)</f>
        <v>725</v>
      </c>
      <c r="I51" s="55">
        <f t="array" ref="I51">INDEX(Р[Цена за ед., руб],MATCH(1,IF(($B51=Р[Наименование])*($K51=Р[Примечание]),{1},($B51=Р[Наименование])*($K51=Р[Примечание])),0))</f>
        <v>0</v>
      </c>
      <c r="J51" s="55">
        <f>ROUND($H$51*$I$51,2)</f>
        <v>0</v>
      </c>
      <c r="K51" s="25"/>
      <c r="L51" s="25"/>
    </row>
    <row r="52" spans="1:12" ht="11.1" customHeight="1" outlineLevel="4" x14ac:dyDescent="0.2">
      <c r="A52" s="20"/>
      <c r="B52" s="14" t="s">
        <v>28</v>
      </c>
      <c r="C52" s="21"/>
      <c r="D52" s="21"/>
      <c r="E52" s="21"/>
      <c r="F52" s="21"/>
      <c r="G52" s="21"/>
      <c r="H52" s="21"/>
      <c r="I52" s="53"/>
      <c r="J52" s="54">
        <f>SUM($J$53:$J$59)</f>
        <v>0</v>
      </c>
      <c r="K52" s="18"/>
      <c r="L52" s="22"/>
    </row>
    <row r="53" spans="1:12" ht="35.1" customHeight="1" outlineLevel="4" x14ac:dyDescent="0.2">
      <c r="A53" s="23" t="s">
        <v>29</v>
      </c>
      <c r="B53" s="24" t="s">
        <v>64</v>
      </c>
      <c r="C53" s="25"/>
      <c r="D53" s="25" t="s">
        <v>65</v>
      </c>
      <c r="E53" s="26" t="s">
        <v>66</v>
      </c>
      <c r="F53" s="27"/>
      <c r="G53" s="28">
        <v>127</v>
      </c>
      <c r="H53" s="28">
        <f>SUM($G$53:$G$53)</f>
        <v>127</v>
      </c>
      <c r="I53" s="55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55">
        <f>ROUND($H$53*$I$53,2)</f>
        <v>0</v>
      </c>
      <c r="K53" s="25"/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35.1" customHeight="1" outlineLevel="4" x14ac:dyDescent="0.2">
      <c r="A54" s="23" t="s">
        <v>40</v>
      </c>
      <c r="B54" s="24" t="s">
        <v>64</v>
      </c>
      <c r="C54" s="25"/>
      <c r="D54" s="25" t="s">
        <v>67</v>
      </c>
      <c r="E54" s="26" t="s">
        <v>66</v>
      </c>
      <c r="F54" s="27"/>
      <c r="G54" s="28">
        <v>300</v>
      </c>
      <c r="H54" s="28">
        <f>SUM($G$54:$G$54)</f>
        <v>300</v>
      </c>
      <c r="I54" s="55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5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35.1" customHeight="1" outlineLevel="4" x14ac:dyDescent="0.2">
      <c r="A55" s="23" t="s">
        <v>42</v>
      </c>
      <c r="B55" s="24" t="s">
        <v>64</v>
      </c>
      <c r="C55" s="25"/>
      <c r="D55" s="25" t="s">
        <v>68</v>
      </c>
      <c r="E55" s="26" t="s">
        <v>66</v>
      </c>
      <c r="F55" s="27"/>
      <c r="G55" s="28">
        <v>46</v>
      </c>
      <c r="H55" s="28">
        <f>SUM($G$55:$G$55)</f>
        <v>46</v>
      </c>
      <c r="I55" s="55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55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35.1" customHeight="1" outlineLevel="4" x14ac:dyDescent="0.2">
      <c r="A56" s="23" t="s">
        <v>69</v>
      </c>
      <c r="B56" s="24" t="s">
        <v>64</v>
      </c>
      <c r="C56" s="25"/>
      <c r="D56" s="25" t="s">
        <v>70</v>
      </c>
      <c r="E56" s="26" t="s">
        <v>66</v>
      </c>
      <c r="F56" s="27"/>
      <c r="G56" s="28">
        <v>192</v>
      </c>
      <c r="H56" s="28">
        <f>SUM($G$56:$G$56)</f>
        <v>192</v>
      </c>
      <c r="I56" s="55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55">
        <f>ROUND($H$56*$I$56,2)</f>
        <v>0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35.1" customHeight="1" outlineLevel="4" x14ac:dyDescent="0.2">
      <c r="A57" s="23" t="s">
        <v>71</v>
      </c>
      <c r="B57" s="24" t="s">
        <v>64</v>
      </c>
      <c r="C57" s="25"/>
      <c r="D57" s="25" t="s">
        <v>72</v>
      </c>
      <c r="E57" s="26" t="s">
        <v>66</v>
      </c>
      <c r="F57" s="27"/>
      <c r="G57" s="28">
        <v>10</v>
      </c>
      <c r="H57" s="28">
        <f>SUM($G$57:$G$57)</f>
        <v>10</v>
      </c>
      <c r="I57" s="55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5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35.1" customHeight="1" outlineLevel="4" x14ac:dyDescent="0.2">
      <c r="A58" s="23" t="s">
        <v>73</v>
      </c>
      <c r="B58" s="24" t="s">
        <v>64</v>
      </c>
      <c r="C58" s="25"/>
      <c r="D58" s="25" t="s">
        <v>74</v>
      </c>
      <c r="E58" s="26" t="s">
        <v>66</v>
      </c>
      <c r="F58" s="27"/>
      <c r="G58" s="28">
        <v>10</v>
      </c>
      <c r="H58" s="28">
        <f>SUM($G$58:$G$58)</f>
        <v>10</v>
      </c>
      <c r="I58" s="55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5">
        <f>ROUND($H$58*$I$58,2)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35.1" customHeight="1" outlineLevel="4" x14ac:dyDescent="0.2">
      <c r="A59" s="23" t="s">
        <v>75</v>
      </c>
      <c r="B59" s="24" t="s">
        <v>64</v>
      </c>
      <c r="C59" s="25"/>
      <c r="D59" s="25" t="s">
        <v>76</v>
      </c>
      <c r="E59" s="26" t="s">
        <v>66</v>
      </c>
      <c r="F59" s="27"/>
      <c r="G59" s="28">
        <v>40</v>
      </c>
      <c r="H59" s="28">
        <f>SUM($G$59:$G$59)</f>
        <v>40</v>
      </c>
      <c r="I59" s="55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55">
        <f>ROUND($H$59*$I$59,2)</f>
        <v>0</v>
      </c>
      <c r="K59" s="25"/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11.1" customHeight="1" outlineLevel="4" x14ac:dyDescent="0.2">
      <c r="A60" s="20"/>
      <c r="B60" s="14" t="s">
        <v>22</v>
      </c>
      <c r="C60" s="21"/>
      <c r="D60" s="21"/>
      <c r="E60" s="21"/>
      <c r="F60" s="21"/>
      <c r="G60" s="21"/>
      <c r="H60" s="21"/>
      <c r="I60" s="53"/>
      <c r="J60" s="54">
        <f>SUM($J$61)</f>
        <v>0</v>
      </c>
      <c r="K60" s="18"/>
      <c r="L60" s="22"/>
    </row>
    <row r="61" spans="1:12" ht="11.1" customHeight="1" outlineLevel="4" x14ac:dyDescent="0.2">
      <c r="A61" s="23"/>
      <c r="B61" s="24" t="s">
        <v>77</v>
      </c>
      <c r="C61" s="25"/>
      <c r="D61" s="25"/>
      <c r="E61" s="26" t="s">
        <v>24</v>
      </c>
      <c r="F61" s="27"/>
      <c r="G61" s="28">
        <v>2</v>
      </c>
      <c r="H61" s="28">
        <f>SUM($G$61:$G$61)</f>
        <v>2</v>
      </c>
      <c r="I61" s="55">
        <f t="array" ref="I61">INDEX(Р[Цена за ед., руб],MATCH(1,IF(($B61=Р[Наименование])*($K61=Р[Примечание]),{1},($B61=Р[Наименование])*($K61=Р[Примечание])),0))</f>
        <v>0</v>
      </c>
      <c r="J61" s="55">
        <f>ROUND($H$61*$I$61,2)</f>
        <v>0</v>
      </c>
      <c r="K61" s="25"/>
      <c r="L61" s="25"/>
    </row>
    <row r="62" spans="1:12" ht="11.1" customHeight="1" outlineLevel="4" x14ac:dyDescent="0.2">
      <c r="A62" s="20"/>
      <c r="B62" s="14" t="s">
        <v>28</v>
      </c>
      <c r="C62" s="21"/>
      <c r="D62" s="21"/>
      <c r="E62" s="21"/>
      <c r="F62" s="21"/>
      <c r="G62" s="21"/>
      <c r="H62" s="21"/>
      <c r="I62" s="53"/>
      <c r="J62" s="54">
        <f>SUM($J$63)</f>
        <v>0</v>
      </c>
      <c r="K62" s="18"/>
      <c r="L62" s="22"/>
    </row>
    <row r="63" spans="1:12" ht="11.1" customHeight="1" outlineLevel="4" x14ac:dyDescent="0.2">
      <c r="A63" s="23" t="s">
        <v>29</v>
      </c>
      <c r="B63" s="24" t="s">
        <v>78</v>
      </c>
      <c r="C63" s="25" t="s">
        <v>31</v>
      </c>
      <c r="D63" s="25" t="s">
        <v>79</v>
      </c>
      <c r="E63" s="26" t="s">
        <v>24</v>
      </c>
      <c r="F63" s="27"/>
      <c r="G63" s="28">
        <v>2</v>
      </c>
      <c r="H63" s="28">
        <f>SUM($G$63:$G$63)</f>
        <v>2</v>
      </c>
      <c r="I63" s="55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55">
        <f>ROUND($H$63*$I$63,2)</f>
        <v>0</v>
      </c>
      <c r="K63" s="25"/>
      <c r="L63" s="25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11.1" customHeight="1" outlineLevel="4" x14ac:dyDescent="0.2">
      <c r="A64" s="20"/>
      <c r="B64" s="14" t="s">
        <v>22</v>
      </c>
      <c r="C64" s="21"/>
      <c r="D64" s="21"/>
      <c r="E64" s="21"/>
      <c r="F64" s="21"/>
      <c r="G64" s="21"/>
      <c r="H64" s="21"/>
      <c r="I64" s="53"/>
      <c r="J64" s="54">
        <f>SUM($J$65)</f>
        <v>0</v>
      </c>
      <c r="K64" s="18"/>
      <c r="L64" s="22"/>
    </row>
    <row r="65" spans="1:12" ht="11.1" customHeight="1" outlineLevel="4" x14ac:dyDescent="0.2">
      <c r="A65" s="23"/>
      <c r="B65" s="24" t="s">
        <v>80</v>
      </c>
      <c r="C65" s="25"/>
      <c r="D65" s="25"/>
      <c r="E65" s="26" t="s">
        <v>24</v>
      </c>
      <c r="F65" s="27"/>
      <c r="G65" s="28">
        <v>317</v>
      </c>
      <c r="H65" s="28">
        <f>SUM($G$65:$G$65)</f>
        <v>317</v>
      </c>
      <c r="I65" s="55">
        <f t="array" ref="I65">INDEX(Р[Цена за ед., руб],MATCH(1,IF(($B65=Р[Наименование])*($K65=Р[Примечание]),{1},($B65=Р[Наименование])*($K65=Р[Примечание])),0))</f>
        <v>0</v>
      </c>
      <c r="J65" s="55">
        <f>ROUND($H$65*$I$65,2)</f>
        <v>0</v>
      </c>
      <c r="K65" s="25"/>
      <c r="L65" s="25"/>
    </row>
    <row r="66" spans="1:12" ht="11.1" customHeight="1" outlineLevel="4" x14ac:dyDescent="0.2">
      <c r="A66" s="20"/>
      <c r="B66" s="14" t="s">
        <v>22</v>
      </c>
      <c r="C66" s="21"/>
      <c r="D66" s="21"/>
      <c r="E66" s="21"/>
      <c r="F66" s="21"/>
      <c r="G66" s="21"/>
      <c r="H66" s="21"/>
      <c r="I66" s="53"/>
      <c r="J66" s="54">
        <f>SUM($J$67)</f>
        <v>0</v>
      </c>
      <c r="K66" s="18"/>
      <c r="L66" s="22"/>
    </row>
    <row r="67" spans="1:12" ht="11.1" customHeight="1" outlineLevel="4" x14ac:dyDescent="0.2">
      <c r="A67" s="23"/>
      <c r="B67" s="24" t="s">
        <v>81</v>
      </c>
      <c r="C67" s="25"/>
      <c r="D67" s="25"/>
      <c r="E67" s="26" t="s">
        <v>66</v>
      </c>
      <c r="F67" s="27"/>
      <c r="G67" s="28">
        <v>228</v>
      </c>
      <c r="H67" s="28">
        <f>SUM($G$67:$G$67)</f>
        <v>228</v>
      </c>
      <c r="I67" s="55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55">
        <f>ROUND($H$67*$I$67,2)</f>
        <v>0</v>
      </c>
      <c r="K67" s="25"/>
      <c r="L67" s="25"/>
    </row>
    <row r="68" spans="1:12" ht="11.1" customHeight="1" outlineLevel="4" x14ac:dyDescent="0.2">
      <c r="A68" s="20"/>
      <c r="B68" s="14" t="s">
        <v>28</v>
      </c>
      <c r="C68" s="21"/>
      <c r="D68" s="21"/>
      <c r="E68" s="21"/>
      <c r="F68" s="21"/>
      <c r="G68" s="21"/>
      <c r="H68" s="21"/>
      <c r="I68" s="53"/>
      <c r="J68" s="54">
        <f>SUM($J$69:$J$72)</f>
        <v>0</v>
      </c>
      <c r="K68" s="18"/>
      <c r="L68" s="22"/>
    </row>
    <row r="69" spans="1:12" ht="23.1" customHeight="1" outlineLevel="4" x14ac:dyDescent="0.2">
      <c r="A69" s="66" t="s">
        <v>29</v>
      </c>
      <c r="B69" s="24" t="s">
        <v>82</v>
      </c>
      <c r="C69" s="25"/>
      <c r="D69" s="25" t="s">
        <v>83</v>
      </c>
      <c r="E69" s="26" t="s">
        <v>66</v>
      </c>
      <c r="F69" s="27"/>
      <c r="G69" s="28">
        <v>10</v>
      </c>
      <c r="H69" s="28">
        <f>SUM($G$69:$G$69)</f>
        <v>10</v>
      </c>
      <c r="I69" s="55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55">
        <f>ROUND($H$69*$I$69,2)</f>
        <v>0</v>
      </c>
      <c r="K69" s="25"/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23.1" customHeight="1" outlineLevel="4" x14ac:dyDescent="0.2">
      <c r="A70" s="66" t="s">
        <v>40</v>
      </c>
      <c r="B70" s="24" t="s">
        <v>82</v>
      </c>
      <c r="C70" s="25"/>
      <c r="D70" s="25" t="s">
        <v>84</v>
      </c>
      <c r="E70" s="26" t="s">
        <v>66</v>
      </c>
      <c r="F70" s="27"/>
      <c r="G70" s="28">
        <v>134</v>
      </c>
      <c r="H70" s="28">
        <f>SUM($G$70:$G$70)</f>
        <v>134</v>
      </c>
      <c r="I70" s="55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55">
        <f>ROUND($H$70*$I$70,2)</f>
        <v>0</v>
      </c>
      <c r="K70" s="25"/>
      <c r="L70" s="25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</row>
    <row r="71" spans="1:12" ht="23.1" customHeight="1" outlineLevel="4" x14ac:dyDescent="0.2">
      <c r="A71" s="66" t="s">
        <v>42</v>
      </c>
      <c r="B71" s="24" t="s">
        <v>82</v>
      </c>
      <c r="C71" s="25"/>
      <c r="D71" s="25" t="s">
        <v>85</v>
      </c>
      <c r="E71" s="26" t="s">
        <v>66</v>
      </c>
      <c r="F71" s="27"/>
      <c r="G71" s="28">
        <v>43</v>
      </c>
      <c r="H71" s="28">
        <f>SUM($G$71:$G$71)</f>
        <v>43</v>
      </c>
      <c r="I71" s="55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55">
        <f>ROUND($H$71*$I$71,2)</f>
        <v>0</v>
      </c>
      <c r="K71" s="25"/>
      <c r="L71" s="25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ht="23.1" customHeight="1" outlineLevel="4" x14ac:dyDescent="0.2">
      <c r="A72" s="66" t="s">
        <v>69</v>
      </c>
      <c r="B72" s="24" t="s">
        <v>82</v>
      </c>
      <c r="C72" s="25"/>
      <c r="D72" s="25" t="s">
        <v>86</v>
      </c>
      <c r="E72" s="26" t="s">
        <v>66</v>
      </c>
      <c r="F72" s="27"/>
      <c r="G72" s="28">
        <v>41</v>
      </c>
      <c r="H72" s="28">
        <f>SUM($G$72:$G$72)</f>
        <v>41</v>
      </c>
      <c r="I72" s="55">
        <f t="array" ref="I72">INDEX(М[Цена за ед., руб],MATCH(1,IF(($B72=М[Наим.])*($C72=М[Артикул,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  <c r="J72" s="55">
        <f>ROUND($H$72*$I$72,2)</f>
        <v>0</v>
      </c>
      <c r="K72" s="25"/>
      <c r="L72" s="25">
        <f t="array" ref="L72">INDEX(М[Форма закупа],MATCH(1,IF(($B72=М[Наим.])*($C72=М[Артикул,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</row>
    <row r="73" spans="1:12" ht="11.1" customHeight="1" outlineLevel="4" x14ac:dyDescent="0.2">
      <c r="A73" s="20"/>
      <c r="B73" s="14" t="s">
        <v>22</v>
      </c>
      <c r="C73" s="21"/>
      <c r="D73" s="21"/>
      <c r="E73" s="21"/>
      <c r="F73" s="21"/>
      <c r="G73" s="21"/>
      <c r="H73" s="21"/>
      <c r="I73" s="53"/>
      <c r="J73" s="54">
        <f>SUM($J$74)</f>
        <v>0</v>
      </c>
      <c r="K73" s="18"/>
      <c r="L73" s="22"/>
    </row>
    <row r="74" spans="1:12" ht="11.1" customHeight="1" outlineLevel="4" x14ac:dyDescent="0.2">
      <c r="A74" s="23"/>
      <c r="B74" s="24" t="s">
        <v>87</v>
      </c>
      <c r="C74" s="25"/>
      <c r="D74" s="25"/>
      <c r="E74" s="26" t="s">
        <v>66</v>
      </c>
      <c r="F74" s="27"/>
      <c r="G74" s="28">
        <v>456</v>
      </c>
      <c r="H74" s="28">
        <f>SUM($G$74:$G$74)</f>
        <v>456</v>
      </c>
      <c r="I74" s="55">
        <f t="array" ref="I74">INDEX(Р[Цена за ед., руб],MATCH(1,IF(($B74=Р[Наименование])*($K74=Р[Примечание]),{1},($B74=Р[Наименование])*($K74=Р[Примечание])),0))</f>
        <v>0</v>
      </c>
      <c r="J74" s="55">
        <f>ROUND($H$74*$I$74,2)</f>
        <v>0</v>
      </c>
      <c r="K74" s="25"/>
      <c r="L74" s="25"/>
    </row>
    <row r="75" spans="1:12" ht="11.1" customHeight="1" outlineLevel="4" x14ac:dyDescent="0.2">
      <c r="A75" s="20"/>
      <c r="B75" s="14" t="s">
        <v>28</v>
      </c>
      <c r="C75" s="21"/>
      <c r="D75" s="21"/>
      <c r="E75" s="21"/>
      <c r="F75" s="21"/>
      <c r="G75" s="21"/>
      <c r="H75" s="21"/>
      <c r="I75" s="53"/>
      <c r="J75" s="54">
        <f>SUM($J$76:$J$78)</f>
        <v>0</v>
      </c>
      <c r="K75" s="18"/>
      <c r="L75" s="22"/>
    </row>
    <row r="76" spans="1:12" ht="11.1" customHeight="1" outlineLevel="4" x14ac:dyDescent="0.2">
      <c r="A76" s="66" t="s">
        <v>29</v>
      </c>
      <c r="B76" s="24" t="s">
        <v>88</v>
      </c>
      <c r="C76" s="25"/>
      <c r="D76" s="25" t="s">
        <v>89</v>
      </c>
      <c r="E76" s="26" t="s">
        <v>66</v>
      </c>
      <c r="F76" s="27"/>
      <c r="G76" s="28">
        <v>33</v>
      </c>
      <c r="H76" s="28">
        <f>SUM($G$76:$G$76)</f>
        <v>33</v>
      </c>
      <c r="I76" s="55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55">
        <f>ROUND($H$76*$I$76,2)</f>
        <v>0</v>
      </c>
      <c r="K76" s="25"/>
      <c r="L76" s="25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ht="11.1" customHeight="1" outlineLevel="4" x14ac:dyDescent="0.2">
      <c r="A77" s="66" t="s">
        <v>40</v>
      </c>
      <c r="B77" s="24" t="s">
        <v>88</v>
      </c>
      <c r="C77" s="25"/>
      <c r="D77" s="25" t="s">
        <v>90</v>
      </c>
      <c r="E77" s="26" t="s">
        <v>66</v>
      </c>
      <c r="F77" s="27"/>
      <c r="G77" s="28">
        <v>311</v>
      </c>
      <c r="H77" s="28">
        <f>SUM($G$77:$G$77)</f>
        <v>311</v>
      </c>
      <c r="I77" s="55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55">
        <f>ROUND($H$77*$I$77,2)</f>
        <v>0</v>
      </c>
      <c r="K77" s="25"/>
      <c r="L77" s="25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11.1" customHeight="1" outlineLevel="4" x14ac:dyDescent="0.2">
      <c r="A78" s="66" t="s">
        <v>42</v>
      </c>
      <c r="B78" s="24" t="s">
        <v>88</v>
      </c>
      <c r="C78" s="25"/>
      <c r="D78" s="25" t="s">
        <v>91</v>
      </c>
      <c r="E78" s="26" t="s">
        <v>66</v>
      </c>
      <c r="F78" s="27"/>
      <c r="G78" s="28">
        <v>112</v>
      </c>
      <c r="H78" s="28">
        <f>SUM($G$78:$G$78)</f>
        <v>112</v>
      </c>
      <c r="I78" s="55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55">
        <f>ROUND($H$78*$I$78,2)</f>
        <v>0</v>
      </c>
      <c r="K78" s="25"/>
      <c r="L78" s="25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23.1" customHeight="1" outlineLevel="2" x14ac:dyDescent="0.2">
      <c r="A79" s="13" t="s">
        <v>93</v>
      </c>
      <c r="B79" s="14" t="s">
        <v>94</v>
      </c>
      <c r="C79" s="15"/>
      <c r="D79" s="15"/>
      <c r="E79" s="16"/>
      <c r="F79" s="17"/>
      <c r="G79" s="18"/>
      <c r="H79" s="18"/>
      <c r="I79" s="52"/>
      <c r="J79" s="52">
        <f>SUM($J$80)</f>
        <v>0</v>
      </c>
      <c r="K79" s="19"/>
      <c r="L79" s="19"/>
    </row>
    <row r="80" spans="1:12" ht="23.1" customHeight="1" outlineLevel="3" x14ac:dyDescent="0.2">
      <c r="A80" s="13" t="s">
        <v>95</v>
      </c>
      <c r="B80" s="14" t="s">
        <v>94</v>
      </c>
      <c r="C80" s="15"/>
      <c r="D80" s="15"/>
      <c r="E80" s="16"/>
      <c r="F80" s="17"/>
      <c r="G80" s="18"/>
      <c r="H80" s="18"/>
      <c r="I80" s="52"/>
      <c r="J80" s="52">
        <f>SUM($J$233,$J$231,$J$225,$J$223,$J$221,$J$219,$J$216,$J$214,$J$207,$J$205,$J$201,$J$199,$J$189,$J$187,$J$131,$J$129,$J$127,$J$125,$J$123,$J$121,$J$116,$J$114,$J$112,$J$110,$J$107,$J$105,$J$101,$J$99,$J$95,$J$93,$J$89,$J$87,$J$85,$J$83,$J$81,J175,J177,J182,J184)</f>
        <v>0</v>
      </c>
      <c r="K80" s="19"/>
      <c r="L80" s="19"/>
    </row>
    <row r="81" spans="1:12" ht="11.1" customHeight="1" outlineLevel="4" x14ac:dyDescent="0.2">
      <c r="A81" s="20"/>
      <c r="B81" s="14" t="s">
        <v>22</v>
      </c>
      <c r="C81" s="21"/>
      <c r="D81" s="21"/>
      <c r="E81" s="21"/>
      <c r="F81" s="21"/>
      <c r="G81" s="21"/>
      <c r="H81" s="21"/>
      <c r="I81" s="53"/>
      <c r="J81" s="54">
        <f>SUM($J$82)</f>
        <v>0</v>
      </c>
      <c r="K81" s="18"/>
      <c r="L81" s="22"/>
    </row>
    <row r="82" spans="1:12" ht="11.1" customHeight="1" outlineLevel="4" x14ac:dyDescent="0.2">
      <c r="A82" s="23"/>
      <c r="B82" s="24" t="s">
        <v>25</v>
      </c>
      <c r="C82" s="25"/>
      <c r="D82" s="25"/>
      <c r="E82" s="26" t="s">
        <v>24</v>
      </c>
      <c r="F82" s="27"/>
      <c r="G82" s="28">
        <v>18</v>
      </c>
      <c r="H82" s="28">
        <f>SUM($G$82:$G$82)</f>
        <v>18</v>
      </c>
      <c r="I82" s="55">
        <f t="array" ref="I82">INDEX(Р[Цена за ед., руб],MATCH(1,IF(($B82=Р[Наименование])*($K82=Р[Примечание]),{1},($B82=Р[Наименование])*($K82=Р[Примечание])),0))</f>
        <v>0</v>
      </c>
      <c r="J82" s="55">
        <f>ROUND($H$82*$I$82,2)</f>
        <v>0</v>
      </c>
      <c r="K82" s="25"/>
      <c r="L82" s="25"/>
    </row>
    <row r="83" spans="1:12" ht="11.1" customHeight="1" outlineLevel="4" x14ac:dyDescent="0.2">
      <c r="A83" s="20"/>
      <c r="B83" s="14" t="s">
        <v>22</v>
      </c>
      <c r="C83" s="21"/>
      <c r="D83" s="21"/>
      <c r="E83" s="21"/>
      <c r="F83" s="21"/>
      <c r="G83" s="21"/>
      <c r="H83" s="21"/>
      <c r="I83" s="53"/>
      <c r="J83" s="54">
        <f>SUM($J$84)</f>
        <v>0</v>
      </c>
      <c r="K83" s="18"/>
      <c r="L83" s="22"/>
    </row>
    <row r="84" spans="1:12" ht="23.1" customHeight="1" outlineLevel="4" x14ac:dyDescent="0.2">
      <c r="A84" s="23"/>
      <c r="B84" s="24" t="s">
        <v>27</v>
      </c>
      <c r="C84" s="25"/>
      <c r="D84" s="25"/>
      <c r="E84" s="26" t="s">
        <v>24</v>
      </c>
      <c r="F84" s="27"/>
      <c r="G84" s="28">
        <v>34</v>
      </c>
      <c r="H84" s="28">
        <f>SUM($G$84:$G$84)</f>
        <v>34</v>
      </c>
      <c r="I84" s="55">
        <f t="array" ref="I84">INDEX(Р[Цена за ед., руб],MATCH(1,IF(($B84=Р[Наименование])*($K84=Р[Примечание]),{1},($B84=Р[Наименование])*($K84=Р[Примечание])),0))</f>
        <v>0</v>
      </c>
      <c r="J84" s="55">
        <f>ROUND($H$84*$I$84,2)</f>
        <v>0</v>
      </c>
      <c r="K84" s="25"/>
      <c r="L84" s="25"/>
    </row>
    <row r="85" spans="1:12" ht="11.1" customHeight="1" outlineLevel="4" x14ac:dyDescent="0.2">
      <c r="A85" s="20"/>
      <c r="B85" s="14" t="s">
        <v>28</v>
      </c>
      <c r="C85" s="21"/>
      <c r="D85" s="21"/>
      <c r="E85" s="21"/>
      <c r="F85" s="21"/>
      <c r="G85" s="21"/>
      <c r="H85" s="21"/>
      <c r="I85" s="53"/>
      <c r="J85" s="54">
        <f>SUM($J$86)</f>
        <v>0</v>
      </c>
      <c r="K85" s="18"/>
      <c r="L85" s="22"/>
    </row>
    <row r="86" spans="1:12" ht="23.1" customHeight="1" outlineLevel="4" x14ac:dyDescent="0.2">
      <c r="A86" s="23" t="s">
        <v>29</v>
      </c>
      <c r="B86" s="24" t="s">
        <v>30</v>
      </c>
      <c r="C86" s="25" t="s">
        <v>31</v>
      </c>
      <c r="D86" s="25" t="s">
        <v>32</v>
      </c>
      <c r="E86" s="26" t="s">
        <v>24</v>
      </c>
      <c r="F86" s="27"/>
      <c r="G86" s="28">
        <v>34</v>
      </c>
      <c r="H86" s="28">
        <f>SUM($G$86:$G$86)</f>
        <v>34</v>
      </c>
      <c r="I86" s="55">
        <f t="array" ref="I86">INDEX(М[Цена за ед., руб],MATCH(1,IF(($B86=М[Наим.])*($C86=М[Артикул,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  <c r="J86" s="55">
        <f>ROUND($H$86*$I$86,2)</f>
        <v>0</v>
      </c>
      <c r="K86" s="25"/>
      <c r="L86" s="25">
        <f t="array" ref="L86">INDEX(М[Форма закупа],MATCH(1,IF(($B86=М[Наим.])*($C86=М[Артикул,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</row>
    <row r="87" spans="1:12" ht="11.1" customHeight="1" outlineLevel="4" x14ac:dyDescent="0.2">
      <c r="A87" s="20"/>
      <c r="B87" s="14" t="s">
        <v>22</v>
      </c>
      <c r="C87" s="21"/>
      <c r="D87" s="21"/>
      <c r="E87" s="21"/>
      <c r="F87" s="21"/>
      <c r="G87" s="21"/>
      <c r="H87" s="21"/>
      <c r="I87" s="53"/>
      <c r="J87" s="54">
        <f>SUM($J$88)</f>
        <v>0</v>
      </c>
      <c r="K87" s="18"/>
      <c r="L87" s="22"/>
    </row>
    <row r="88" spans="1:12" ht="23.1" customHeight="1" outlineLevel="4" x14ac:dyDescent="0.2">
      <c r="A88" s="23"/>
      <c r="B88" s="24" t="s">
        <v>96</v>
      </c>
      <c r="C88" s="25"/>
      <c r="D88" s="25"/>
      <c r="E88" s="26" t="s">
        <v>24</v>
      </c>
      <c r="F88" s="27"/>
      <c r="G88" s="28">
        <v>618</v>
      </c>
      <c r="H88" s="28">
        <f>SUM($G$88:$G$88)</f>
        <v>618</v>
      </c>
      <c r="I88" s="55">
        <f t="array" ref="I88">INDEX(Р[Цена за ед., руб],MATCH(1,IF(($B88=Р[Наименование])*($K88=Р[Примечание]),{1},($B88=Р[Наименование])*($K88=Р[Примечание])),0))</f>
        <v>0</v>
      </c>
      <c r="J88" s="55">
        <f>ROUND($H$88*$I$88,2)</f>
        <v>0</v>
      </c>
      <c r="K88" s="25"/>
      <c r="L88" s="25"/>
    </row>
    <row r="89" spans="1:12" ht="11.1" customHeight="1" outlineLevel="4" x14ac:dyDescent="0.2">
      <c r="A89" s="20"/>
      <c r="B89" s="14" t="s">
        <v>28</v>
      </c>
      <c r="C89" s="21"/>
      <c r="D89" s="21"/>
      <c r="E89" s="21"/>
      <c r="F89" s="21"/>
      <c r="G89" s="21"/>
      <c r="H89" s="21"/>
      <c r="I89" s="53"/>
      <c r="J89" s="54">
        <f>SUM($J$90:$J$92)</f>
        <v>0</v>
      </c>
      <c r="K89" s="18"/>
      <c r="L89" s="22"/>
    </row>
    <row r="90" spans="1:12" ht="23.1" customHeight="1" outlineLevel="4" x14ac:dyDescent="0.2">
      <c r="A90" s="23" t="s">
        <v>29</v>
      </c>
      <c r="B90" s="24" t="s">
        <v>97</v>
      </c>
      <c r="C90" s="25"/>
      <c r="D90" s="25" t="s">
        <v>98</v>
      </c>
      <c r="E90" s="26" t="s">
        <v>24</v>
      </c>
      <c r="F90" s="27"/>
      <c r="G90" s="28">
        <v>618</v>
      </c>
      <c r="H90" s="28">
        <f>SUM($G$90:$G$90)</f>
        <v>618</v>
      </c>
      <c r="I90" s="55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55">
        <f>ROUND($H$90*$I$90,2)</f>
        <v>0</v>
      </c>
      <c r="K90" s="25"/>
      <c r="L90" s="25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</row>
    <row r="91" spans="1:12" ht="23.1" customHeight="1" outlineLevel="4" x14ac:dyDescent="0.2">
      <c r="A91" s="23" t="s">
        <v>40</v>
      </c>
      <c r="B91" s="24" t="s">
        <v>99</v>
      </c>
      <c r="C91" s="25"/>
      <c r="D91" s="25" t="s">
        <v>100</v>
      </c>
      <c r="E91" s="26" t="s">
        <v>24</v>
      </c>
      <c r="F91" s="27"/>
      <c r="G91" s="29">
        <v>1236</v>
      </c>
      <c r="H91" s="29">
        <f>SUM($G$91:$G$91)</f>
        <v>1236</v>
      </c>
      <c r="I91" s="55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55">
        <f>ROUND($H$91*$I$91,2)</f>
        <v>0</v>
      </c>
      <c r="K91" s="25"/>
      <c r="L91" s="25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23.1" customHeight="1" outlineLevel="4" x14ac:dyDescent="0.2">
      <c r="A92" s="23" t="s">
        <v>42</v>
      </c>
      <c r="B92" s="24" t="s">
        <v>101</v>
      </c>
      <c r="C92" s="25"/>
      <c r="D92" s="25" t="s">
        <v>102</v>
      </c>
      <c r="E92" s="26" t="s">
        <v>24</v>
      </c>
      <c r="F92" s="27"/>
      <c r="G92" s="29">
        <v>1236</v>
      </c>
      <c r="H92" s="29">
        <f>SUM($G$92:$G$92)</f>
        <v>1236</v>
      </c>
      <c r="I92" s="55">
        <f t="array" ref="I92">INDEX(М[Цена за ед., руб],MATCH(1,IF(($B92=М[Наим.])*($C92=М[Артикул,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  <c r="J92" s="55">
        <f>ROUND($H$92*$I$92,2)</f>
        <v>0</v>
      </c>
      <c r="K92" s="25"/>
      <c r="L92" s="25">
        <f t="array" ref="L92">INDEX(М[Форма закупа],MATCH(1,IF(($B92=М[Наим.])*($C92=М[Артикул,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</row>
    <row r="93" spans="1:12" ht="11.1" customHeight="1" outlineLevel="4" x14ac:dyDescent="0.2">
      <c r="A93" s="20"/>
      <c r="B93" s="14" t="s">
        <v>22</v>
      </c>
      <c r="C93" s="21"/>
      <c r="D93" s="21"/>
      <c r="E93" s="21"/>
      <c r="F93" s="21"/>
      <c r="G93" s="21"/>
      <c r="H93" s="21"/>
      <c r="I93" s="53"/>
      <c r="J93" s="54">
        <f>SUM($J$94)</f>
        <v>0</v>
      </c>
      <c r="K93" s="18"/>
      <c r="L93" s="22"/>
    </row>
    <row r="94" spans="1:12" ht="23.1" customHeight="1" outlineLevel="4" x14ac:dyDescent="0.2">
      <c r="A94" s="23"/>
      <c r="B94" s="24" t="s">
        <v>33</v>
      </c>
      <c r="C94" s="25"/>
      <c r="D94" s="25"/>
      <c r="E94" s="26" t="s">
        <v>24</v>
      </c>
      <c r="F94" s="27"/>
      <c r="G94" s="28">
        <v>17</v>
      </c>
      <c r="H94" s="28">
        <f>SUM($G$94:$G$94)</f>
        <v>17</v>
      </c>
      <c r="I94" s="55">
        <f t="array" ref="I94">INDEX(Р[Цена за ед., руб],MATCH(1,IF(($B94=Р[Наименование])*($K94=Р[Примечание]),{1},($B94=Р[Наименование])*($K94=Р[Примечание])),0))</f>
        <v>0</v>
      </c>
      <c r="J94" s="55">
        <f>ROUND($H$94*$I$94,2)</f>
        <v>0</v>
      </c>
      <c r="K94" s="25"/>
      <c r="L94" s="25"/>
    </row>
    <row r="95" spans="1:12" ht="11.1" customHeight="1" outlineLevel="4" x14ac:dyDescent="0.2">
      <c r="A95" s="20"/>
      <c r="B95" s="14" t="s">
        <v>28</v>
      </c>
      <c r="C95" s="21"/>
      <c r="D95" s="21"/>
      <c r="E95" s="21"/>
      <c r="F95" s="21"/>
      <c r="G95" s="21"/>
      <c r="H95" s="21"/>
      <c r="I95" s="53"/>
      <c r="J95" s="54">
        <f>SUM($J$96:$J$98)</f>
        <v>0</v>
      </c>
      <c r="K95" s="18"/>
      <c r="L95" s="22"/>
    </row>
    <row r="96" spans="1:12" ht="11.1" customHeight="1" outlineLevel="4" x14ac:dyDescent="0.2">
      <c r="A96" s="23" t="s">
        <v>29</v>
      </c>
      <c r="B96" s="24" t="s">
        <v>103</v>
      </c>
      <c r="C96" s="25"/>
      <c r="D96" s="25" t="s">
        <v>104</v>
      </c>
      <c r="E96" s="26" t="s">
        <v>56</v>
      </c>
      <c r="F96" s="27"/>
      <c r="G96" s="28">
        <v>5</v>
      </c>
      <c r="H96" s="28">
        <f>SUM($G$96:$G$96)</f>
        <v>5</v>
      </c>
      <c r="I96" s="55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55">
        <f>ROUND($H$96*$I$96,2)</f>
        <v>0</v>
      </c>
      <c r="K96" s="25"/>
      <c r="L96" s="25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</row>
    <row r="97" spans="1:12" ht="71.099999999999994" customHeight="1" outlineLevel="4" x14ac:dyDescent="0.2">
      <c r="A97" s="23" t="s">
        <v>40</v>
      </c>
      <c r="B97" s="24" t="s">
        <v>105</v>
      </c>
      <c r="C97" s="25" t="s">
        <v>106</v>
      </c>
      <c r="D97" s="25" t="s">
        <v>107</v>
      </c>
      <c r="E97" s="26" t="s">
        <v>24</v>
      </c>
      <c r="F97" s="27"/>
      <c r="G97" s="28">
        <v>5</v>
      </c>
      <c r="H97" s="28">
        <f>SUM($G$97:$G$97)</f>
        <v>5</v>
      </c>
      <c r="I97" s="55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55">
        <f>ROUND($H$97*$I$97,2)</f>
        <v>0</v>
      </c>
      <c r="K97" s="25"/>
      <c r="L97" s="25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23.1" customHeight="1" outlineLevel="4" x14ac:dyDescent="0.2">
      <c r="A98" s="23" t="s">
        <v>42</v>
      </c>
      <c r="B98" s="24" t="s">
        <v>105</v>
      </c>
      <c r="C98" s="25" t="s">
        <v>106</v>
      </c>
      <c r="D98" s="25" t="s">
        <v>108</v>
      </c>
      <c r="E98" s="26" t="s">
        <v>24</v>
      </c>
      <c r="F98" s="27"/>
      <c r="G98" s="28">
        <v>12</v>
      </c>
      <c r="H98" s="28">
        <f>SUM($G$98:$G$98)</f>
        <v>12</v>
      </c>
      <c r="I98" s="55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55">
        <f>ROUND($H$98*$I$98,2)</f>
        <v>0</v>
      </c>
      <c r="K98" s="25"/>
      <c r="L98" s="25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11.1" customHeight="1" outlineLevel="4" x14ac:dyDescent="0.2">
      <c r="A99" s="20"/>
      <c r="B99" s="14" t="s">
        <v>22</v>
      </c>
      <c r="C99" s="21"/>
      <c r="D99" s="21"/>
      <c r="E99" s="21"/>
      <c r="F99" s="21"/>
      <c r="G99" s="21"/>
      <c r="H99" s="21"/>
      <c r="I99" s="53"/>
      <c r="J99" s="54">
        <f>SUM($J$100)</f>
        <v>0</v>
      </c>
      <c r="K99" s="18"/>
      <c r="L99" s="22"/>
    </row>
    <row r="100" spans="1:12" ht="11.1" customHeight="1" outlineLevel="4" x14ac:dyDescent="0.2">
      <c r="A100" s="23"/>
      <c r="B100" s="24" t="s">
        <v>109</v>
      </c>
      <c r="C100" s="25"/>
      <c r="D100" s="25"/>
      <c r="E100" s="26" t="s">
        <v>24</v>
      </c>
      <c r="F100" s="27"/>
      <c r="G100" s="28">
        <v>51</v>
      </c>
      <c r="H100" s="28">
        <f>SUM($G$100:$G$100)</f>
        <v>51</v>
      </c>
      <c r="I100" s="55">
        <f t="array" ref="I100">INDEX(Р[Цена за ед., руб],MATCH(1,IF(($B100=Р[Наименование])*($K100=Р[Примечание]),{1},($B100=Р[Наименование])*($K100=Р[Примечание])),0))</f>
        <v>0</v>
      </c>
      <c r="J100" s="55">
        <f>ROUND($H$100*$I$100,2)</f>
        <v>0</v>
      </c>
      <c r="K100" s="25"/>
      <c r="L100" s="25"/>
    </row>
    <row r="101" spans="1:12" ht="11.1" customHeight="1" outlineLevel="4" x14ac:dyDescent="0.2">
      <c r="A101" s="20"/>
      <c r="B101" s="14" t="s">
        <v>28</v>
      </c>
      <c r="C101" s="21"/>
      <c r="D101" s="21"/>
      <c r="E101" s="21"/>
      <c r="F101" s="21"/>
      <c r="G101" s="21"/>
      <c r="H101" s="21"/>
      <c r="I101" s="53"/>
      <c r="J101" s="54">
        <f>SUM($J$102:$J$104)</f>
        <v>0</v>
      </c>
      <c r="K101" s="18"/>
      <c r="L101" s="22"/>
    </row>
    <row r="102" spans="1:12" ht="59.1" customHeight="1" outlineLevel="4" x14ac:dyDescent="0.2">
      <c r="A102" s="23" t="s">
        <v>29</v>
      </c>
      <c r="B102" s="24" t="s">
        <v>110</v>
      </c>
      <c r="C102" s="25"/>
      <c r="D102" s="25" t="s">
        <v>111</v>
      </c>
      <c r="E102" s="26" t="s">
        <v>24</v>
      </c>
      <c r="F102" s="27"/>
      <c r="G102" s="28">
        <v>46</v>
      </c>
      <c r="H102" s="28">
        <f>SUM($G$102:$G$102)</f>
        <v>46</v>
      </c>
      <c r="I102" s="55">
        <f t="array" ref="I102">INDEX(М[Цена за ед., руб],MATCH(1,IF(($B102=М[Наим.])*($C102=М[Артикул,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  <c r="J102" s="55">
        <f>ROUND($H$102*$I$102,2)</f>
        <v>0</v>
      </c>
      <c r="K102" s="25"/>
      <c r="L102" s="25">
        <f t="array" ref="L102">INDEX(М[Форма закупа],MATCH(1,IF(($B102=М[Наим.])*($C102=М[Артикул,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</row>
    <row r="103" spans="1:12" ht="59.1" customHeight="1" outlineLevel="4" x14ac:dyDescent="0.2">
      <c r="A103" s="23" t="s">
        <v>40</v>
      </c>
      <c r="B103" s="24" t="s">
        <v>110</v>
      </c>
      <c r="C103" s="25"/>
      <c r="D103" s="25" t="s">
        <v>112</v>
      </c>
      <c r="E103" s="26" t="s">
        <v>24</v>
      </c>
      <c r="F103" s="27"/>
      <c r="G103" s="28">
        <v>3</v>
      </c>
      <c r="H103" s="28">
        <f>SUM($G$103:$G$103)</f>
        <v>3</v>
      </c>
      <c r="I103" s="55">
        <f t="array" ref="I103">INDEX(М[Цена за ед., руб],MATCH(1,IF(($B103=М[Наим.])*($C103=М[Артикул,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  <c r="J103" s="55">
        <f>ROUND($H$103*$I$103,2)</f>
        <v>0</v>
      </c>
      <c r="K103" s="25"/>
      <c r="L103" s="25">
        <f t="array" ref="L103">INDEX(М[Форма закупа],MATCH(1,IF(($B103=М[Наим.])*($C103=М[Артикул,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</row>
    <row r="104" spans="1:12" ht="59.1" customHeight="1" outlineLevel="4" x14ac:dyDescent="0.2">
      <c r="A104" s="23" t="s">
        <v>42</v>
      </c>
      <c r="B104" s="24" t="s">
        <v>110</v>
      </c>
      <c r="C104" s="25"/>
      <c r="D104" s="25" t="s">
        <v>113</v>
      </c>
      <c r="E104" s="26" t="s">
        <v>24</v>
      </c>
      <c r="F104" s="27"/>
      <c r="G104" s="28">
        <v>2</v>
      </c>
      <c r="H104" s="28">
        <f>SUM($G$104:$G$104)</f>
        <v>2</v>
      </c>
      <c r="I104" s="55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55">
        <f>ROUND($H$104*$I$104,2)</f>
        <v>0</v>
      </c>
      <c r="K104" s="25"/>
      <c r="L104" s="25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</row>
    <row r="105" spans="1:12" ht="11.1" customHeight="1" outlineLevel="4" x14ac:dyDescent="0.2">
      <c r="A105" s="20"/>
      <c r="B105" s="14" t="s">
        <v>22</v>
      </c>
      <c r="C105" s="21"/>
      <c r="D105" s="21"/>
      <c r="E105" s="21"/>
      <c r="F105" s="21"/>
      <c r="G105" s="21"/>
      <c r="H105" s="21"/>
      <c r="I105" s="53"/>
      <c r="J105" s="54">
        <f>SUM($J$106)</f>
        <v>0</v>
      </c>
      <c r="K105" s="18"/>
      <c r="L105" s="22"/>
    </row>
    <row r="106" spans="1:12" ht="11.1" customHeight="1" outlineLevel="4" x14ac:dyDescent="0.2">
      <c r="A106" s="23"/>
      <c r="B106" s="24" t="s">
        <v>114</v>
      </c>
      <c r="C106" s="25"/>
      <c r="D106" s="25"/>
      <c r="E106" s="26" t="s">
        <v>24</v>
      </c>
      <c r="F106" s="27"/>
      <c r="G106" s="28">
        <v>2</v>
      </c>
      <c r="H106" s="28">
        <f>SUM($G$106:$G$106)</f>
        <v>2</v>
      </c>
      <c r="I106" s="55">
        <f t="array" ref="I106">INDEX(Р[Цена за ед., руб],MATCH(1,IF(($B106=Р[Наименование])*($K106=Р[Примечание]),{1},($B106=Р[Наименование])*($K106=Р[Примечание])),0))</f>
        <v>0</v>
      </c>
      <c r="J106" s="55">
        <f>ROUND($H$106*$I$106,2)</f>
        <v>0</v>
      </c>
      <c r="K106" s="25"/>
      <c r="L106" s="25"/>
    </row>
    <row r="107" spans="1:12" ht="11.1" customHeight="1" outlineLevel="4" x14ac:dyDescent="0.2">
      <c r="A107" s="20"/>
      <c r="B107" s="14" t="s">
        <v>28</v>
      </c>
      <c r="C107" s="21"/>
      <c r="D107" s="21"/>
      <c r="E107" s="21"/>
      <c r="F107" s="21"/>
      <c r="G107" s="21"/>
      <c r="H107" s="21"/>
      <c r="I107" s="53"/>
      <c r="J107" s="54">
        <f>SUM($J$108:$J$109)</f>
        <v>0</v>
      </c>
      <c r="K107" s="18"/>
      <c r="L107" s="22"/>
    </row>
    <row r="108" spans="1:12" ht="71.099999999999994" customHeight="1" outlineLevel="4" x14ac:dyDescent="0.2">
      <c r="A108" s="23" t="s">
        <v>29</v>
      </c>
      <c r="B108" s="24" t="s">
        <v>110</v>
      </c>
      <c r="C108" s="25"/>
      <c r="D108" s="25" t="s">
        <v>115</v>
      </c>
      <c r="E108" s="26" t="s">
        <v>24</v>
      </c>
      <c r="F108" s="27"/>
      <c r="G108" s="28">
        <v>1</v>
      </c>
      <c r="H108" s="28">
        <f>SUM($G$108:$G$108)</f>
        <v>1</v>
      </c>
      <c r="I108" s="55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55">
        <f>ROUND($H$108*$I$108,2)</f>
        <v>0</v>
      </c>
      <c r="K108" s="25"/>
      <c r="L108" s="25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</row>
    <row r="109" spans="1:12" ht="71.099999999999994" customHeight="1" outlineLevel="4" x14ac:dyDescent="0.2">
      <c r="A109" s="23" t="s">
        <v>40</v>
      </c>
      <c r="B109" s="24" t="s">
        <v>110</v>
      </c>
      <c r="C109" s="25"/>
      <c r="D109" s="25" t="s">
        <v>116</v>
      </c>
      <c r="E109" s="26" t="s">
        <v>24</v>
      </c>
      <c r="F109" s="27"/>
      <c r="G109" s="28">
        <v>1</v>
      </c>
      <c r="H109" s="28">
        <f>SUM($G$109:$G$109)</f>
        <v>1</v>
      </c>
      <c r="I109" s="55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5">
        <f>ROUND($H$109*$I$109,2)</f>
        <v>0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11.1" customHeight="1" outlineLevel="4" x14ac:dyDescent="0.2">
      <c r="A110" s="20"/>
      <c r="B110" s="14" t="s">
        <v>22</v>
      </c>
      <c r="C110" s="21"/>
      <c r="D110" s="21"/>
      <c r="E110" s="21"/>
      <c r="F110" s="21"/>
      <c r="G110" s="21"/>
      <c r="H110" s="21"/>
      <c r="I110" s="53"/>
      <c r="J110" s="54">
        <f>SUM($J$111)</f>
        <v>0</v>
      </c>
      <c r="K110" s="18"/>
      <c r="L110" s="22"/>
    </row>
    <row r="111" spans="1:12" ht="11.1" customHeight="1" outlineLevel="4" x14ac:dyDescent="0.2">
      <c r="A111" s="23"/>
      <c r="B111" s="24" t="s">
        <v>117</v>
      </c>
      <c r="C111" s="25"/>
      <c r="D111" s="25"/>
      <c r="E111" s="26" t="s">
        <v>24</v>
      </c>
      <c r="F111" s="27"/>
      <c r="G111" s="28">
        <v>8</v>
      </c>
      <c r="H111" s="28">
        <f>SUM($G$111:$G$111)</f>
        <v>8</v>
      </c>
      <c r="I111" s="55">
        <f t="array" ref="I111">INDEX(Р[Цена за ед., руб],MATCH(1,IF(($B111=Р[Наименование])*($K111=Р[Примечание]),{1},($B111=Р[Наименование])*($K111=Р[Примечание])),0))</f>
        <v>0</v>
      </c>
      <c r="J111" s="55">
        <f>ROUND($H$111*$I$111,2)</f>
        <v>0</v>
      </c>
      <c r="K111" s="25"/>
      <c r="L111" s="25"/>
    </row>
    <row r="112" spans="1:12" ht="11.1" customHeight="1" outlineLevel="4" x14ac:dyDescent="0.2">
      <c r="A112" s="20"/>
      <c r="B112" s="14" t="s">
        <v>28</v>
      </c>
      <c r="C112" s="21"/>
      <c r="D112" s="21"/>
      <c r="E112" s="21"/>
      <c r="F112" s="21"/>
      <c r="G112" s="21"/>
      <c r="H112" s="21"/>
      <c r="I112" s="53"/>
      <c r="J112" s="54">
        <f>SUM($J$113)</f>
        <v>0</v>
      </c>
      <c r="K112" s="18"/>
      <c r="L112" s="22"/>
    </row>
    <row r="113" spans="1:12" ht="23.1" customHeight="1" outlineLevel="4" x14ac:dyDescent="0.2">
      <c r="A113" s="23" t="s">
        <v>29</v>
      </c>
      <c r="B113" s="24" t="s">
        <v>45</v>
      </c>
      <c r="C113" s="25" t="s">
        <v>118</v>
      </c>
      <c r="D113" s="25" t="s">
        <v>119</v>
      </c>
      <c r="E113" s="26" t="s">
        <v>24</v>
      </c>
      <c r="F113" s="27"/>
      <c r="G113" s="28">
        <v>8</v>
      </c>
      <c r="H113" s="28">
        <f>SUM($G$113:$G$113)</f>
        <v>8</v>
      </c>
      <c r="I113" s="55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55">
        <f>ROUND($H$113*$I$113,2)</f>
        <v>0</v>
      </c>
      <c r="K113" s="25"/>
      <c r="L113" s="25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11.1" customHeight="1" outlineLevel="4" x14ac:dyDescent="0.2">
      <c r="A114" s="20"/>
      <c r="B114" s="14" t="s">
        <v>22</v>
      </c>
      <c r="C114" s="21"/>
      <c r="D114" s="21"/>
      <c r="E114" s="21"/>
      <c r="F114" s="21"/>
      <c r="G114" s="21"/>
      <c r="H114" s="21"/>
      <c r="I114" s="53"/>
      <c r="J114" s="54">
        <f>SUM($J$115)</f>
        <v>0</v>
      </c>
      <c r="K114" s="18"/>
      <c r="L114" s="22"/>
    </row>
    <row r="115" spans="1:12" ht="23.1" customHeight="1" outlineLevel="4" x14ac:dyDescent="0.2">
      <c r="A115" s="23"/>
      <c r="B115" s="24" t="s">
        <v>44</v>
      </c>
      <c r="C115" s="25"/>
      <c r="D115" s="25"/>
      <c r="E115" s="26" t="s">
        <v>24</v>
      </c>
      <c r="F115" s="27"/>
      <c r="G115" s="28">
        <v>128</v>
      </c>
      <c r="H115" s="28">
        <f>SUM($G$115:$G$115)</f>
        <v>128</v>
      </c>
      <c r="I115" s="55">
        <f t="array" ref="I115">INDEX(Р[Цена за ед., руб],MATCH(1,IF(($B115=Р[Наименование])*($K115=Р[Примечание]),{1},($B115=Р[Наименование])*($K115=Р[Примечание])),0))</f>
        <v>0</v>
      </c>
      <c r="J115" s="55">
        <f>ROUND($H$115*$I$115,2)</f>
        <v>0</v>
      </c>
      <c r="K115" s="25"/>
      <c r="L115" s="25"/>
    </row>
    <row r="116" spans="1:12" ht="11.1" customHeight="1" outlineLevel="4" x14ac:dyDescent="0.2">
      <c r="A116" s="20"/>
      <c r="B116" s="14" t="s">
        <v>28</v>
      </c>
      <c r="C116" s="21"/>
      <c r="D116" s="21"/>
      <c r="E116" s="21"/>
      <c r="F116" s="21"/>
      <c r="G116" s="21"/>
      <c r="H116" s="21"/>
      <c r="I116" s="53"/>
      <c r="J116" s="54">
        <f>SUM($J$117:$J$120)</f>
        <v>0</v>
      </c>
      <c r="K116" s="18"/>
      <c r="L116" s="22"/>
    </row>
    <row r="117" spans="1:12" ht="35.1" customHeight="1" outlineLevel="4" x14ac:dyDescent="0.2">
      <c r="A117" s="23" t="s">
        <v>29</v>
      </c>
      <c r="B117" s="24" t="s">
        <v>45</v>
      </c>
      <c r="C117" s="25" t="s">
        <v>31</v>
      </c>
      <c r="D117" s="25" t="s">
        <v>120</v>
      </c>
      <c r="E117" s="26" t="s">
        <v>24</v>
      </c>
      <c r="F117" s="27"/>
      <c r="G117" s="28">
        <v>28</v>
      </c>
      <c r="H117" s="28">
        <f>SUM($G$117:$G$117)</f>
        <v>28</v>
      </c>
      <c r="I117" s="55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55">
        <f>ROUND($H$117*$I$117,2)</f>
        <v>0</v>
      </c>
      <c r="K117" s="25"/>
      <c r="L117" s="25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</row>
    <row r="118" spans="1:12" ht="35.1" customHeight="1" outlineLevel="4" x14ac:dyDescent="0.2">
      <c r="A118" s="23" t="s">
        <v>40</v>
      </c>
      <c r="B118" s="24" t="s">
        <v>45</v>
      </c>
      <c r="C118" s="25" t="s">
        <v>31</v>
      </c>
      <c r="D118" s="25" t="s">
        <v>47</v>
      </c>
      <c r="E118" s="26" t="s">
        <v>24</v>
      </c>
      <c r="F118" s="27"/>
      <c r="G118" s="28">
        <v>4</v>
      </c>
      <c r="H118" s="28">
        <f>SUM($G$118:$G$118)</f>
        <v>4</v>
      </c>
      <c r="I118" s="55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55">
        <f>ROUND($H$118*$I$118,2)</f>
        <v>0</v>
      </c>
      <c r="K118" s="25"/>
      <c r="L118" s="25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</row>
    <row r="119" spans="1:12" ht="23.1" customHeight="1" outlineLevel="4" x14ac:dyDescent="0.2">
      <c r="A119" s="23" t="s">
        <v>42</v>
      </c>
      <c r="B119" s="24" t="s">
        <v>45</v>
      </c>
      <c r="C119" s="25" t="s">
        <v>31</v>
      </c>
      <c r="D119" s="25" t="s">
        <v>48</v>
      </c>
      <c r="E119" s="26" t="s">
        <v>24</v>
      </c>
      <c r="F119" s="27"/>
      <c r="G119" s="28">
        <v>80</v>
      </c>
      <c r="H119" s="28">
        <f>SUM($G$119:$G$119)</f>
        <v>80</v>
      </c>
      <c r="I119" s="55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55">
        <f>ROUND($H$119*$I$119,2)</f>
        <v>0</v>
      </c>
      <c r="K119" s="25"/>
      <c r="L119" s="25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23.1" customHeight="1" outlineLevel="4" x14ac:dyDescent="0.2">
      <c r="A120" s="23" t="s">
        <v>69</v>
      </c>
      <c r="B120" s="24" t="s">
        <v>45</v>
      </c>
      <c r="C120" s="25" t="s">
        <v>31</v>
      </c>
      <c r="D120" s="25" t="s">
        <v>121</v>
      </c>
      <c r="E120" s="26" t="s">
        <v>24</v>
      </c>
      <c r="F120" s="27"/>
      <c r="G120" s="28">
        <v>16</v>
      </c>
      <c r="H120" s="28">
        <f>SUM($G$120:$G$120)</f>
        <v>16</v>
      </c>
      <c r="I120" s="55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55">
        <f>ROUND($H$120*$I$120,2)</f>
        <v>0</v>
      </c>
      <c r="K120" s="25"/>
      <c r="L120" s="25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</row>
    <row r="121" spans="1:12" ht="11.1" customHeight="1" outlineLevel="4" x14ac:dyDescent="0.2">
      <c r="A121" s="20"/>
      <c r="B121" s="14" t="s">
        <v>22</v>
      </c>
      <c r="C121" s="21"/>
      <c r="D121" s="21"/>
      <c r="E121" s="21"/>
      <c r="F121" s="21"/>
      <c r="G121" s="21"/>
      <c r="H121" s="21"/>
      <c r="I121" s="53"/>
      <c r="J121" s="54">
        <f>SUM($J$122)</f>
        <v>0</v>
      </c>
      <c r="K121" s="18"/>
      <c r="L121" s="22"/>
    </row>
    <row r="122" spans="1:12" ht="23.1" customHeight="1" outlineLevel="4" x14ac:dyDescent="0.2">
      <c r="A122" s="23"/>
      <c r="B122" s="24" t="s">
        <v>122</v>
      </c>
      <c r="C122" s="25"/>
      <c r="D122" s="25"/>
      <c r="E122" s="26" t="s">
        <v>24</v>
      </c>
      <c r="F122" s="27"/>
      <c r="G122" s="28">
        <v>4</v>
      </c>
      <c r="H122" s="28">
        <f>SUM($G$122:$G$122)</f>
        <v>4</v>
      </c>
      <c r="I122" s="55">
        <f t="array" ref="I122">INDEX(Р[Цена за ед., руб],MATCH(1,IF(($B122=Р[Наименование])*($K122=Р[Примечание]),{1},($B122=Р[Наименование])*($K122=Р[Примечание])),0))</f>
        <v>0</v>
      </c>
      <c r="J122" s="55">
        <f>ROUND($H$122*$I$122,2)</f>
        <v>0</v>
      </c>
      <c r="K122" s="25"/>
      <c r="L122" s="25"/>
    </row>
    <row r="123" spans="1:12" ht="11.1" customHeight="1" outlineLevel="4" x14ac:dyDescent="0.2">
      <c r="A123" s="20"/>
      <c r="B123" s="14" t="s">
        <v>28</v>
      </c>
      <c r="C123" s="21"/>
      <c r="D123" s="21"/>
      <c r="E123" s="21"/>
      <c r="F123" s="21"/>
      <c r="G123" s="21"/>
      <c r="H123" s="21"/>
      <c r="I123" s="53"/>
      <c r="J123" s="54">
        <f>SUM($J$124)</f>
        <v>0</v>
      </c>
      <c r="K123" s="18"/>
      <c r="L123" s="22"/>
    </row>
    <row r="124" spans="1:12" ht="23.1" customHeight="1" outlineLevel="4" x14ac:dyDescent="0.2">
      <c r="A124" s="23" t="s">
        <v>29</v>
      </c>
      <c r="B124" s="24" t="s">
        <v>45</v>
      </c>
      <c r="C124" s="25" t="s">
        <v>118</v>
      </c>
      <c r="D124" s="25" t="s">
        <v>123</v>
      </c>
      <c r="E124" s="26" t="s">
        <v>24</v>
      </c>
      <c r="F124" s="27"/>
      <c r="G124" s="28">
        <v>4</v>
      </c>
      <c r="H124" s="28">
        <f>SUM($G$124:$G$124)</f>
        <v>4</v>
      </c>
      <c r="I124" s="55">
        <f t="array" ref="I124">INDEX(М[Цена за ед., руб],MATCH(1,IF(($B124=М[Наим.])*($C124=М[Артикул,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  <c r="J124" s="55">
        <f>ROUND($H$124*$I$124,2)</f>
        <v>0</v>
      </c>
      <c r="K124" s="25"/>
      <c r="L124" s="25">
        <f t="array" ref="L124">INDEX(М[Форма закупа],MATCH(1,IF(($B124=М[Наим.])*($C124=М[Артикул,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</row>
    <row r="125" spans="1:12" ht="11.1" customHeight="1" outlineLevel="4" x14ac:dyDescent="0.2">
      <c r="A125" s="20"/>
      <c r="B125" s="14" t="s">
        <v>22</v>
      </c>
      <c r="C125" s="21"/>
      <c r="D125" s="21"/>
      <c r="E125" s="21"/>
      <c r="F125" s="21"/>
      <c r="G125" s="21"/>
      <c r="H125" s="21"/>
      <c r="I125" s="53"/>
      <c r="J125" s="54">
        <f>SUM($J$126)</f>
        <v>0</v>
      </c>
      <c r="K125" s="18"/>
      <c r="L125" s="22"/>
    </row>
    <row r="126" spans="1:12" ht="11.1" customHeight="1" outlineLevel="4" x14ac:dyDescent="0.2">
      <c r="A126" s="23"/>
      <c r="B126" s="24" t="s">
        <v>124</v>
      </c>
      <c r="C126" s="25"/>
      <c r="D126" s="25"/>
      <c r="E126" s="26" t="s">
        <v>24</v>
      </c>
      <c r="F126" s="27"/>
      <c r="G126" s="28">
        <v>127</v>
      </c>
      <c r="H126" s="28">
        <f>SUM($G$126:$G$126)</f>
        <v>127</v>
      </c>
      <c r="I126" s="55">
        <f t="array" ref="I126">INDEX(Р[Цена за ед., руб],MATCH(1,IF(($B126=Р[Наименование])*($K126=Р[Примечание]),{1},($B126=Р[Наименование])*($K126=Р[Примечание])),0))</f>
        <v>0</v>
      </c>
      <c r="J126" s="55">
        <f>ROUND($H$126*$I$126,2)</f>
        <v>0</v>
      </c>
      <c r="K126" s="25"/>
      <c r="L126" s="25"/>
    </row>
    <row r="127" spans="1:12" ht="11.1" customHeight="1" outlineLevel="4" x14ac:dyDescent="0.2">
      <c r="A127" s="20"/>
      <c r="B127" s="14" t="s">
        <v>28</v>
      </c>
      <c r="C127" s="21"/>
      <c r="D127" s="21"/>
      <c r="E127" s="21"/>
      <c r="F127" s="21"/>
      <c r="G127" s="21"/>
      <c r="H127" s="21"/>
      <c r="I127" s="53"/>
      <c r="J127" s="54">
        <f>SUM($J$128)</f>
        <v>0</v>
      </c>
      <c r="K127" s="18"/>
      <c r="L127" s="22"/>
    </row>
    <row r="128" spans="1:12" ht="23.1" customHeight="1" outlineLevel="4" x14ac:dyDescent="0.2">
      <c r="A128" s="23" t="s">
        <v>29</v>
      </c>
      <c r="B128" s="24" t="s">
        <v>125</v>
      </c>
      <c r="C128" s="25"/>
      <c r="D128" s="25" t="s">
        <v>126</v>
      </c>
      <c r="E128" s="26" t="s">
        <v>24</v>
      </c>
      <c r="F128" s="27"/>
      <c r="G128" s="28">
        <v>127</v>
      </c>
      <c r="H128" s="28">
        <f>SUM($G$128:$G$128)</f>
        <v>127</v>
      </c>
      <c r="I128" s="55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55">
        <f>ROUND($H$128*$I$128,2)</f>
        <v>0</v>
      </c>
      <c r="K128" s="25"/>
      <c r="L128" s="25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</row>
    <row r="129" spans="1:12" ht="11.1" customHeight="1" outlineLevel="4" x14ac:dyDescent="0.2">
      <c r="A129" s="20"/>
      <c r="B129" s="14" t="s">
        <v>22</v>
      </c>
      <c r="C129" s="21"/>
      <c r="D129" s="21"/>
      <c r="E129" s="21"/>
      <c r="F129" s="21"/>
      <c r="G129" s="21"/>
      <c r="H129" s="21"/>
      <c r="I129" s="53"/>
      <c r="J129" s="54">
        <f>SUM($J$130)</f>
        <v>0</v>
      </c>
      <c r="K129" s="18"/>
      <c r="L129" s="22"/>
    </row>
    <row r="130" spans="1:12" ht="11.1" customHeight="1" outlineLevel="4" x14ac:dyDescent="0.2">
      <c r="A130" s="23"/>
      <c r="B130" s="24" t="s">
        <v>127</v>
      </c>
      <c r="C130" s="25"/>
      <c r="D130" s="25"/>
      <c r="E130" s="26" t="s">
        <v>24</v>
      </c>
      <c r="F130" s="27"/>
      <c r="G130" s="28">
        <f>SUM(G133:G174)</f>
        <v>619</v>
      </c>
      <c r="H130" s="28">
        <f>SUM($G$130:$G$130)</f>
        <v>619</v>
      </c>
      <c r="I130" s="55">
        <f t="array" ref="I130">INDEX(Р[Цена за ед., руб],MATCH(1,IF(($B130=Р[Наименование])*($K130=Р[Примечание]),{1},($B130=Р[Наименование])*($K130=Р[Примечание])),0))</f>
        <v>0</v>
      </c>
      <c r="J130" s="55">
        <f>ROUND($H$130*$I$130,2)</f>
        <v>0</v>
      </c>
      <c r="K130" s="25"/>
      <c r="L130" s="25"/>
    </row>
    <row r="131" spans="1:12" ht="11.1" customHeight="1" outlineLevel="4" x14ac:dyDescent="0.2">
      <c r="A131" s="20"/>
      <c r="B131" s="14" t="s">
        <v>28</v>
      </c>
      <c r="C131" s="21"/>
      <c r="D131" s="21"/>
      <c r="E131" s="21"/>
      <c r="F131" s="21"/>
      <c r="G131" s="21"/>
      <c r="H131" s="21"/>
      <c r="I131" s="53"/>
      <c r="J131" s="54">
        <f>SUM($J$132:$J$174)</f>
        <v>0</v>
      </c>
      <c r="K131" s="18"/>
      <c r="L131" s="22"/>
    </row>
    <row r="132" spans="1:12" ht="11.1" customHeight="1" outlineLevel="4" x14ac:dyDescent="0.2">
      <c r="A132" s="23" t="s">
        <v>29</v>
      </c>
      <c r="B132" s="24" t="s">
        <v>128</v>
      </c>
      <c r="C132" s="25"/>
      <c r="D132" s="25" t="s">
        <v>129</v>
      </c>
      <c r="E132" s="26" t="s">
        <v>24</v>
      </c>
      <c r="F132" s="27"/>
      <c r="G132" s="28">
        <v>618</v>
      </c>
      <c r="H132" s="28">
        <f>SUM($G$132:$G$132)</f>
        <v>618</v>
      </c>
      <c r="I132" s="55">
        <f t="array" ref="I132">INDEX(М[Цена за ед., руб],MATCH(1,IF(($B132=М[Наим.])*($C132=М[Артикул,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  <c r="J132" s="55">
        <f>ROUND($H$132*$I$132,2)</f>
        <v>0</v>
      </c>
      <c r="K132" s="25"/>
      <c r="L132" s="25">
        <f t="array" ref="L132">INDEX(М[Форма закупа],MATCH(1,IF(($B132=М[Наим.])*($C132=М[Артикул,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</row>
    <row r="133" spans="1:12" ht="59.1" customHeight="1" outlineLevel="4" x14ac:dyDescent="0.2">
      <c r="A133" s="23">
        <v>2</v>
      </c>
      <c r="B133" s="24" t="s">
        <v>139</v>
      </c>
      <c r="C133" s="25"/>
      <c r="D133" s="25" t="s">
        <v>140</v>
      </c>
      <c r="E133" s="26" t="s">
        <v>24</v>
      </c>
      <c r="F133" s="27"/>
      <c r="G133" s="28">
        <v>18</v>
      </c>
      <c r="H133" s="28">
        <f>SUM($G$133:$G$133)</f>
        <v>18</v>
      </c>
      <c r="I133" s="55">
        <f t="array" ref="I133">INDEX(М[Цена за ед., руб],MATCH(1,IF(($B133=М[Наим.])*($C133=М[Артикул,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0</v>
      </c>
      <c r="J133" s="55">
        <f>ROUND($H$133*$I$133,2)</f>
        <v>0</v>
      </c>
      <c r="K133" s="25"/>
      <c r="L133" s="25">
        <f t="array" ref="L133">INDEX(М[Форма закупа],MATCH(1,IF(($B133=М[Наим.])*($C133=М[Артикул, марка, произв.])*($D133=М[Хар-ка])*($K133=М[Прим.]),{1},($B133=М[Наим.])*($C133=М[Артикул, марка, произв.])*($D133=М[Хар-ка])*($K133=М[Прим.])),0))</f>
        <v>0</v>
      </c>
    </row>
    <row r="134" spans="1:12" ht="59.1" customHeight="1" outlineLevel="4" x14ac:dyDescent="0.2">
      <c r="A134" s="23">
        <v>3</v>
      </c>
      <c r="B134" s="24" t="s">
        <v>139</v>
      </c>
      <c r="C134" s="25"/>
      <c r="D134" s="25" t="s">
        <v>142</v>
      </c>
      <c r="E134" s="26" t="s">
        <v>24</v>
      </c>
      <c r="F134" s="27"/>
      <c r="G134" s="28">
        <v>1</v>
      </c>
      <c r="H134" s="28">
        <f>SUM($G$134:$G$134)</f>
        <v>1</v>
      </c>
      <c r="I134" s="55">
        <f t="array" ref="I134">INDEX(М[Цена за ед., руб],MATCH(1,IF(($B134=М[Наим.])*($C134=М[Артикул,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0</v>
      </c>
      <c r="J134" s="55">
        <f>ROUND($H$134*$I$134,2)</f>
        <v>0</v>
      </c>
      <c r="K134" s="25"/>
      <c r="L134" s="25">
        <f t="array" ref="L134">INDEX(М[Форма закупа],MATCH(1,IF(($B134=М[Наим.])*($C134=М[Артикул, марка, произв.])*($D134=М[Хар-ка])*($K134=М[Прим.]),{1},($B134=М[Наим.])*($C134=М[Артикул, марка, произв.])*($D134=М[Хар-ка])*($K134=М[Прим.])),0))</f>
        <v>0</v>
      </c>
    </row>
    <row r="135" spans="1:12" ht="59.1" customHeight="1" outlineLevel="4" x14ac:dyDescent="0.2">
      <c r="A135" s="23" t="s">
        <v>40</v>
      </c>
      <c r="B135" s="24" t="s">
        <v>139</v>
      </c>
      <c r="C135" s="25"/>
      <c r="D135" s="25" t="s">
        <v>144</v>
      </c>
      <c r="E135" s="26" t="s">
        <v>24</v>
      </c>
      <c r="F135" s="27"/>
      <c r="G135" s="28">
        <v>1</v>
      </c>
      <c r="H135" s="28">
        <f>SUM($G$135:$G$135)</f>
        <v>1</v>
      </c>
      <c r="I135" s="55">
        <f t="array" ref="I135">INDEX(М[Цена за ед., руб],MATCH(1,IF(($B135=М[Наим.])*($C135=М[Артикул,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0</v>
      </c>
      <c r="J135" s="55">
        <f>ROUND($H$135*$I$135,2)</f>
        <v>0</v>
      </c>
      <c r="K135" s="25"/>
      <c r="L135" s="25">
        <f t="array" ref="L135">INDEX(М[Форма закупа],MATCH(1,IF(($B135=М[Наим.])*($C135=М[Артикул,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0</v>
      </c>
    </row>
    <row r="136" spans="1:12" ht="59.1" customHeight="1" outlineLevel="4" x14ac:dyDescent="0.2">
      <c r="A136" s="23">
        <v>4</v>
      </c>
      <c r="B136" s="24" t="s">
        <v>139</v>
      </c>
      <c r="C136" s="25"/>
      <c r="D136" s="25" t="s">
        <v>145</v>
      </c>
      <c r="E136" s="26" t="s">
        <v>24</v>
      </c>
      <c r="F136" s="27"/>
      <c r="G136" s="28">
        <v>2</v>
      </c>
      <c r="H136" s="28">
        <f>SUM($G$136:$G$136)</f>
        <v>2</v>
      </c>
      <c r="I136" s="55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55">
        <f>ROUND($H$136*$I$136,2)</f>
        <v>0</v>
      </c>
      <c r="K136" s="25"/>
      <c r="L136" s="25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</row>
    <row r="137" spans="1:12" ht="59.1" customHeight="1" outlineLevel="4" x14ac:dyDescent="0.2">
      <c r="A137" s="23">
        <v>5</v>
      </c>
      <c r="B137" s="24" t="s">
        <v>139</v>
      </c>
      <c r="C137" s="25"/>
      <c r="D137" s="25" t="s">
        <v>147</v>
      </c>
      <c r="E137" s="26" t="s">
        <v>24</v>
      </c>
      <c r="F137" s="27"/>
      <c r="G137" s="28">
        <v>21</v>
      </c>
      <c r="H137" s="28">
        <f>SUM($G$137:$G$137)</f>
        <v>21</v>
      </c>
      <c r="I137" s="55">
        <f t="array" ref="I137">INDEX(М[Цена за ед., руб],MATCH(1,IF(($B137=М[Наим.])*($C137=М[Артикул,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  <c r="J137" s="55">
        <f>ROUND($H$137*$I$137,2)</f>
        <v>0</v>
      </c>
      <c r="K137" s="25"/>
      <c r="L137" s="25">
        <f t="array" ref="L137">INDEX(М[Форма закупа],MATCH(1,IF(($B137=М[Наим.])*($C137=М[Артикул,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</row>
    <row r="138" spans="1:12" ht="59.1" customHeight="1" outlineLevel="4" x14ac:dyDescent="0.2">
      <c r="A138" s="23" t="s">
        <v>42</v>
      </c>
      <c r="B138" s="24" t="s">
        <v>139</v>
      </c>
      <c r="C138" s="25"/>
      <c r="D138" s="25" t="s">
        <v>149</v>
      </c>
      <c r="E138" s="26" t="s">
        <v>24</v>
      </c>
      <c r="F138" s="27"/>
      <c r="G138" s="28">
        <v>4</v>
      </c>
      <c r="H138" s="28">
        <f>SUM($G$138:$G$138)</f>
        <v>4</v>
      </c>
      <c r="I138" s="55">
        <f t="array" ref="I138">INDEX(М[Цена за ед., руб],MATCH(1,IF(($B138=М[Наим.])*($C138=М[Артикул,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  <c r="J138" s="55">
        <f>ROUND($H$138*$I$138,2)</f>
        <v>0</v>
      </c>
      <c r="K138" s="25"/>
      <c r="L138" s="25">
        <f t="array" ref="L138">INDEX(М[Форма закупа],MATCH(1,IF(($B138=М[Наим.])*($C138=М[Артикул,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</row>
    <row r="139" spans="1:12" ht="59.1" customHeight="1" outlineLevel="4" x14ac:dyDescent="0.2">
      <c r="A139" s="23">
        <v>6</v>
      </c>
      <c r="B139" s="24" t="s">
        <v>139</v>
      </c>
      <c r="C139" s="25"/>
      <c r="D139" s="25" t="s">
        <v>151</v>
      </c>
      <c r="E139" s="26" t="s">
        <v>24</v>
      </c>
      <c r="F139" s="27"/>
      <c r="G139" s="28">
        <v>1</v>
      </c>
      <c r="H139" s="28">
        <f>SUM($G$139:$G$139)</f>
        <v>1</v>
      </c>
      <c r="I139" s="55">
        <f t="array" ref="I139">INDEX(М[Цена за ед., руб],MATCH(1,IF(($B139=М[Наим.])*($C139=М[Артикул,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0</v>
      </c>
      <c r="J139" s="55">
        <f>ROUND($H$139*$I$139,2)</f>
        <v>0</v>
      </c>
      <c r="K139" s="25"/>
      <c r="L139" s="25">
        <f t="array" ref="L139">INDEX(М[Форма закупа],MATCH(1,IF(($B139=М[Наим.])*($C139=М[Артикул,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0</v>
      </c>
    </row>
    <row r="140" spans="1:12" ht="59.1" customHeight="1" outlineLevel="4" x14ac:dyDescent="0.2">
      <c r="A140" s="23">
        <v>7</v>
      </c>
      <c r="B140" s="24" t="s">
        <v>139</v>
      </c>
      <c r="C140" s="25"/>
      <c r="D140" s="25" t="s">
        <v>153</v>
      </c>
      <c r="E140" s="26" t="s">
        <v>24</v>
      </c>
      <c r="F140" s="27"/>
      <c r="G140" s="28">
        <v>5</v>
      </c>
      <c r="H140" s="28">
        <f>SUM($G$140:$G$140)</f>
        <v>5</v>
      </c>
      <c r="I140" s="55">
        <f t="array" ref="I140">INDEX(М[Цена за ед., руб],MATCH(1,IF(($B140=М[Наим.])*($C140=М[Артикул,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  <c r="J140" s="55">
        <f>ROUND($H$140*$I$140,2)</f>
        <v>0</v>
      </c>
      <c r="K140" s="25"/>
      <c r="L140" s="25">
        <f t="array" ref="L140">INDEX(М[Форма закупа],MATCH(1,IF(($B140=М[Наим.])*($C140=М[Артикул,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</row>
    <row r="141" spans="1:12" ht="59.1" customHeight="1" outlineLevel="4" x14ac:dyDescent="0.2">
      <c r="A141" s="23" t="s">
        <v>69</v>
      </c>
      <c r="B141" s="24" t="s">
        <v>139</v>
      </c>
      <c r="C141" s="25"/>
      <c r="D141" s="25" t="s">
        <v>154</v>
      </c>
      <c r="E141" s="26" t="s">
        <v>24</v>
      </c>
      <c r="F141" s="27"/>
      <c r="G141" s="28">
        <v>1</v>
      </c>
      <c r="H141" s="28">
        <f>SUM($G$141:$G$141)</f>
        <v>1</v>
      </c>
      <c r="I141" s="55">
        <f t="array" ref="I141">INDEX(М[Цена за ед., руб],MATCH(1,IF(($B141=М[Наим.])*($C141=М[Артикул, марка, произв.])*($D141=М[Хар-ка])*($K141=М[Прим.]),{1},($B141=М[Наим.])*($C141=М[Артикул, марка, произв.])*($D141=М[Хар-ка])*($K141=М[Прим.])),0))</f>
        <v>0</v>
      </c>
      <c r="J141" s="55">
        <f>ROUND($H$141*$I$141,2)</f>
        <v>0</v>
      </c>
      <c r="K141" s="25"/>
      <c r="L141" s="25">
        <f t="array" ref="L141">INDEX(М[Форма закупа],MATCH(1,IF(($B141=М[Наим.])*($C141=М[Артикул, марка, произв.])*($D141=М[Хар-ка])*($K141=М[Прим.]),{1},($B141=М[Наим.])*($C141=М[Артикул, марка, произв.])*($D141=М[Хар-ка])*($K141=М[Прим.])),0))</f>
        <v>0</v>
      </c>
    </row>
    <row r="142" spans="1:12" ht="59.1" customHeight="1" outlineLevel="4" x14ac:dyDescent="0.2">
      <c r="A142" s="23">
        <v>8</v>
      </c>
      <c r="B142" s="24" t="s">
        <v>139</v>
      </c>
      <c r="C142" s="25"/>
      <c r="D142" s="25" t="s">
        <v>155</v>
      </c>
      <c r="E142" s="26" t="s">
        <v>24</v>
      </c>
      <c r="F142" s="27"/>
      <c r="G142" s="28">
        <v>2</v>
      </c>
      <c r="H142" s="28">
        <f>SUM($G$142:$G$142)</f>
        <v>2</v>
      </c>
      <c r="I142" s="55">
        <f t="array" ref="I142">INDEX(М[Цена за ед., руб],MATCH(1,IF(($B142=М[Наим.])*($C142=М[Артикул, марка, произв.])*($D142=М[Хар-ка])*($K142=М[Прим.]),{1},($B142=М[Наим.])*($C142=М[Артикул, марка, произв.])*($D142=М[Хар-ка])*($K142=М[Прим.])),0))</f>
        <v>0</v>
      </c>
      <c r="J142" s="55">
        <f>ROUND($H$142*$I$142,2)</f>
        <v>0</v>
      </c>
      <c r="K142" s="25"/>
      <c r="L142" s="25">
        <f t="array" ref="L142">INDEX(М[Форма закупа],MATCH(1,IF(($B142=М[Наим.])*($C142=М[Артикул, марка, произв.])*($D142=М[Хар-ка])*($K142=М[Прим.]),{1},($B142=М[Наим.])*($C142=М[Артикул, марка, произв.])*($D142=М[Хар-ка])*($K142=М[Прим.])),0))</f>
        <v>0</v>
      </c>
    </row>
    <row r="143" spans="1:12" ht="59.1" customHeight="1" outlineLevel="4" x14ac:dyDescent="0.2">
      <c r="A143" s="23">
        <v>9</v>
      </c>
      <c r="B143" s="24" t="s">
        <v>139</v>
      </c>
      <c r="C143" s="25"/>
      <c r="D143" s="25" t="s">
        <v>156</v>
      </c>
      <c r="E143" s="26" t="s">
        <v>24</v>
      </c>
      <c r="F143" s="27"/>
      <c r="G143" s="28">
        <v>2</v>
      </c>
      <c r="H143" s="28">
        <f>SUM($G$143:$G$143)</f>
        <v>2</v>
      </c>
      <c r="I143" s="55">
        <f t="array" ref="I143">INDEX(М[Цена за ед., руб],MATCH(1,IF(($B143=М[Наим.])*($C143=М[Артикул,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0</v>
      </c>
      <c r="J143" s="55">
        <f>ROUND($H$143*$I$143,2)</f>
        <v>0</v>
      </c>
      <c r="K143" s="25"/>
      <c r="L143" s="25">
        <f t="array" ref="L143">INDEX(М[Форма закупа],MATCH(1,IF(($B143=М[Наим.])*($C143=М[Артикул,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0</v>
      </c>
    </row>
    <row r="144" spans="1:12" ht="59.1" customHeight="1" outlineLevel="4" x14ac:dyDescent="0.2">
      <c r="A144" s="23" t="s">
        <v>71</v>
      </c>
      <c r="B144" s="24" t="s">
        <v>139</v>
      </c>
      <c r="C144" s="25"/>
      <c r="D144" s="25" t="s">
        <v>131</v>
      </c>
      <c r="E144" s="26" t="s">
        <v>24</v>
      </c>
      <c r="F144" s="27"/>
      <c r="G144" s="28">
        <v>2</v>
      </c>
      <c r="H144" s="28">
        <f>SUM($G$144:$G$144)</f>
        <v>2</v>
      </c>
      <c r="I144" s="55">
        <f t="array" ref="I144">INDEX(М[Цена за ед., руб],MATCH(1,IF(($B144=М[Наим.])*($C144=М[Артикул,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  <c r="J144" s="55">
        <f>ROUND($H$144*$I$144,2)</f>
        <v>0</v>
      </c>
      <c r="K144" s="25"/>
      <c r="L144" s="25">
        <f t="array" ref="L144">INDEX(М[Форма закупа],MATCH(1,IF(($B144=М[Наим.])*($C144=М[Артикул,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</row>
    <row r="145" spans="1:12" ht="59.1" customHeight="1" outlineLevel="4" x14ac:dyDescent="0.2">
      <c r="A145" s="23">
        <v>10</v>
      </c>
      <c r="B145" s="24" t="s">
        <v>139</v>
      </c>
      <c r="C145" s="25"/>
      <c r="D145" s="25" t="s">
        <v>157</v>
      </c>
      <c r="E145" s="26" t="s">
        <v>24</v>
      </c>
      <c r="F145" s="27"/>
      <c r="G145" s="28">
        <v>5</v>
      </c>
      <c r="H145" s="28">
        <f>SUM($G$145:$G$145)</f>
        <v>5</v>
      </c>
      <c r="I145" s="55">
        <f t="array" ref="I145">INDEX(М[Цена за ед., руб],MATCH(1,IF(($B145=М[Наим.])*($C145=М[Артикул,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0</v>
      </c>
      <c r="J145" s="55">
        <f>ROUND($H$145*$I$145,2)</f>
        <v>0</v>
      </c>
      <c r="K145" s="25"/>
      <c r="L145" s="25">
        <f t="array" ref="L145">INDEX(М[Форма закупа],MATCH(1,IF(($B145=М[Наим.])*($C145=М[Артикул,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0</v>
      </c>
    </row>
    <row r="146" spans="1:12" ht="59.1" customHeight="1" outlineLevel="4" x14ac:dyDescent="0.2">
      <c r="A146" s="23">
        <v>11</v>
      </c>
      <c r="B146" s="24" t="s">
        <v>139</v>
      </c>
      <c r="C146" s="25"/>
      <c r="D146" s="25" t="s">
        <v>158</v>
      </c>
      <c r="E146" s="26" t="s">
        <v>24</v>
      </c>
      <c r="F146" s="27"/>
      <c r="G146" s="28">
        <v>2</v>
      </c>
      <c r="H146" s="28">
        <f>SUM($G$146:$G$146)</f>
        <v>2</v>
      </c>
      <c r="I146" s="55">
        <f t="array" ref="I146">INDEX(М[Цена за ед., руб],MATCH(1,IF(($B146=М[Наим.])*($C146=М[Артикул,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0</v>
      </c>
      <c r="J146" s="55">
        <f>ROUND($H$146*$I$146,2)</f>
        <v>0</v>
      </c>
      <c r="K146" s="25"/>
      <c r="L146" s="25">
        <f t="array" ref="L146">INDEX(М[Форма закупа],MATCH(1,IF(($B146=М[Наим.])*($C146=М[Артикул,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0</v>
      </c>
    </row>
    <row r="147" spans="1:12" ht="59.1" customHeight="1" outlineLevel="4" x14ac:dyDescent="0.2">
      <c r="A147" s="23" t="s">
        <v>73</v>
      </c>
      <c r="B147" s="24" t="s">
        <v>139</v>
      </c>
      <c r="C147" s="25"/>
      <c r="D147" s="25" t="s">
        <v>159</v>
      </c>
      <c r="E147" s="26" t="s">
        <v>24</v>
      </c>
      <c r="F147" s="27"/>
      <c r="G147" s="28">
        <v>10</v>
      </c>
      <c r="H147" s="28">
        <f>SUM($G$147:$G$147)</f>
        <v>10</v>
      </c>
      <c r="I147" s="55">
        <f t="array" ref="I147">INDEX(М[Цена за ед., руб],MATCH(1,IF(($B147=М[Наим.])*($C147=М[Артикул,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  <c r="J147" s="55">
        <f>ROUND($H$147*$I$147,2)</f>
        <v>0</v>
      </c>
      <c r="K147" s="25"/>
      <c r="L147" s="25">
        <f t="array" ref="L147">INDEX(М[Форма закупа],MATCH(1,IF(($B147=М[Наим.])*($C147=М[Артикул,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</row>
    <row r="148" spans="1:12" ht="105.95" customHeight="1" outlineLevel="4" x14ac:dyDescent="0.2">
      <c r="A148" s="23">
        <v>12</v>
      </c>
      <c r="B148" s="24" t="s">
        <v>139</v>
      </c>
      <c r="C148" s="25"/>
      <c r="D148" s="25" t="s">
        <v>160</v>
      </c>
      <c r="E148" s="26" t="s">
        <v>24</v>
      </c>
      <c r="F148" s="27"/>
      <c r="G148" s="28">
        <v>21</v>
      </c>
      <c r="H148" s="28">
        <f>SUM($G$148:$G$148)</f>
        <v>21</v>
      </c>
      <c r="I148" s="55">
        <f t="array" ref="I148">INDEX(М[Цена за ед., руб],MATCH(1,IF(($B148=М[Наим.])*($C148=М[Артикул,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  <c r="J148" s="55">
        <f>ROUND($H$148*$I$148,2)</f>
        <v>0</v>
      </c>
      <c r="K148" s="25"/>
      <c r="L148" s="25">
        <f t="array" ref="L148">INDEX(М[Форма закупа],MATCH(1,IF(($B148=М[Наим.])*($C148=М[Артикул,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</row>
    <row r="149" spans="1:12" ht="105.95" customHeight="1" outlineLevel="4" x14ac:dyDescent="0.2">
      <c r="A149" s="23">
        <v>13</v>
      </c>
      <c r="B149" s="24" t="s">
        <v>139</v>
      </c>
      <c r="C149" s="25"/>
      <c r="D149" s="25" t="s">
        <v>161</v>
      </c>
      <c r="E149" s="26" t="s">
        <v>24</v>
      </c>
      <c r="F149" s="27"/>
      <c r="G149" s="28">
        <v>21</v>
      </c>
      <c r="H149" s="28">
        <f>SUM($G$149:$G$149)</f>
        <v>21</v>
      </c>
      <c r="I149" s="55">
        <f t="array" ref="I149">INDEX(М[Цена за ед., руб],MATCH(1,IF(($B149=М[Наим.])*($C149=М[Артикул, марка, произв.])*($D149=М[Хар-ка])*($K149=М[Прим.]),{1},($B149=М[Наим.])*($C149=М[Артикул, марка, произв.])*($D149=М[Хар-ка])*($K149=М[Прим.])),0))</f>
        <v>0</v>
      </c>
      <c r="J149" s="55">
        <f>ROUND($H$149*$I$149,2)</f>
        <v>0</v>
      </c>
      <c r="K149" s="25"/>
      <c r="L149" s="25">
        <f t="array" ref="L149">INDEX(М[Форма закупа],MATCH(1,IF(($B149=М[Наим.])*($C149=М[Артикул, марка, произв.])*($D149=М[Хар-ка])*($K149=М[Прим.]),{1},($B149=М[Наим.])*($C149=М[Артикул, марка, произв.])*($D149=М[Хар-ка])*($K149=М[Прим.])),0))</f>
        <v>0</v>
      </c>
    </row>
    <row r="150" spans="1:12" ht="59.1" customHeight="1" outlineLevel="4" x14ac:dyDescent="0.2">
      <c r="A150" s="23" t="s">
        <v>75</v>
      </c>
      <c r="B150" s="24" t="s">
        <v>139</v>
      </c>
      <c r="C150" s="25"/>
      <c r="D150" s="25" t="s">
        <v>162</v>
      </c>
      <c r="E150" s="26" t="s">
        <v>24</v>
      </c>
      <c r="F150" s="27"/>
      <c r="G150" s="28">
        <v>1</v>
      </c>
      <c r="H150" s="28">
        <f>SUM($G$150:$G$150)</f>
        <v>1</v>
      </c>
      <c r="I150" s="55">
        <f t="array" ref="I150">INDEX(М[Цена за ед., руб],MATCH(1,IF(($B150=М[Наим.])*($C150=М[Артикул, марка, произв.])*($D150=М[Хар-ка])*($K150=М[Прим.]),{1},($B150=М[Наим.])*($C150=М[Артикул, марка, произв.])*($D150=М[Хар-ка])*($K150=М[Прим.])),0))</f>
        <v>0</v>
      </c>
      <c r="J150" s="55">
        <f>ROUND($H$150*$I$150,2)</f>
        <v>0</v>
      </c>
      <c r="K150" s="25"/>
      <c r="L150" s="25">
        <f t="array" ref="L150">INDEX(М[Форма закупа],MATCH(1,IF(($B150=М[Наим.])*($C150=М[Артикул, марка, произв.])*($D150=М[Хар-ка])*($K150=М[Прим.]),{1},($B150=М[Наим.])*($C150=М[Артикул, марка, произв.])*($D150=М[Хар-ка])*($K150=М[Прим.])),0))</f>
        <v>0</v>
      </c>
    </row>
    <row r="151" spans="1:12" ht="59.1" customHeight="1" outlineLevel="4" x14ac:dyDescent="0.2">
      <c r="A151" s="23">
        <v>14</v>
      </c>
      <c r="B151" s="24" t="s">
        <v>139</v>
      </c>
      <c r="C151" s="25"/>
      <c r="D151" s="25" t="s">
        <v>163</v>
      </c>
      <c r="E151" s="26" t="s">
        <v>24</v>
      </c>
      <c r="F151" s="27"/>
      <c r="G151" s="28">
        <v>8</v>
      </c>
      <c r="H151" s="28">
        <f>SUM($G$151:$G$151)</f>
        <v>8</v>
      </c>
      <c r="I151" s="55">
        <f t="array" ref="I151">INDEX(М[Цена за ед., руб],MATCH(1,IF(($B151=М[Наим.])*($C151=М[Артикул,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  <c r="J151" s="55">
        <f>ROUND($H$151*$I$151,2)</f>
        <v>0</v>
      </c>
      <c r="K151" s="25"/>
      <c r="L151" s="25">
        <f t="array" ref="L151">INDEX(М[Форма закупа],MATCH(1,IF(($B151=М[Наим.])*($C151=М[Артикул,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</row>
    <row r="152" spans="1:12" ht="59.1" customHeight="1" outlineLevel="4" x14ac:dyDescent="0.2">
      <c r="A152" s="23">
        <v>15</v>
      </c>
      <c r="B152" s="24" t="s">
        <v>139</v>
      </c>
      <c r="C152" s="25"/>
      <c r="D152" s="25" t="s">
        <v>164</v>
      </c>
      <c r="E152" s="26" t="s">
        <v>24</v>
      </c>
      <c r="F152" s="27"/>
      <c r="G152" s="28">
        <v>7</v>
      </c>
      <c r="H152" s="28">
        <f>SUM($G$152:$G$152)</f>
        <v>7</v>
      </c>
      <c r="I152" s="55">
        <f t="array" ref="I152">INDEX(М[Цена за ед., руб],MATCH(1,IF(($B152=М[Наим.])*($C152=М[Артикул,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  <c r="J152" s="55">
        <f>ROUND($H$152*$I$152,2)</f>
        <v>0</v>
      </c>
      <c r="K152" s="25"/>
      <c r="L152" s="25">
        <f t="array" ref="L152">INDEX(М[Форма закупа],MATCH(1,IF(($B152=М[Наим.])*($C152=М[Артикул,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</row>
    <row r="153" spans="1:12" ht="59.1" customHeight="1" outlineLevel="4" x14ac:dyDescent="0.2">
      <c r="A153" s="23" t="s">
        <v>138</v>
      </c>
      <c r="B153" s="24" t="s">
        <v>139</v>
      </c>
      <c r="C153" s="25"/>
      <c r="D153" s="25" t="s">
        <v>165</v>
      </c>
      <c r="E153" s="26" t="s">
        <v>24</v>
      </c>
      <c r="F153" s="27"/>
      <c r="G153" s="28">
        <v>5</v>
      </c>
      <c r="H153" s="28">
        <f>SUM($G$153:$G$153)</f>
        <v>5</v>
      </c>
      <c r="I153" s="55">
        <f t="array" ref="I153">INDEX(М[Цена за ед., руб],MATCH(1,IF(($B153=М[Наим.])*($C153=М[Артикул, марка, произв.])*($D153=М[Хар-ка])*($K153=М[Прим.]),{1},($B153=М[Наим.])*($C153=М[Артикул, марка, произв.])*($D153=М[Хар-ка])*($K153=М[Прим.])),0))</f>
        <v>0</v>
      </c>
      <c r="J153" s="55">
        <f>ROUND($H$153*$I$153,2)</f>
        <v>0</v>
      </c>
      <c r="K153" s="25"/>
      <c r="L153" s="25">
        <f t="array" ref="L153">INDEX(М[Форма закупа],MATCH(1,IF(($B153=М[Наим.])*($C153=М[Артикул, марка, произв.])*($D153=М[Хар-ка])*($K153=М[Прим.]),{1},($B153=М[Наим.])*($C153=М[Артикул, марка, произв.])*($D153=М[Хар-ка])*($K153=М[Прим.])),0))</f>
        <v>0</v>
      </c>
    </row>
    <row r="154" spans="1:12" ht="59.1" customHeight="1" outlineLevel="4" x14ac:dyDescent="0.2">
      <c r="A154" s="23">
        <v>16</v>
      </c>
      <c r="B154" s="24" t="s">
        <v>139</v>
      </c>
      <c r="C154" s="25"/>
      <c r="D154" s="25" t="s">
        <v>166</v>
      </c>
      <c r="E154" s="26" t="s">
        <v>24</v>
      </c>
      <c r="F154" s="27"/>
      <c r="G154" s="28">
        <v>22</v>
      </c>
      <c r="H154" s="28">
        <f>SUM($G$154:$G$154)</f>
        <v>22</v>
      </c>
      <c r="I154" s="55">
        <f t="array" ref="I154">INDEX(М[Цена за ед., руб],MATCH(1,IF(($B154=М[Наим.])*($C154=М[Артикул, марка, произв.])*($D154=М[Хар-ка])*($K154=М[Прим.]),{1},($B154=М[Наим.])*($C154=М[Артикул, марка, произв.])*($D154=М[Хар-ка])*($K154=М[Прим.])),0))</f>
        <v>0</v>
      </c>
      <c r="J154" s="55">
        <f>ROUND($H$154*$I$154,2)</f>
        <v>0</v>
      </c>
      <c r="K154" s="25"/>
      <c r="L154" s="25">
        <f t="array" ref="L154">INDEX(М[Форма закупа],MATCH(1,IF(($B154=М[Наим.])*($C154=М[Артикул, марка, произв.])*($D154=М[Хар-ка])*($K154=М[Прим.]),{1},($B154=М[Наим.])*($C154=М[Артикул, марка, произв.])*($D154=М[Хар-ка])*($K154=М[Прим.])),0))</f>
        <v>0</v>
      </c>
    </row>
    <row r="155" spans="1:12" ht="59.1" customHeight="1" outlineLevel="4" x14ac:dyDescent="0.2">
      <c r="A155" s="23">
        <v>17</v>
      </c>
      <c r="B155" s="24" t="s">
        <v>139</v>
      </c>
      <c r="C155" s="25"/>
      <c r="D155" s="25" t="s">
        <v>167</v>
      </c>
      <c r="E155" s="26" t="s">
        <v>24</v>
      </c>
      <c r="F155" s="27"/>
      <c r="G155" s="28">
        <v>124</v>
      </c>
      <c r="H155" s="28">
        <f>SUM($G$155:$G$155)</f>
        <v>124</v>
      </c>
      <c r="I155" s="55">
        <f t="array" ref="I155">INDEX(М[Цена за ед., руб],MATCH(1,IF(($B155=М[Наим.])*($C155=М[Артикул,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0</v>
      </c>
      <c r="J155" s="55">
        <f>ROUND($H$155*$I$155,2)</f>
        <v>0</v>
      </c>
      <c r="K155" s="25"/>
      <c r="L155" s="25">
        <f t="array" ref="L155">INDEX(М[Форма закупа],MATCH(1,IF(($B155=М[Наим.])*($C155=М[Артикул,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0</v>
      </c>
    </row>
    <row r="156" spans="1:12" ht="59.1" customHeight="1" outlineLevel="4" x14ac:dyDescent="0.2">
      <c r="A156" s="23" t="s">
        <v>141</v>
      </c>
      <c r="B156" s="24" t="s">
        <v>139</v>
      </c>
      <c r="C156" s="25"/>
      <c r="D156" s="25" t="s">
        <v>168</v>
      </c>
      <c r="E156" s="26" t="s">
        <v>24</v>
      </c>
      <c r="F156" s="27"/>
      <c r="G156" s="28">
        <v>24</v>
      </c>
      <c r="H156" s="28">
        <f>SUM($G$156:$G$156)</f>
        <v>24</v>
      </c>
      <c r="I156" s="55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  <c r="J156" s="55">
        <f>ROUND($H$156*$I$156,2)</f>
        <v>0</v>
      </c>
      <c r="K156" s="25"/>
      <c r="L156" s="25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</row>
    <row r="157" spans="1:12" ht="59.1" customHeight="1" outlineLevel="4" x14ac:dyDescent="0.2">
      <c r="A157" s="23">
        <v>18</v>
      </c>
      <c r="B157" s="24" t="s">
        <v>139</v>
      </c>
      <c r="C157" s="25"/>
      <c r="D157" s="25" t="s">
        <v>169</v>
      </c>
      <c r="E157" s="26" t="s">
        <v>24</v>
      </c>
      <c r="F157" s="27"/>
      <c r="G157" s="28">
        <v>46</v>
      </c>
      <c r="H157" s="28">
        <f>SUM($G$157:$G$157)</f>
        <v>46</v>
      </c>
      <c r="I157" s="55">
        <f t="array" ref="I157">INDEX(М[Цена за ед., руб],MATCH(1,IF(($B157=М[Наим.])*($C157=М[Артикул,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  <c r="J157" s="55">
        <f>ROUND($H$157*$I$157,2)</f>
        <v>0</v>
      </c>
      <c r="K157" s="25"/>
      <c r="L157" s="25">
        <f t="array" ref="L157">INDEX(М[Форма закупа],MATCH(1,IF(($B157=М[Наим.])*($C157=М[Артикул,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</row>
    <row r="158" spans="1:12" ht="59.1" customHeight="1" outlineLevel="4" x14ac:dyDescent="0.2">
      <c r="A158" s="23">
        <v>19</v>
      </c>
      <c r="B158" s="24" t="s">
        <v>139</v>
      </c>
      <c r="C158" s="25"/>
      <c r="D158" s="25" t="s">
        <v>170</v>
      </c>
      <c r="E158" s="26" t="s">
        <v>24</v>
      </c>
      <c r="F158" s="27"/>
      <c r="G158" s="28">
        <v>1</v>
      </c>
      <c r="H158" s="28">
        <f>SUM($G$158:$G$158)</f>
        <v>1</v>
      </c>
      <c r="I158" s="55">
        <f t="array" ref="I158">INDEX(М[Цена за ед., руб],MATCH(1,IF(($B158=М[Наим.])*($C158=М[Артикул, марка, произв.])*($D158=М[Хар-ка])*($K158=М[Прим.]),{1},($B158=М[Наим.])*($C158=М[Артикул, марка, произв.])*($D158=М[Хар-ка])*($K158=М[Прим.])),0))</f>
        <v>0</v>
      </c>
      <c r="J158" s="55">
        <f>ROUND($H$158*$I$158,2)</f>
        <v>0</v>
      </c>
      <c r="K158" s="25"/>
      <c r="L158" s="25">
        <f t="array" ref="L158">INDEX(М[Форма закупа],MATCH(1,IF(($B158=М[Наим.])*($C158=М[Артикул, марка, произв.])*($D158=М[Хар-ка])*($K158=М[Прим.]),{1},($B158=М[Наим.])*($C158=М[Артикул, марка, произв.])*($D158=М[Хар-ка])*($K158=М[Прим.])),0))</f>
        <v>0</v>
      </c>
    </row>
    <row r="159" spans="1:12" ht="59.1" customHeight="1" outlineLevel="4" x14ac:dyDescent="0.2">
      <c r="A159" s="23" t="s">
        <v>143</v>
      </c>
      <c r="B159" s="24" t="s">
        <v>139</v>
      </c>
      <c r="C159" s="25"/>
      <c r="D159" s="25" t="s">
        <v>171</v>
      </c>
      <c r="E159" s="26" t="s">
        <v>24</v>
      </c>
      <c r="F159" s="27"/>
      <c r="G159" s="28">
        <v>4</v>
      </c>
      <c r="H159" s="28">
        <f>SUM($G$159:$G$159)</f>
        <v>4</v>
      </c>
      <c r="I159" s="55">
        <f t="array" ref="I159">INDEX(М[Цена за ед., руб],MATCH(1,IF(($B159=М[Наим.])*($C159=М[Артикул, марка, произв.])*($D159=М[Хар-ка])*($K159=М[Прим.]),{1},($B159=М[Наим.])*($C159=М[Артикул, марка, произв.])*($D159=М[Хар-ка])*($K159=М[Прим.])),0))</f>
        <v>0</v>
      </c>
      <c r="J159" s="55">
        <f>ROUND($H$159*$I$159,2)</f>
        <v>0</v>
      </c>
      <c r="K159" s="25"/>
      <c r="L159" s="25">
        <f t="array" ref="L159">INDEX(М[Форма закупа],MATCH(1,IF(($B159=М[Наим.])*($C159=М[Артикул, марка, произв.])*($D159=М[Хар-ка])*($K159=М[Прим.]),{1},($B159=М[Наим.])*($C159=М[Артикул, марка, произв.])*($D159=М[Хар-ка])*($K159=М[Прим.])),0))</f>
        <v>0</v>
      </c>
    </row>
    <row r="160" spans="1:12" ht="59.1" customHeight="1" outlineLevel="4" x14ac:dyDescent="0.2">
      <c r="A160" s="23">
        <v>20</v>
      </c>
      <c r="B160" s="24" t="s">
        <v>139</v>
      </c>
      <c r="C160" s="25"/>
      <c r="D160" s="25" t="s">
        <v>172</v>
      </c>
      <c r="E160" s="26" t="s">
        <v>24</v>
      </c>
      <c r="F160" s="27"/>
      <c r="G160" s="28">
        <v>1</v>
      </c>
      <c r="H160" s="28">
        <f>SUM($G$160:$G$160)</f>
        <v>1</v>
      </c>
      <c r="I160" s="55">
        <f t="array" ref="I160">INDEX(М[Цена за ед., руб],MATCH(1,IF(($B160=М[Наим.])*($C160=М[Артикул,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  <c r="J160" s="55">
        <f>ROUND($H$160*$I$160,2)</f>
        <v>0</v>
      </c>
      <c r="K160" s="25"/>
      <c r="L160" s="25">
        <f t="array" ref="L160">INDEX(М[Форма закупа],MATCH(1,IF(($B160=М[Наим.])*($C160=М[Артикул,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</row>
    <row r="161" spans="1:12" ht="59.1" customHeight="1" outlineLevel="4" x14ac:dyDescent="0.2">
      <c r="A161" s="23">
        <v>21</v>
      </c>
      <c r="B161" s="24" t="s">
        <v>139</v>
      </c>
      <c r="C161" s="25"/>
      <c r="D161" s="25" t="s">
        <v>173</v>
      </c>
      <c r="E161" s="26" t="s">
        <v>24</v>
      </c>
      <c r="F161" s="27"/>
      <c r="G161" s="28">
        <v>1</v>
      </c>
      <c r="H161" s="28">
        <f>SUM($G$161:$G$161)</f>
        <v>1</v>
      </c>
      <c r="I161" s="55">
        <f t="array" ref="I161">INDEX(М[Цена за ед., руб],MATCH(1,IF(($B161=М[Наим.])*($C161=М[Артикул,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  <c r="J161" s="55">
        <f>ROUND($H$161*$I$161,2)</f>
        <v>0</v>
      </c>
      <c r="K161" s="25"/>
      <c r="L161" s="25">
        <f t="array" ref="L161">INDEX(М[Форма закупа],MATCH(1,IF(($B161=М[Наим.])*($C161=М[Артикул,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</row>
    <row r="162" spans="1:12" ht="59.1" customHeight="1" outlineLevel="4" x14ac:dyDescent="0.2">
      <c r="A162" s="23" t="s">
        <v>15</v>
      </c>
      <c r="B162" s="24" t="s">
        <v>139</v>
      </c>
      <c r="C162" s="25"/>
      <c r="D162" s="25" t="s">
        <v>174</v>
      </c>
      <c r="E162" s="26" t="s">
        <v>24</v>
      </c>
      <c r="F162" s="27"/>
      <c r="G162" s="28">
        <v>130</v>
      </c>
      <c r="H162" s="28">
        <f>SUM($G$162:$G$162)</f>
        <v>130</v>
      </c>
      <c r="I162" s="55">
        <f t="array" ref="I162">INDEX(М[Цена за ед., руб],MATCH(1,IF(($B162=М[Наим.])*($C162=М[Артикул, марка, произв.])*($D162=М[Хар-ка])*($K162=М[Прим.]),{1},($B162=М[Наим.])*($C162=М[Артикул, марка, произв.])*($D162=М[Хар-ка])*($K162=М[Прим.])),0))</f>
        <v>0</v>
      </c>
      <c r="J162" s="55">
        <f>ROUND($H$162*$I$162,2)</f>
        <v>0</v>
      </c>
      <c r="K162" s="25"/>
      <c r="L162" s="25">
        <f t="array" ref="L162">INDEX(М[Форма закупа],MATCH(1,IF(($B162=М[Наим.])*($C162=М[Артикул, марка, произв.])*($D162=М[Хар-ка])*($K162=М[Прим.]),{1},($B162=М[Наим.])*($C162=М[Артикул, марка, произв.])*($D162=М[Хар-ка])*($K162=М[Прим.])),0))</f>
        <v>0</v>
      </c>
    </row>
    <row r="163" spans="1:12" ht="59.1" customHeight="1" outlineLevel="4" x14ac:dyDescent="0.2">
      <c r="A163" s="23">
        <v>22</v>
      </c>
      <c r="B163" s="24" t="s">
        <v>139</v>
      </c>
      <c r="C163" s="25"/>
      <c r="D163" s="25" t="s">
        <v>175</v>
      </c>
      <c r="E163" s="26" t="s">
        <v>24</v>
      </c>
      <c r="F163" s="27"/>
      <c r="G163" s="28">
        <v>9</v>
      </c>
      <c r="H163" s="28">
        <f>SUM($G$163:$G$163)</f>
        <v>9</v>
      </c>
      <c r="I163" s="55">
        <f t="array" ref="I163">INDEX(М[Цена за ед., руб],MATCH(1,IF(($B163=М[Наим.])*($C163=М[Артикул, марка, произв.])*($D163=М[Хар-ка])*($K163=М[Прим.]),{1},($B163=М[Наим.])*($C163=М[Артикул, марка, произв.])*($D163=М[Хар-ка])*($K163=М[Прим.])),0))</f>
        <v>0</v>
      </c>
      <c r="J163" s="55">
        <f>ROUND($H$163*$I$163,2)</f>
        <v>0</v>
      </c>
      <c r="K163" s="25"/>
      <c r="L163" s="25">
        <f t="array" ref="L163">INDEX(М[Форма закупа],MATCH(1,IF(($B163=М[Наим.])*($C163=М[Артикул, марка, произв.])*($D163=М[Хар-ка])*($K163=М[Прим.]),{1},($B163=М[Наим.])*($C163=М[Артикул, марка, произв.])*($D163=М[Хар-ка])*($K163=М[Прим.])),0))</f>
        <v>0</v>
      </c>
    </row>
    <row r="164" spans="1:12" ht="59.1" customHeight="1" outlineLevel="4" x14ac:dyDescent="0.2">
      <c r="A164" s="23">
        <v>23</v>
      </c>
      <c r="B164" s="24" t="s">
        <v>139</v>
      </c>
      <c r="C164" s="25"/>
      <c r="D164" s="25" t="s">
        <v>176</v>
      </c>
      <c r="E164" s="26" t="s">
        <v>24</v>
      </c>
      <c r="F164" s="27"/>
      <c r="G164" s="28">
        <v>1</v>
      </c>
      <c r="H164" s="28">
        <f>SUM($G$164:$G$164)</f>
        <v>1</v>
      </c>
      <c r="I164" s="55">
        <f t="array" ref="I164">INDEX(М[Цена за ед., руб],MATCH(1,IF(($B164=М[Наим.])*($C164=М[Артикул, марка, произв.])*($D164=М[Хар-ка])*($K164=М[Прим.]),{1},($B164=М[Наим.])*($C164=М[Артикул, марка, произв.])*($D164=М[Хар-ка])*($K164=М[Прим.])),0))</f>
        <v>0</v>
      </c>
      <c r="J164" s="55">
        <f>ROUND($H$164*$I$164,2)</f>
        <v>0</v>
      </c>
      <c r="K164" s="25"/>
      <c r="L164" s="25">
        <f t="array" ref="L164">INDEX(М[Форма закупа],MATCH(1,IF(($B164=М[Наим.])*($C164=М[Артикул, марка, произв.])*($D164=М[Хар-ка])*($K164=М[Прим.]),{1},($B164=М[Наим.])*($C164=М[Артикул, марка, произв.])*($D164=М[Хар-ка])*($K164=М[Прим.])),0))</f>
        <v>0</v>
      </c>
    </row>
    <row r="165" spans="1:12" ht="59.1" customHeight="1" outlineLevel="4" x14ac:dyDescent="0.2">
      <c r="A165" s="23" t="s">
        <v>146</v>
      </c>
      <c r="B165" s="24" t="s">
        <v>139</v>
      </c>
      <c r="C165" s="25"/>
      <c r="D165" s="25" t="s">
        <v>177</v>
      </c>
      <c r="E165" s="26" t="s">
        <v>24</v>
      </c>
      <c r="F165" s="27"/>
      <c r="G165" s="28">
        <v>3</v>
      </c>
      <c r="H165" s="28">
        <f>SUM($G$165:$G$165)</f>
        <v>3</v>
      </c>
      <c r="I165" s="55">
        <f t="array" ref="I165">INDEX(М[Цена за ед., руб],MATCH(1,IF(($B165=М[Наим.])*($C165=М[Артикул, марка, произв.])*($D165=М[Хар-ка])*($K165=М[Прим.]),{1},($B165=М[Наим.])*($C165=М[Артикул, марка, произв.])*($D165=М[Хар-ка])*($K165=М[Прим.])),0))</f>
        <v>0</v>
      </c>
      <c r="J165" s="55">
        <f>ROUND($H$165*$I$165,2)</f>
        <v>0</v>
      </c>
      <c r="K165" s="25"/>
      <c r="L165" s="25">
        <f t="array" ref="L165">INDEX(М[Форма закупа],MATCH(1,IF(($B165=М[Наим.])*($C165=М[Артикул, марка, произв.])*($D165=М[Хар-ка])*($K165=М[Прим.]),{1},($B165=М[Наим.])*($C165=М[Артикул, марка, произв.])*($D165=М[Хар-ка])*($K165=М[Прим.])),0))</f>
        <v>0</v>
      </c>
    </row>
    <row r="166" spans="1:12" ht="59.1" customHeight="1" outlineLevel="4" x14ac:dyDescent="0.2">
      <c r="A166" s="23">
        <v>24</v>
      </c>
      <c r="B166" s="24" t="s">
        <v>139</v>
      </c>
      <c r="C166" s="25"/>
      <c r="D166" s="25" t="s">
        <v>178</v>
      </c>
      <c r="E166" s="26" t="s">
        <v>24</v>
      </c>
      <c r="F166" s="27"/>
      <c r="G166" s="28">
        <v>6</v>
      </c>
      <c r="H166" s="28">
        <f>SUM($G$166:$G$166)</f>
        <v>6</v>
      </c>
      <c r="I166" s="55">
        <f t="array" ref="I166">INDEX(М[Цена за ед., руб],MATCH(1,IF(($B166=М[Наим.])*($C166=М[Артикул,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0</v>
      </c>
      <c r="J166" s="55">
        <f>ROUND($H$166*$I$166,2)</f>
        <v>0</v>
      </c>
      <c r="K166" s="25"/>
      <c r="L166" s="25">
        <f t="array" ref="L166">INDEX(М[Форма закупа],MATCH(1,IF(($B166=М[Наим.])*($C166=М[Артикул,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0</v>
      </c>
    </row>
    <row r="167" spans="1:12" ht="59.1" customHeight="1" outlineLevel="4" x14ac:dyDescent="0.2">
      <c r="A167" s="23">
        <v>25</v>
      </c>
      <c r="B167" s="24" t="s">
        <v>139</v>
      </c>
      <c r="C167" s="25"/>
      <c r="D167" s="25" t="s">
        <v>179</v>
      </c>
      <c r="E167" s="26" t="s">
        <v>24</v>
      </c>
      <c r="F167" s="27"/>
      <c r="G167" s="28">
        <v>37</v>
      </c>
      <c r="H167" s="28">
        <f>SUM($G$167:$G$167)</f>
        <v>37</v>
      </c>
      <c r="I167" s="55">
        <f t="array" ref="I167">INDEX(М[Цена за ед., руб],MATCH(1,IF(($B167=М[Наим.])*($C167=М[Артикул,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0</v>
      </c>
      <c r="J167" s="55">
        <f>ROUND($H$167*$I$167,2)</f>
        <v>0</v>
      </c>
      <c r="K167" s="25"/>
      <c r="L167" s="25">
        <f t="array" ref="L167">INDEX(М[Форма закупа],MATCH(1,IF(($B167=М[Наим.])*($C167=М[Артикул,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0</v>
      </c>
    </row>
    <row r="168" spans="1:12" ht="59.1" customHeight="1" outlineLevel="4" x14ac:dyDescent="0.2">
      <c r="A168" s="23" t="s">
        <v>148</v>
      </c>
      <c r="B168" s="24" t="s">
        <v>139</v>
      </c>
      <c r="C168" s="25"/>
      <c r="D168" s="25" t="s">
        <v>180</v>
      </c>
      <c r="E168" s="26" t="s">
        <v>24</v>
      </c>
      <c r="F168" s="27"/>
      <c r="G168" s="28">
        <v>38</v>
      </c>
      <c r="H168" s="28">
        <f>SUM($G$168:$G$168)</f>
        <v>38</v>
      </c>
      <c r="I168" s="55">
        <f t="array" ref="I168">INDEX(М[Цена за ед., руб],MATCH(1,IF(($B168=М[Наим.])*($C168=М[Артикул,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  <c r="J168" s="55">
        <f>ROUND($H$168*$I$168,2)</f>
        <v>0</v>
      </c>
      <c r="K168" s="25"/>
      <c r="L168" s="25">
        <f t="array" ref="L168">INDEX(М[Форма закупа],MATCH(1,IF(($B168=М[Наим.])*($C168=М[Артикул,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</row>
    <row r="169" spans="1:12" ht="59.1" customHeight="1" outlineLevel="4" x14ac:dyDescent="0.2">
      <c r="A169" s="23">
        <v>26</v>
      </c>
      <c r="B169" s="24" t="s">
        <v>139</v>
      </c>
      <c r="C169" s="25"/>
      <c r="D169" s="25" t="s">
        <v>181</v>
      </c>
      <c r="E169" s="26" t="s">
        <v>24</v>
      </c>
      <c r="F169" s="27"/>
      <c r="G169" s="28">
        <v>27</v>
      </c>
      <c r="H169" s="28">
        <f>SUM($G$169:$G$169)</f>
        <v>27</v>
      </c>
      <c r="I169" s="55">
        <f t="array" ref="I169">INDEX(М[Цена за ед., руб],MATCH(1,IF(($B169=М[Наим.])*($C169=М[Артикул,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  <c r="J169" s="55">
        <f>ROUND($H$169*$I$169,2)</f>
        <v>0</v>
      </c>
      <c r="K169" s="25"/>
      <c r="L169" s="25">
        <f t="array" ref="L169">INDEX(М[Форма закупа],MATCH(1,IF(($B169=М[Наим.])*($C169=М[Артикул,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</row>
    <row r="170" spans="1:12" ht="59.1" customHeight="1" outlineLevel="4" x14ac:dyDescent="0.2">
      <c r="A170" s="23">
        <v>27</v>
      </c>
      <c r="B170" s="24" t="s">
        <v>139</v>
      </c>
      <c r="C170" s="25"/>
      <c r="D170" s="25" t="s">
        <v>182</v>
      </c>
      <c r="E170" s="26" t="s">
        <v>24</v>
      </c>
      <c r="F170" s="27"/>
      <c r="G170" s="28">
        <v>1</v>
      </c>
      <c r="H170" s="28">
        <f>SUM($G$170:$G$170)</f>
        <v>1</v>
      </c>
      <c r="I170" s="55">
        <f t="array" ref="I170">INDEX(М[Цена за ед., руб],MATCH(1,IF(($B170=М[Наим.])*($C170=М[Артикул,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  <c r="J170" s="55">
        <f>ROUND($H$170*$I$170,2)</f>
        <v>0</v>
      </c>
      <c r="K170" s="25"/>
      <c r="L170" s="25">
        <f t="array" ref="L170">INDEX(М[Форма закупа],MATCH(1,IF(($B170=М[Наим.])*($C170=М[Артикул,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</row>
    <row r="171" spans="1:12" ht="59.1" customHeight="1" outlineLevel="4" x14ac:dyDescent="0.2">
      <c r="A171" s="23" t="s">
        <v>150</v>
      </c>
      <c r="B171" s="24" t="s">
        <v>139</v>
      </c>
      <c r="C171" s="25"/>
      <c r="D171" s="25" t="s">
        <v>183</v>
      </c>
      <c r="E171" s="26" t="s">
        <v>24</v>
      </c>
      <c r="F171" s="27"/>
      <c r="G171" s="28">
        <v>1</v>
      </c>
      <c r="H171" s="28">
        <f>SUM($G$171:$G$171)</f>
        <v>1</v>
      </c>
      <c r="I171" s="55">
        <f t="array" ref="I171">INDEX(М[Цена за ед., руб],MATCH(1,IF(($B171=М[Наим.])*($C171=М[Артикул, марка, произв.])*($D171=М[Хар-ка])*($K171=М[Прим.]),{1},($B171=М[Наим.])*($C171=М[Артикул, марка, произв.])*($D171=М[Хар-ка])*($K171=М[Прим.])),0))</f>
        <v>0</v>
      </c>
      <c r="J171" s="55">
        <f>ROUND($H$171*$I$171,2)</f>
        <v>0</v>
      </c>
      <c r="K171" s="25"/>
      <c r="L171" s="25">
        <f t="array" ref="L171">INDEX(М[Форма закупа],MATCH(1,IF(($B171=М[Наим.])*($C171=М[Артикул, марка, произв.])*($D171=М[Хар-ка])*($K171=М[Прим.]),{1},($B171=М[Наим.])*($C171=М[Артикул, марка, произв.])*($D171=М[Хар-ка])*($K171=М[Прим.])),0))</f>
        <v>0</v>
      </c>
    </row>
    <row r="172" spans="1:12" ht="59.1" customHeight="1" outlineLevel="4" x14ac:dyDescent="0.2">
      <c r="A172" s="23">
        <v>28</v>
      </c>
      <c r="B172" s="24" t="s">
        <v>139</v>
      </c>
      <c r="C172" s="25"/>
      <c r="D172" s="25" t="s">
        <v>184</v>
      </c>
      <c r="E172" s="26" t="s">
        <v>24</v>
      </c>
      <c r="F172" s="27"/>
      <c r="G172" s="28">
        <v>1</v>
      </c>
      <c r="H172" s="28">
        <f>SUM($G$172:$G$172)</f>
        <v>1</v>
      </c>
      <c r="I172" s="55">
        <f t="array" ref="I172">INDEX(М[Цена за ед., руб],MATCH(1,IF(($B172=М[Наим.])*($C172=М[Артикул, марка, произв.])*($D172=М[Хар-ка])*($K172=М[Прим.]),{1},($B172=М[Наим.])*($C172=М[Артикул, марка, произв.])*($D172=М[Хар-ка])*($K172=М[Прим.])),0))</f>
        <v>0</v>
      </c>
      <c r="J172" s="55">
        <f>ROUND($H$172*$I$172,2)</f>
        <v>0</v>
      </c>
      <c r="K172" s="25"/>
      <c r="L172" s="25">
        <f t="array" ref="L172">INDEX(М[Форма закупа],MATCH(1,IF(($B172=М[Наим.])*($C172=М[Артикул, марка, произв.])*($D172=М[Хар-ка])*($K172=М[Прим.]),{1},($B172=М[Наим.])*($C172=М[Артикул, марка, произв.])*($D172=М[Хар-ка])*($K172=М[Прим.])),0))</f>
        <v>0</v>
      </c>
    </row>
    <row r="173" spans="1:12" ht="59.1" customHeight="1" outlineLevel="4" x14ac:dyDescent="0.2">
      <c r="A173" s="23">
        <v>29</v>
      </c>
      <c r="B173" s="24" t="s">
        <v>139</v>
      </c>
      <c r="C173" s="25"/>
      <c r="D173" s="25" t="s">
        <v>185</v>
      </c>
      <c r="E173" s="26" t="s">
        <v>24</v>
      </c>
      <c r="F173" s="27"/>
      <c r="G173" s="28">
        <v>1</v>
      </c>
      <c r="H173" s="28">
        <f>SUM($G$173:$G$173)</f>
        <v>1</v>
      </c>
      <c r="I173" s="55">
        <f t="array" ref="I173">INDEX(М[Цена за ед., руб],MATCH(1,IF(($B173=М[Наим.])*($C173=М[Артикул, марка, произв.])*($D173=М[Хар-ка])*($K173=М[Прим.]),{1},($B173=М[Наим.])*($C173=М[Артикул, марка, произв.])*($D173=М[Хар-ка])*($K173=М[Прим.])),0))</f>
        <v>0</v>
      </c>
      <c r="J173" s="55">
        <f>ROUND($H$173*$I$173,2)</f>
        <v>0</v>
      </c>
      <c r="K173" s="25"/>
      <c r="L173" s="25">
        <f t="array" ref="L173">INDEX(М[Форма закупа],MATCH(1,IF(($B173=М[Наим.])*($C173=М[Артикул, марка, произв.])*($D173=М[Хар-ка])*($K173=М[Прим.]),{1},($B173=М[Наим.])*($C173=М[Артикул, марка, произв.])*($D173=М[Хар-ка])*($K173=М[Прим.])),0))</f>
        <v>0</v>
      </c>
    </row>
    <row r="174" spans="1:12" ht="59.1" customHeight="1" outlineLevel="4" x14ac:dyDescent="0.2">
      <c r="A174" s="23" t="s">
        <v>152</v>
      </c>
      <c r="B174" s="24" t="s">
        <v>139</v>
      </c>
      <c r="C174" s="25"/>
      <c r="D174" s="25" t="s">
        <v>186</v>
      </c>
      <c r="E174" s="26" t="s">
        <v>24</v>
      </c>
      <c r="F174" s="27"/>
      <c r="G174" s="28">
        <v>1</v>
      </c>
      <c r="H174" s="28">
        <f>SUM($G$174:$G$174)</f>
        <v>1</v>
      </c>
      <c r="I174" s="55">
        <f t="array" ref="I174">INDEX(М[Цена за ед., руб],MATCH(1,IF(($B174=М[Наим.])*($C174=М[Артикул, марка, произв.])*($D174=М[Хар-ка])*($K174=М[Прим.]),{1},($B174=М[Наим.])*($C174=М[Артикул, марка, произв.])*($D174=М[Хар-ка])*($K174=М[Прим.])),0))</f>
        <v>0</v>
      </c>
      <c r="J174" s="55">
        <f>ROUND($H$174*$I$174,2)</f>
        <v>0</v>
      </c>
      <c r="K174" s="25"/>
      <c r="L174" s="25">
        <f t="array" ref="L174">INDEX(М[Форма закупа],MATCH(1,IF(($B174=М[Наим.])*($C174=М[Артикул, марка, произв.])*($D174=М[Хар-ка])*($K174=М[Прим.]),{1},($B174=М[Наим.])*($C174=М[Артикул, марка, произв.])*($D174=М[Хар-ка])*($K174=М[Прим.])),0))</f>
        <v>0</v>
      </c>
    </row>
    <row r="175" spans="1:12" ht="11.1" customHeight="1" outlineLevel="4" x14ac:dyDescent="0.2">
      <c r="A175" s="20"/>
      <c r="B175" s="14" t="s">
        <v>22</v>
      </c>
      <c r="C175" s="21"/>
      <c r="D175" s="21"/>
      <c r="E175" s="21"/>
      <c r="F175" s="21"/>
      <c r="G175" s="21"/>
      <c r="H175" s="21"/>
      <c r="I175" s="53"/>
      <c r="J175" s="54">
        <f>J176</f>
        <v>0</v>
      </c>
      <c r="K175" s="18"/>
      <c r="L175" s="22"/>
    </row>
    <row r="176" spans="1:12" ht="11.1" customHeight="1" outlineLevel="4" x14ac:dyDescent="0.2">
      <c r="A176" s="23"/>
      <c r="B176" s="79" t="s">
        <v>256</v>
      </c>
      <c r="C176" s="25"/>
      <c r="D176" s="25"/>
      <c r="E176" s="26" t="s">
        <v>24</v>
      </c>
      <c r="F176" s="27"/>
      <c r="G176" s="28">
        <f>SUM(G178:G181)</f>
        <v>6</v>
      </c>
      <c r="H176" s="28">
        <f>SUM(G176)</f>
        <v>6</v>
      </c>
      <c r="I176" s="55">
        <f t="array" ref="I176">INDEX(Р[Цена за ед., руб],MATCH(1,IF(($B176=Р[Наименование])*($K176=Р[Примечание]),{1},($B176=Р[Наименование])*($K176=Р[Примечание])),0))</f>
        <v>0</v>
      </c>
      <c r="J176" s="55">
        <f>I176*H176</f>
        <v>0</v>
      </c>
      <c r="K176" s="25"/>
      <c r="L176" s="25"/>
    </row>
    <row r="177" spans="1:12" ht="11.1" customHeight="1" outlineLevel="4" x14ac:dyDescent="0.2">
      <c r="A177" s="20"/>
      <c r="B177" s="14" t="s">
        <v>28</v>
      </c>
      <c r="C177" s="21"/>
      <c r="D177" s="21"/>
      <c r="E177" s="21"/>
      <c r="F177" s="21"/>
      <c r="G177" s="21"/>
      <c r="H177" s="21"/>
      <c r="I177" s="53"/>
      <c r="J177" s="54">
        <f>SUM(J178:J181)</f>
        <v>0</v>
      </c>
      <c r="K177" s="18"/>
      <c r="L177" s="22"/>
    </row>
    <row r="178" spans="1:12" ht="59.1" customHeight="1" outlineLevel="4" x14ac:dyDescent="0.2">
      <c r="A178" s="23">
        <v>1</v>
      </c>
      <c r="B178" s="24" t="s">
        <v>130</v>
      </c>
      <c r="C178" s="25"/>
      <c r="D178" s="25" t="s">
        <v>131</v>
      </c>
      <c r="E178" s="26" t="s">
        <v>24</v>
      </c>
      <c r="F178" s="27"/>
      <c r="G178" s="28">
        <v>2</v>
      </c>
      <c r="H178" s="28">
        <f>SUM($G$178:$G$178)</f>
        <v>2</v>
      </c>
      <c r="I178" s="55">
        <f t="array" ref="I178">INDEX(М[Цена за ед., руб],MATCH(1,IF(($B178=М[Наим.])*($C178=М[Артикул, марка, произв.])*($D178=М[Хар-ка])*($K178=М[Прим.]),{1},($B178=М[Наим.])*($C178=М[Артикул, марка, произв.])*($D178=М[Хар-ка])*($K178=М[Прим.])),0))</f>
        <v>0</v>
      </c>
      <c r="J178" s="55">
        <f>ROUND($H$178*$I$178,2)</f>
        <v>0</v>
      </c>
      <c r="K178" s="25"/>
      <c r="L178" s="25">
        <f t="array" ref="L178">INDEX(М[Форма закупа],MATCH(1,IF(($B178=М[Наим.])*($C178=М[Артикул, марка, произв.])*($D178=М[Хар-ка])*($K178=М[Прим.]),{1},($B178=М[Наим.])*($C178=М[Артикул, марка, произв.])*($D178=М[Хар-ка])*($K178=М[Прим.])),0))</f>
        <v>0</v>
      </c>
    </row>
    <row r="179" spans="1:12" ht="23.1" customHeight="1" outlineLevel="4" x14ac:dyDescent="0.2">
      <c r="A179" s="23">
        <v>2</v>
      </c>
      <c r="B179" s="24" t="s">
        <v>130</v>
      </c>
      <c r="C179" s="25"/>
      <c r="D179" s="25" t="s">
        <v>132</v>
      </c>
      <c r="E179" s="26" t="s">
        <v>24</v>
      </c>
      <c r="F179" s="27"/>
      <c r="G179" s="28">
        <v>1</v>
      </c>
      <c r="H179" s="28">
        <f>SUM($G$179:$G$179)</f>
        <v>1</v>
      </c>
      <c r="I179" s="55">
        <f t="array" ref="I179">INDEX(М[Цена за ед., руб],MATCH(1,IF(($B179=М[Наим.])*($C179=М[Артикул, марка, произв.])*($D179=М[Хар-ка])*($K179=М[Прим.]),{1},($B179=М[Наим.])*($C179=М[Артикул, марка, произв.])*($D179=М[Хар-ка])*($K179=М[Прим.])),0))</f>
        <v>0</v>
      </c>
      <c r="J179" s="55">
        <f>ROUND($H$179*$I$179,2)</f>
        <v>0</v>
      </c>
      <c r="K179" s="25"/>
      <c r="L179" s="25">
        <f t="array" ref="L179">INDEX(М[Форма закупа],MATCH(1,IF(($B179=М[Наим.])*($C179=М[Артикул, марка, произв.])*($D179=М[Хар-ка])*($K179=М[Прим.]),{1},($B179=М[Наим.])*($C179=М[Артикул, марка, произв.])*($D179=М[Хар-ка])*($K179=М[Прим.])),0))</f>
        <v>0</v>
      </c>
    </row>
    <row r="180" spans="1:12" ht="23.1" customHeight="1" outlineLevel="4" x14ac:dyDescent="0.2">
      <c r="A180" s="23">
        <v>3</v>
      </c>
      <c r="B180" s="24" t="s">
        <v>130</v>
      </c>
      <c r="C180" s="25"/>
      <c r="D180" s="25" t="s">
        <v>133</v>
      </c>
      <c r="E180" s="26" t="s">
        <v>24</v>
      </c>
      <c r="F180" s="27"/>
      <c r="G180" s="28">
        <v>1</v>
      </c>
      <c r="H180" s="28">
        <f>SUM($G$180:$G$180)</f>
        <v>1</v>
      </c>
      <c r="I180" s="55">
        <f t="array" ref="I180">INDEX(М[Цена за ед., руб],MATCH(1,IF(($B180=М[Наим.])*($C180=М[Артикул,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  <c r="J180" s="55">
        <f>ROUND($H$180*$I$180,2)</f>
        <v>0</v>
      </c>
      <c r="K180" s="25"/>
      <c r="L180" s="25">
        <f t="array" ref="L180">INDEX(М[Форма закупа],MATCH(1,IF(($B180=М[Наим.])*($C180=М[Артикул,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</row>
    <row r="181" spans="1:12" ht="35.1" customHeight="1" outlineLevel="4" x14ac:dyDescent="0.2">
      <c r="A181" s="23">
        <v>4</v>
      </c>
      <c r="B181" s="24" t="s">
        <v>130</v>
      </c>
      <c r="C181" s="25"/>
      <c r="D181" s="25" t="s">
        <v>134</v>
      </c>
      <c r="E181" s="26" t="s">
        <v>24</v>
      </c>
      <c r="F181" s="27"/>
      <c r="G181" s="28">
        <v>2</v>
      </c>
      <c r="H181" s="28">
        <f>SUM($G$181:$G$181)</f>
        <v>2</v>
      </c>
      <c r="I181" s="55">
        <f t="array" ref="I181">INDEX(М[Цена за ед., руб],MATCH(1,IF(($B181=М[Наим.])*($C181=М[Артикул, марка, произв.])*($D181=М[Хар-ка])*($K181=М[Прим.]),{1},($B181=М[Наим.])*($C181=М[Артикул, марка, произв.])*($D181=М[Хар-ка])*($K181=М[Прим.])),0))</f>
        <v>0</v>
      </c>
      <c r="J181" s="55">
        <f>ROUND($H$181*$I$181,2)</f>
        <v>0</v>
      </c>
      <c r="K181" s="25"/>
      <c r="L181" s="25">
        <f t="array" ref="L181">INDEX(М[Форма закупа],MATCH(1,IF(($B181=М[Наим.])*($C181=М[Артикул, марка, произв.])*($D181=М[Хар-ка])*($K181=М[Прим.]),{1},($B181=М[Наим.])*($C181=М[Артикул, марка, произв.])*($D181=М[Хар-ка])*($K181=М[Прим.])),0))</f>
        <v>0</v>
      </c>
    </row>
    <row r="182" spans="1:12" ht="11.1" customHeight="1" outlineLevel="4" x14ac:dyDescent="0.2">
      <c r="A182" s="20"/>
      <c r="B182" s="14" t="s">
        <v>22</v>
      </c>
      <c r="C182" s="21"/>
      <c r="D182" s="21"/>
      <c r="E182" s="21"/>
      <c r="F182" s="21"/>
      <c r="G182" s="21"/>
      <c r="H182" s="21"/>
      <c r="I182" s="53"/>
      <c r="J182" s="54">
        <f>J183</f>
        <v>0</v>
      </c>
      <c r="K182" s="18"/>
      <c r="L182" s="22"/>
    </row>
    <row r="183" spans="1:12" ht="11.1" customHeight="1" outlineLevel="4" x14ac:dyDescent="0.2">
      <c r="A183" s="23"/>
      <c r="B183" s="79" t="s">
        <v>257</v>
      </c>
      <c r="C183" s="25"/>
      <c r="D183" s="25"/>
      <c r="E183" s="26" t="s">
        <v>24</v>
      </c>
      <c r="F183" s="27"/>
      <c r="G183" s="28">
        <f>SUM(G185:G186)</f>
        <v>2</v>
      </c>
      <c r="H183" s="28">
        <f>SUM(G183)</f>
        <v>2</v>
      </c>
      <c r="I183" s="55">
        <f t="array" ref="I183">INDEX(Р[Цена за ед., руб],MATCH(1,IF(($B183=Р[Наименование])*($K183=Р[Примечание]),{1},($B183=Р[Наименование])*($K183=Р[Примечание])),0))</f>
        <v>0</v>
      </c>
      <c r="J183" s="55">
        <f>I183*H183</f>
        <v>0</v>
      </c>
      <c r="K183" s="25"/>
      <c r="L183" s="25"/>
    </row>
    <row r="184" spans="1:12" ht="11.1" customHeight="1" outlineLevel="4" x14ac:dyDescent="0.2">
      <c r="A184" s="20"/>
      <c r="B184" s="14" t="s">
        <v>28</v>
      </c>
      <c r="C184" s="21"/>
      <c r="D184" s="21"/>
      <c r="E184" s="21"/>
      <c r="F184" s="21"/>
      <c r="G184" s="21"/>
      <c r="H184" s="21"/>
      <c r="I184" s="53"/>
      <c r="J184" s="54">
        <f>SUM(J185:J186)</f>
        <v>0</v>
      </c>
      <c r="K184" s="18"/>
      <c r="L184" s="22"/>
    </row>
    <row r="185" spans="1:12" ht="11.1" customHeight="1" outlineLevel="4" x14ac:dyDescent="0.2">
      <c r="A185" s="23">
        <v>1</v>
      </c>
      <c r="B185" s="24" t="s">
        <v>135</v>
      </c>
      <c r="C185" s="25"/>
      <c r="D185" s="25" t="s">
        <v>136</v>
      </c>
      <c r="E185" s="26" t="s">
        <v>24</v>
      </c>
      <c r="F185" s="27"/>
      <c r="G185" s="28">
        <v>1</v>
      </c>
      <c r="H185" s="28">
        <f>SUM($G$185:$G$185)</f>
        <v>1</v>
      </c>
      <c r="I185" s="55">
        <f t="array" ref="I185">INDEX(М[Цена за ед., руб],MATCH(1,IF(($B185=М[Наим.])*($C185=М[Артикул, марка, произв.])*($D185=М[Хар-ка])*($K185=М[Прим.]),{1},($B185=М[Наим.])*($C185=М[Артикул, марка, произв.])*($D185=М[Хар-ка])*($K185=М[Прим.])),0))</f>
        <v>0</v>
      </c>
      <c r="J185" s="55">
        <f>ROUND($H$185*$I$185,2)</f>
        <v>0</v>
      </c>
      <c r="K185" s="25"/>
      <c r="L185" s="25">
        <f t="array" ref="L185">INDEX(М[Форма закупа],MATCH(1,IF(($B185=М[Наим.])*($C185=М[Артикул, марка, произв.])*($D185=М[Хар-ка])*($K185=М[Прим.]),{1},($B185=М[Наим.])*($C185=М[Артикул, марка, произв.])*($D185=М[Хар-ка])*($K185=М[Прим.])),0))</f>
        <v>0</v>
      </c>
    </row>
    <row r="186" spans="1:12" ht="11.1" customHeight="1" outlineLevel="4" x14ac:dyDescent="0.2">
      <c r="A186" s="23">
        <v>2</v>
      </c>
      <c r="B186" s="24" t="s">
        <v>135</v>
      </c>
      <c r="C186" s="25"/>
      <c r="D186" s="25" t="s">
        <v>137</v>
      </c>
      <c r="E186" s="26" t="s">
        <v>24</v>
      </c>
      <c r="F186" s="27"/>
      <c r="G186" s="28">
        <v>1</v>
      </c>
      <c r="H186" s="28">
        <f>SUM($G$186:$G$186)</f>
        <v>1</v>
      </c>
      <c r="I186" s="55">
        <f t="array" ref="I186">INDEX(М[Цена за ед., руб],MATCH(1,IF(($B186=М[Наим.])*($C186=М[Артикул, марка, произв.])*($D186=М[Хар-ка])*($K186=М[Прим.]),{1},($B186=М[Наим.])*($C186=М[Артикул, марка, произв.])*($D186=М[Хар-ка])*($K186=М[Прим.])),0))</f>
        <v>0</v>
      </c>
      <c r="J186" s="55">
        <f>ROUND($H$186*$I$186,2)</f>
        <v>0</v>
      </c>
      <c r="K186" s="25"/>
      <c r="L186" s="25">
        <f t="array" ref="L186">INDEX(М[Форма закупа],MATCH(1,IF(($B186=М[Наим.])*($C186=М[Артикул, марка, произв.])*($D186=М[Хар-ка])*($K186=М[Прим.]),{1},($B186=М[Наим.])*($C186=М[Артикул, марка, произв.])*($D186=М[Хар-ка])*($K186=М[Прим.])),0))</f>
        <v>0</v>
      </c>
    </row>
    <row r="187" spans="1:12" ht="11.1" customHeight="1" outlineLevel="4" x14ac:dyDescent="0.2">
      <c r="A187" s="20"/>
      <c r="B187" s="14" t="s">
        <v>22</v>
      </c>
      <c r="C187" s="21"/>
      <c r="D187" s="21"/>
      <c r="E187" s="21"/>
      <c r="F187" s="21"/>
      <c r="G187" s="21"/>
      <c r="H187" s="21"/>
      <c r="I187" s="53"/>
      <c r="J187" s="54">
        <f>SUM($J$188)</f>
        <v>0</v>
      </c>
      <c r="K187" s="18"/>
      <c r="L187" s="22"/>
    </row>
    <row r="188" spans="1:12" ht="11.1" customHeight="1" outlineLevel="4" x14ac:dyDescent="0.2">
      <c r="A188" s="23"/>
      <c r="B188" s="24" t="s">
        <v>62</v>
      </c>
      <c r="C188" s="25"/>
      <c r="D188" s="25"/>
      <c r="E188" s="26" t="s">
        <v>63</v>
      </c>
      <c r="F188" s="27"/>
      <c r="G188" s="29">
        <v>13604</v>
      </c>
      <c r="H188" s="29">
        <f>SUM($G$188:$G$188)</f>
        <v>13604</v>
      </c>
      <c r="I188" s="55">
        <f t="array" ref="I188">INDEX(Р[Цена за ед., руб],MATCH(1,IF(($B188=Р[Наименование])*($K188=Р[Примечание]),{1},($B188=Р[Наименование])*($K188=Р[Примечание])),0))</f>
        <v>0</v>
      </c>
      <c r="J188" s="55">
        <f>ROUND($H$188*$I$188,2)</f>
        <v>0</v>
      </c>
      <c r="K188" s="25"/>
      <c r="L188" s="25"/>
    </row>
    <row r="189" spans="1:12" ht="11.1" customHeight="1" outlineLevel="4" x14ac:dyDescent="0.2">
      <c r="A189" s="20"/>
      <c r="B189" s="14" t="s">
        <v>28</v>
      </c>
      <c r="C189" s="21"/>
      <c r="D189" s="21"/>
      <c r="E189" s="21"/>
      <c r="F189" s="21"/>
      <c r="G189" s="21"/>
      <c r="H189" s="21"/>
      <c r="I189" s="53"/>
      <c r="J189" s="54">
        <f>SUM($J$190:$J$198)</f>
        <v>0</v>
      </c>
      <c r="K189" s="18"/>
      <c r="L189" s="22"/>
    </row>
    <row r="190" spans="1:12" ht="35.1" customHeight="1" outlineLevel="4" x14ac:dyDescent="0.2">
      <c r="A190" s="23" t="s">
        <v>29</v>
      </c>
      <c r="B190" s="24" t="s">
        <v>64</v>
      </c>
      <c r="C190" s="25" t="s">
        <v>187</v>
      </c>
      <c r="D190" s="25" t="s">
        <v>67</v>
      </c>
      <c r="E190" s="26" t="s">
        <v>66</v>
      </c>
      <c r="F190" s="27"/>
      <c r="G190" s="28">
        <v>130</v>
      </c>
      <c r="H190" s="28">
        <f>SUM($G$190:$G$190)</f>
        <v>130</v>
      </c>
      <c r="I190" s="55">
        <f t="array" ref="I190">INDEX(М[Цена за ед., руб],MATCH(1,IF(($B190=М[Наим.])*($C190=М[Артикул,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  <c r="J190" s="55">
        <f>ROUND($H$190*$I$190,2)</f>
        <v>0</v>
      </c>
      <c r="K190" s="25"/>
      <c r="L190" s="25">
        <f t="array" ref="L190">INDEX(М[Форма закупа],MATCH(1,IF(($B190=М[Наим.])*($C190=М[Артикул,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</row>
    <row r="191" spans="1:12" ht="35.1" customHeight="1" outlineLevel="4" x14ac:dyDescent="0.2">
      <c r="A191" s="23" t="s">
        <v>40</v>
      </c>
      <c r="B191" s="24" t="s">
        <v>64</v>
      </c>
      <c r="C191" s="25" t="s">
        <v>187</v>
      </c>
      <c r="D191" s="25" t="s">
        <v>188</v>
      </c>
      <c r="E191" s="26" t="s">
        <v>66</v>
      </c>
      <c r="F191" s="27"/>
      <c r="G191" s="28">
        <v>30</v>
      </c>
      <c r="H191" s="28">
        <f>SUM($G$191:$G$191)</f>
        <v>30</v>
      </c>
      <c r="I191" s="55">
        <f t="array" ref="I191">INDEX(М[Цена за ед., руб],MATCH(1,IF(($B191=М[Наим.])*($C191=М[Артикул, марка, произв.])*($D191=М[Хар-ка])*($K191=М[Прим.]),{1},($B191=М[Наим.])*($C191=М[Артикул, марка, произв.])*($D191=М[Хар-ка])*($K191=М[Прим.])),0))</f>
        <v>0</v>
      </c>
      <c r="J191" s="55">
        <f>ROUND($H$191*$I$191,2)</f>
        <v>0</v>
      </c>
      <c r="K191" s="25"/>
      <c r="L191" s="25">
        <f t="array" ref="L191">INDEX(М[Форма закупа],MATCH(1,IF(($B191=М[Наим.])*($C191=М[Артикул, марка, произв.])*($D191=М[Хар-ка])*($K191=М[Прим.]),{1},($B191=М[Наим.])*($C191=М[Артикул, марка, произв.])*($D191=М[Хар-ка])*($K191=М[Прим.])),0))</f>
        <v>0</v>
      </c>
    </row>
    <row r="192" spans="1:12" ht="35.1" customHeight="1" outlineLevel="4" x14ac:dyDescent="0.2">
      <c r="A192" s="23" t="s">
        <v>42</v>
      </c>
      <c r="B192" s="24" t="s">
        <v>64</v>
      </c>
      <c r="C192" s="25"/>
      <c r="D192" s="25" t="s">
        <v>189</v>
      </c>
      <c r="E192" s="26" t="s">
        <v>66</v>
      </c>
      <c r="F192" s="27"/>
      <c r="G192" s="29">
        <v>6992</v>
      </c>
      <c r="H192" s="29">
        <f>SUM($G$192:$G$192)</f>
        <v>6992</v>
      </c>
      <c r="I192" s="55">
        <f t="array" ref="I192">INDEX(М[Цена за ед., руб],MATCH(1,IF(($B192=М[Наим.])*($C192=М[Артикул, марка, произв.])*($D192=М[Хар-ка])*($K192=М[Прим.]),{1},($B192=М[Наим.])*($C192=М[Артикул, марка, произв.])*($D192=М[Хар-ка])*($K192=М[Прим.])),0))</f>
        <v>0</v>
      </c>
      <c r="J192" s="55">
        <f>ROUND($H$192*$I$192,2)</f>
        <v>0</v>
      </c>
      <c r="K192" s="25"/>
      <c r="L192" s="25">
        <f t="array" ref="L192">INDEX(М[Форма закупа],MATCH(1,IF(($B192=М[Наим.])*($C192=М[Артикул, марка, произв.])*($D192=М[Хар-ка])*($K192=М[Прим.]),{1},($B192=М[Наим.])*($C192=М[Артикул, марка, произв.])*($D192=М[Хар-ка])*($K192=М[Прим.])),0))</f>
        <v>0</v>
      </c>
    </row>
    <row r="193" spans="1:12" ht="35.1" customHeight="1" outlineLevel="4" x14ac:dyDescent="0.2">
      <c r="A193" s="23" t="s">
        <v>69</v>
      </c>
      <c r="B193" s="24" t="s">
        <v>64</v>
      </c>
      <c r="C193" s="25"/>
      <c r="D193" s="25" t="s">
        <v>72</v>
      </c>
      <c r="E193" s="26" t="s">
        <v>66</v>
      </c>
      <c r="F193" s="27"/>
      <c r="G193" s="29">
        <v>4692</v>
      </c>
      <c r="H193" s="29">
        <f>SUM($G$193:$G$193)</f>
        <v>4692</v>
      </c>
      <c r="I193" s="55">
        <f t="array" ref="I193">INDEX(М[Цена за ед., руб],MATCH(1,IF(($B193=М[Наим.])*($C193=М[Артикул, марка, произв.])*($D193=М[Хар-ка])*($K193=М[Прим.]),{1},($B193=М[Наим.])*($C193=М[Артикул, марка, произв.])*($D193=М[Хар-ка])*($K193=М[Прим.])),0))</f>
        <v>0</v>
      </c>
      <c r="J193" s="55">
        <f>ROUND($H$193*$I$193,2)</f>
        <v>0</v>
      </c>
      <c r="K193" s="25"/>
      <c r="L193" s="25">
        <f t="array" ref="L193">INDEX(М[Форма закупа],MATCH(1,IF(($B193=М[Наим.])*($C193=М[Артикул, марка, произв.])*($D193=М[Хар-ка])*($K193=М[Прим.]),{1},($B193=М[Наим.])*($C193=М[Артикул, марка, произв.])*($D193=М[Хар-ка])*($K193=М[Прим.])),0))</f>
        <v>0</v>
      </c>
    </row>
    <row r="194" spans="1:12" ht="35.1" customHeight="1" outlineLevel="4" x14ac:dyDescent="0.2">
      <c r="A194" s="23" t="s">
        <v>71</v>
      </c>
      <c r="B194" s="24" t="s">
        <v>64</v>
      </c>
      <c r="C194" s="25" t="s">
        <v>187</v>
      </c>
      <c r="D194" s="25" t="s">
        <v>72</v>
      </c>
      <c r="E194" s="26" t="s">
        <v>66</v>
      </c>
      <c r="F194" s="27"/>
      <c r="G194" s="28">
        <v>155</v>
      </c>
      <c r="H194" s="28">
        <f>SUM($G$194:$G$194)</f>
        <v>155</v>
      </c>
      <c r="I194" s="55">
        <f t="array" ref="I194">INDEX(М[Цена за ед., руб],MATCH(1,IF(($B194=М[Наим.])*($C194=М[Артикул, марка, произв.])*($D194=М[Хар-ка])*($K194=М[Прим.]),{1},($B194=М[Наим.])*($C194=М[Артикул, марка, произв.])*($D194=М[Хар-ка])*($K194=М[Прим.])),0))</f>
        <v>0</v>
      </c>
      <c r="J194" s="55">
        <f>ROUND($H$194*$I$194,2)</f>
        <v>0</v>
      </c>
      <c r="K194" s="25"/>
      <c r="L194" s="25">
        <f t="array" ref="L194">INDEX(М[Форма закупа],MATCH(1,IF(($B194=М[Наим.])*($C194=М[Артикул, марка, произв.])*($D194=М[Хар-ка])*($K194=М[Прим.]),{1},($B194=М[Наим.])*($C194=М[Артикул, марка, произв.])*($D194=М[Хар-ка])*($K194=М[Прим.])),0))</f>
        <v>0</v>
      </c>
    </row>
    <row r="195" spans="1:12" ht="35.1" customHeight="1" outlineLevel="4" x14ac:dyDescent="0.2">
      <c r="A195" s="23" t="s">
        <v>73</v>
      </c>
      <c r="B195" s="24" t="s">
        <v>64</v>
      </c>
      <c r="C195" s="25"/>
      <c r="D195" s="25" t="s">
        <v>74</v>
      </c>
      <c r="E195" s="26" t="s">
        <v>66</v>
      </c>
      <c r="F195" s="27"/>
      <c r="G195" s="29">
        <v>1311</v>
      </c>
      <c r="H195" s="29">
        <f>SUM($G$195:$G$195)</f>
        <v>1311</v>
      </c>
      <c r="I195" s="55">
        <f t="array" ref="I195">INDEX(М[Цена за ед., руб],MATCH(1,IF(($B195=М[Наим.])*($C195=М[Артикул, марка, произв.])*($D195=М[Хар-ка])*($K195=М[Прим.]),{1},($B195=М[Наим.])*($C195=М[Артикул, марка, произв.])*($D195=М[Хар-ка])*($K195=М[Прим.])),0))</f>
        <v>0</v>
      </c>
      <c r="J195" s="55">
        <f>ROUND($H$195*$I$195,2)</f>
        <v>0</v>
      </c>
      <c r="K195" s="25"/>
      <c r="L195" s="25">
        <f t="array" ref="L195">INDEX(М[Форма закупа],MATCH(1,IF(($B195=М[Наим.])*($C195=М[Артикул, марка, произв.])*($D195=М[Хар-ка])*($K195=М[Прим.]),{1},($B195=М[Наим.])*($C195=М[Артикул, марка, произв.])*($D195=М[Хар-ка])*($K195=М[Прим.])),0))</f>
        <v>0</v>
      </c>
    </row>
    <row r="196" spans="1:12" ht="35.1" customHeight="1" outlineLevel="4" x14ac:dyDescent="0.2">
      <c r="A196" s="23" t="s">
        <v>75</v>
      </c>
      <c r="B196" s="24" t="s">
        <v>64</v>
      </c>
      <c r="C196" s="25" t="s">
        <v>187</v>
      </c>
      <c r="D196" s="25" t="s">
        <v>74</v>
      </c>
      <c r="E196" s="26" t="s">
        <v>66</v>
      </c>
      <c r="F196" s="27"/>
      <c r="G196" s="28">
        <v>120</v>
      </c>
      <c r="H196" s="28">
        <f>SUM($G$196:$G$196)</f>
        <v>120</v>
      </c>
      <c r="I196" s="55">
        <f t="array" ref="I196">INDEX(М[Цена за ед., руб],MATCH(1,IF(($B196=М[Наим.])*($C196=М[Артикул, марка, произв.])*($D196=М[Хар-ка])*($K196=М[Прим.]),{1},($B196=М[Наим.])*($C196=М[Артикул, марка, произв.])*($D196=М[Хар-ка])*($K196=М[Прим.])),0))</f>
        <v>0</v>
      </c>
      <c r="J196" s="55">
        <f>ROUND($H$196*$I$196,2)</f>
        <v>0</v>
      </c>
      <c r="K196" s="25"/>
      <c r="L196" s="25">
        <f t="array" ref="L196">INDEX(М[Форма закупа],MATCH(1,IF(($B196=М[Наим.])*($C196=М[Артикул, марка, произв.])*($D196=М[Хар-ка])*($K196=М[Прим.]),{1},($B196=М[Наим.])*($C196=М[Артикул, марка, произв.])*($D196=М[Хар-ка])*($K196=М[Прим.])),0))</f>
        <v>0</v>
      </c>
    </row>
    <row r="197" spans="1:12" ht="35.1" customHeight="1" outlineLevel="4" x14ac:dyDescent="0.2">
      <c r="A197" s="23" t="s">
        <v>138</v>
      </c>
      <c r="B197" s="24" t="s">
        <v>64</v>
      </c>
      <c r="C197" s="25" t="s">
        <v>187</v>
      </c>
      <c r="D197" s="25" t="s">
        <v>190</v>
      </c>
      <c r="E197" s="26" t="s">
        <v>66</v>
      </c>
      <c r="F197" s="27"/>
      <c r="G197" s="28">
        <v>82</v>
      </c>
      <c r="H197" s="28">
        <f>SUM($G$197:$G$197)</f>
        <v>82</v>
      </c>
      <c r="I197" s="55">
        <f t="array" ref="I197">INDEX(М[Цена за ед., руб],MATCH(1,IF(($B197=М[Наим.])*($C197=М[Артикул, марка, произв.])*($D197=М[Хар-ка])*($K197=М[Прим.]),{1},($B197=М[Наим.])*($C197=М[Артикул, марка, произв.])*($D197=М[Хар-ка])*($K197=М[Прим.])),0))</f>
        <v>0</v>
      </c>
      <c r="J197" s="55">
        <f>ROUND($H$197*$I$197,2)</f>
        <v>0</v>
      </c>
      <c r="K197" s="25"/>
      <c r="L197" s="25">
        <f t="array" ref="L197">INDEX(М[Форма закупа],MATCH(1,IF(($B197=М[Наим.])*($C197=М[Артикул, марка, произв.])*($D197=М[Хар-ка])*($K197=М[Прим.]),{1},($B197=М[Наим.])*($C197=М[Артикул, марка, произв.])*($D197=М[Хар-ка])*($K197=М[Прим.])),0))</f>
        <v>0</v>
      </c>
    </row>
    <row r="198" spans="1:12" ht="35.1" customHeight="1" outlineLevel="4" x14ac:dyDescent="0.2">
      <c r="A198" s="23" t="s">
        <v>141</v>
      </c>
      <c r="B198" s="24" t="s">
        <v>64</v>
      </c>
      <c r="C198" s="25" t="s">
        <v>187</v>
      </c>
      <c r="D198" s="25" t="s">
        <v>76</v>
      </c>
      <c r="E198" s="26" t="s">
        <v>66</v>
      </c>
      <c r="F198" s="27"/>
      <c r="G198" s="28">
        <v>92</v>
      </c>
      <c r="H198" s="28">
        <f>SUM($G$198:$G$198)</f>
        <v>92</v>
      </c>
      <c r="I198" s="55">
        <f t="array" ref="I198">INDEX(М[Цена за ед., руб],MATCH(1,IF(($B198=М[Наим.])*($C198=М[Артикул,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  <c r="J198" s="55">
        <f>ROUND($H$198*$I$198,2)</f>
        <v>0</v>
      </c>
      <c r="K198" s="25"/>
      <c r="L198" s="25">
        <f t="array" ref="L198">INDEX(М[Форма закупа],MATCH(1,IF(($B198=М[Наим.])*($C198=М[Артикул,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</row>
    <row r="199" spans="1:12" ht="11.1" customHeight="1" outlineLevel="4" x14ac:dyDescent="0.2">
      <c r="A199" s="20"/>
      <c r="B199" s="14" t="s">
        <v>22</v>
      </c>
      <c r="C199" s="21"/>
      <c r="D199" s="21"/>
      <c r="E199" s="21"/>
      <c r="F199" s="21"/>
      <c r="G199" s="21"/>
      <c r="H199" s="21"/>
      <c r="I199" s="53"/>
      <c r="J199" s="54">
        <f>SUM($J$200)</f>
        <v>0</v>
      </c>
      <c r="K199" s="18"/>
      <c r="L199" s="22"/>
    </row>
    <row r="200" spans="1:12" ht="11.1" customHeight="1" outlineLevel="4" x14ac:dyDescent="0.2">
      <c r="A200" s="23"/>
      <c r="B200" s="24" t="s">
        <v>191</v>
      </c>
      <c r="C200" s="25"/>
      <c r="D200" s="25"/>
      <c r="E200" s="26" t="s">
        <v>63</v>
      </c>
      <c r="F200" s="27"/>
      <c r="G200" s="28">
        <v>975</v>
      </c>
      <c r="H200" s="28">
        <f>SUM($G$200:$G$200)</f>
        <v>975</v>
      </c>
      <c r="I200" s="55">
        <f t="array" ref="I200">INDEX(Р[Цена за ед., руб],MATCH(1,IF(($B200=Р[Наименование])*($K200=Р[Примечание]),{1},($B200=Р[Наименование])*($K200=Р[Примечание])),0))</f>
        <v>0</v>
      </c>
      <c r="J200" s="55">
        <f>ROUND($H$200*$I$200,2)</f>
        <v>0</v>
      </c>
      <c r="K200" s="25"/>
      <c r="L200" s="25"/>
    </row>
    <row r="201" spans="1:12" ht="11.1" customHeight="1" outlineLevel="4" x14ac:dyDescent="0.2">
      <c r="A201" s="20"/>
      <c r="B201" s="14" t="s">
        <v>28</v>
      </c>
      <c r="C201" s="21"/>
      <c r="D201" s="21"/>
      <c r="E201" s="21"/>
      <c r="F201" s="21"/>
      <c r="G201" s="21"/>
      <c r="H201" s="21"/>
      <c r="I201" s="53"/>
      <c r="J201" s="54">
        <f>SUM($J$202:$J$204)</f>
        <v>0</v>
      </c>
      <c r="K201" s="18"/>
      <c r="L201" s="22"/>
    </row>
    <row r="202" spans="1:12" ht="11.1" customHeight="1" outlineLevel="4" x14ac:dyDescent="0.2">
      <c r="A202" s="23" t="s">
        <v>29</v>
      </c>
      <c r="B202" s="24" t="s">
        <v>192</v>
      </c>
      <c r="C202" s="25"/>
      <c r="D202" s="25" t="s">
        <v>193</v>
      </c>
      <c r="E202" s="26" t="s">
        <v>66</v>
      </c>
      <c r="F202" s="30">
        <v>0.73499999999999999</v>
      </c>
      <c r="G202" s="28">
        <v>765</v>
      </c>
      <c r="H202" s="28">
        <f>SUM($G$202:$G$202)</f>
        <v>765</v>
      </c>
      <c r="I202" s="55">
        <f t="array" ref="I202">INDEX(М[Цена за ед., руб],MATCH(1,IF(($B202=М[Наим.])*($C202=М[Артикул, марка, произв.])*($D202=М[Хар-ка])*($K202=М[Прим.]),{1},($B202=М[Наим.])*($C202=М[Артикул, марка, произв.])*($D202=М[Хар-ка])*($K202=М[Прим.])),0))</f>
        <v>0</v>
      </c>
      <c r="J202" s="55">
        <f>ROUND($H$202*$I$202,2)</f>
        <v>0</v>
      </c>
      <c r="K202" s="25"/>
      <c r="L202" s="25">
        <f t="array" ref="L202">INDEX(М[Форма закупа],MATCH(1,IF(($B202=М[Наим.])*($C202=М[Артикул, марка, произв.])*($D202=М[Хар-ка])*($K202=М[Прим.]),{1},($B202=М[Наим.])*($C202=М[Артикул, марка, произв.])*($D202=М[Хар-ка])*($K202=М[Прим.])),0))</f>
        <v>0</v>
      </c>
    </row>
    <row r="203" spans="1:12" ht="11.1" customHeight="1" outlineLevel="4" x14ac:dyDescent="0.2">
      <c r="A203" s="23" t="s">
        <v>40</v>
      </c>
      <c r="B203" s="24" t="s">
        <v>192</v>
      </c>
      <c r="C203" s="25"/>
      <c r="D203" s="25" t="s">
        <v>194</v>
      </c>
      <c r="E203" s="26" t="s">
        <v>66</v>
      </c>
      <c r="F203" s="27"/>
      <c r="G203" s="28">
        <v>120</v>
      </c>
      <c r="H203" s="28">
        <f>SUM($G$203:$G$203)</f>
        <v>120</v>
      </c>
      <c r="I203" s="55">
        <f t="array" ref="I203">INDEX(М[Цена за ед., руб],MATCH(1,IF(($B203=М[Наим.])*($C203=М[Артикул, марка, произв.])*($D203=М[Хар-ка])*($K203=М[Прим.]),{1},($B203=М[Наим.])*($C203=М[Артикул, марка, произв.])*($D203=М[Хар-ка])*($K203=М[Прим.])),0))</f>
        <v>0</v>
      </c>
      <c r="J203" s="55">
        <f>ROUND($H$203*$I$203,2)</f>
        <v>0</v>
      </c>
      <c r="K203" s="25"/>
      <c r="L203" s="25">
        <f t="array" ref="L203">INDEX(М[Форма закупа],MATCH(1,IF(($B203=М[Наим.])*($C203=М[Артикул, марка, произв.])*($D203=М[Хар-ка])*($K203=М[Прим.]),{1},($B203=М[Наим.])*($C203=М[Артикул, марка, произв.])*($D203=М[Хар-ка])*($K203=М[Прим.])),0))</f>
        <v>0</v>
      </c>
    </row>
    <row r="204" spans="1:12" ht="11.1" customHeight="1" outlineLevel="4" x14ac:dyDescent="0.2">
      <c r="A204" s="23" t="s">
        <v>42</v>
      </c>
      <c r="B204" s="24" t="s">
        <v>192</v>
      </c>
      <c r="C204" s="25"/>
      <c r="D204" s="25" t="s">
        <v>195</v>
      </c>
      <c r="E204" s="26" t="s">
        <v>66</v>
      </c>
      <c r="F204" s="27"/>
      <c r="G204" s="28">
        <v>90</v>
      </c>
      <c r="H204" s="28">
        <f>SUM($G$204:$G$204)</f>
        <v>90</v>
      </c>
      <c r="I204" s="55">
        <f t="array" ref="I204">INDEX(М[Цена за ед., руб],MATCH(1,IF(($B204=М[Наим.])*($C204=М[Артикул, марка, произв.])*($D204=М[Хар-ка])*($K204=М[Прим.]),{1},($B204=М[Наим.])*($C204=М[Артикул, марка, произв.])*($D204=М[Хар-ка])*($K204=М[Прим.])),0))</f>
        <v>0</v>
      </c>
      <c r="J204" s="55">
        <f>ROUND($H$204*$I$204,2)</f>
        <v>0</v>
      </c>
      <c r="K204" s="25"/>
      <c r="L204" s="25">
        <f t="array" ref="L204">INDEX(М[Форма закупа],MATCH(1,IF(($B204=М[Наим.])*($C204=М[Артикул, марка, произв.])*($D204=М[Хар-ка])*($K204=М[Прим.]),{1},($B204=М[Наим.])*($C204=М[Артикул, марка, произв.])*($D204=М[Хар-ка])*($K204=М[Прим.])),0))</f>
        <v>0</v>
      </c>
    </row>
    <row r="205" spans="1:12" ht="11.1" customHeight="1" outlineLevel="4" x14ac:dyDescent="0.2">
      <c r="A205" s="20"/>
      <c r="B205" s="14" t="s">
        <v>22</v>
      </c>
      <c r="C205" s="21"/>
      <c r="D205" s="21"/>
      <c r="E205" s="21"/>
      <c r="F205" s="21"/>
      <c r="G205" s="21"/>
      <c r="H205" s="21"/>
      <c r="I205" s="53"/>
      <c r="J205" s="54">
        <f>SUM($J$206)</f>
        <v>0</v>
      </c>
      <c r="K205" s="18"/>
      <c r="L205" s="22"/>
    </row>
    <row r="206" spans="1:12" ht="11.1" customHeight="1" outlineLevel="4" x14ac:dyDescent="0.2">
      <c r="A206" s="23"/>
      <c r="B206" s="24" t="s">
        <v>196</v>
      </c>
      <c r="C206" s="25"/>
      <c r="D206" s="25"/>
      <c r="E206" s="26" t="s">
        <v>63</v>
      </c>
      <c r="F206" s="27"/>
      <c r="G206" s="29">
        <v>13345</v>
      </c>
      <c r="H206" s="29">
        <f>SUM($G$206:$G$206)</f>
        <v>13345</v>
      </c>
      <c r="I206" s="55">
        <f t="array" ref="I206">INDEX(Р[Цена за ед., руб],MATCH(1,IF(($B206=Р[Наименование])*($K206=Р[Примечание]),{1},($B206=Р[Наименование])*($K206=Р[Примечание])),0))</f>
        <v>0</v>
      </c>
      <c r="J206" s="55">
        <f>ROUND($H$206*$I$206,2)</f>
        <v>0</v>
      </c>
      <c r="K206" s="25"/>
      <c r="L206" s="25"/>
    </row>
    <row r="207" spans="1:12" ht="11.1" customHeight="1" outlineLevel="4" x14ac:dyDescent="0.2">
      <c r="A207" s="20"/>
      <c r="B207" s="14" t="s">
        <v>28</v>
      </c>
      <c r="C207" s="21"/>
      <c r="D207" s="21"/>
      <c r="E207" s="21"/>
      <c r="F207" s="21"/>
      <c r="G207" s="21"/>
      <c r="H207" s="21"/>
      <c r="I207" s="53"/>
      <c r="J207" s="54">
        <f>SUM($J$208:$J$213)</f>
        <v>0</v>
      </c>
      <c r="K207" s="18"/>
      <c r="L207" s="22"/>
    </row>
    <row r="208" spans="1:12" ht="23.1" customHeight="1" outlineLevel="4" x14ac:dyDescent="0.2">
      <c r="A208" s="66" t="s">
        <v>29</v>
      </c>
      <c r="B208" s="24" t="s">
        <v>197</v>
      </c>
      <c r="C208" s="25"/>
      <c r="D208" s="25" t="s">
        <v>198</v>
      </c>
      <c r="E208" s="26" t="s">
        <v>66</v>
      </c>
      <c r="F208" s="27"/>
      <c r="G208" s="29">
        <v>1311</v>
      </c>
      <c r="H208" s="29">
        <f>SUM($G$208:$G$208)</f>
        <v>1311</v>
      </c>
      <c r="I208" s="55">
        <f t="array" ref="I208">INDEX(М[Цена за ед., руб],MATCH(1,IF(($B208=М[Наим.])*($C208=М[Артикул, марка, произв.])*($D208=М[Хар-ка])*($K208=М[Прим.]),{1},($B208=М[Наим.])*($C208=М[Артикул, марка, произв.])*($D208=М[Хар-ка])*($K208=М[Прим.])),0))</f>
        <v>0</v>
      </c>
      <c r="J208" s="55">
        <f>ROUND($H$208*$I$208,2)</f>
        <v>0</v>
      </c>
      <c r="K208" s="25"/>
      <c r="L208" s="25">
        <f t="array" ref="L208">INDEX(М[Форма закупа],MATCH(1,IF(($B208=М[Наим.])*($C208=М[Артикул, марка, произв.])*($D208=М[Хар-ка])*($K208=М[Прим.]),{1},($B208=М[Наим.])*($C208=М[Артикул, марка, произв.])*($D208=М[Хар-ка])*($K208=М[Прим.])),0))</f>
        <v>0</v>
      </c>
    </row>
    <row r="209" spans="1:12" ht="11.1" customHeight="1" outlineLevel="4" x14ac:dyDescent="0.2">
      <c r="A209" s="66" t="s">
        <v>40</v>
      </c>
      <c r="B209" s="24" t="s">
        <v>197</v>
      </c>
      <c r="C209" s="25"/>
      <c r="D209" s="25" t="s">
        <v>199</v>
      </c>
      <c r="E209" s="26" t="s">
        <v>66</v>
      </c>
      <c r="F209" s="27"/>
      <c r="G209" s="28">
        <v>140</v>
      </c>
      <c r="H209" s="28">
        <f>SUM($G$209:$G$209)</f>
        <v>140</v>
      </c>
      <c r="I209" s="55">
        <f t="array" ref="I209">INDEX(М[Цена за ед., руб],MATCH(1,IF(($B209=М[Наим.])*($C209=М[Артикул, марка, произв.])*($D209=М[Хар-ка])*($K209=М[Прим.]),{1},($B209=М[Наим.])*($C209=М[Артикул, марка, произв.])*($D209=М[Хар-ка])*($K209=М[Прим.])),0))</f>
        <v>0</v>
      </c>
      <c r="J209" s="55">
        <f>ROUND($H$209*$I$209,2)</f>
        <v>0</v>
      </c>
      <c r="K209" s="25"/>
      <c r="L209" s="25">
        <f t="array" ref="L209">INDEX(М[Форма закупа],MATCH(1,IF(($B209=М[Наим.])*($C209=М[Артикул, марка, произв.])*($D209=М[Хар-ка])*($K209=М[Прим.]),{1},($B209=М[Наим.])*($C209=М[Артикул, марка, произв.])*($D209=М[Хар-ка])*($K209=М[Прим.])),0))</f>
        <v>0</v>
      </c>
    </row>
    <row r="210" spans="1:12" ht="11.1" customHeight="1" outlineLevel="4" x14ac:dyDescent="0.2">
      <c r="A210" s="66" t="s">
        <v>42</v>
      </c>
      <c r="B210" s="24" t="s">
        <v>197</v>
      </c>
      <c r="C210" s="25"/>
      <c r="D210" s="25" t="s">
        <v>200</v>
      </c>
      <c r="E210" s="26" t="s">
        <v>66</v>
      </c>
      <c r="F210" s="27"/>
      <c r="G210" s="28">
        <v>120</v>
      </c>
      <c r="H210" s="28">
        <f>SUM($G$210:$G$210)</f>
        <v>120</v>
      </c>
      <c r="I210" s="55">
        <f t="array" ref="I210">INDEX(М[Цена за ед., руб],MATCH(1,IF(($B210=М[Наим.])*($C210=М[Артикул, марка, произв.])*($D210=М[Хар-ка])*($K210=М[Прим.]),{1},($B210=М[Наим.])*($C210=М[Артикул, марка, произв.])*($D210=М[Хар-ка])*($K210=М[Прим.])),0))</f>
        <v>0</v>
      </c>
      <c r="J210" s="55">
        <f>ROUND($H$210*$I$210,2)</f>
        <v>0</v>
      </c>
      <c r="K210" s="25"/>
      <c r="L210" s="25">
        <f t="array" ref="L210">INDEX(М[Форма закупа],MATCH(1,IF(($B210=М[Наим.])*($C210=М[Артикул, марка, произв.])*($D210=М[Хар-ка])*($K210=М[Прим.]),{1},($B210=М[Наим.])*($C210=М[Артикул, марка, произв.])*($D210=М[Хар-ка])*($K210=М[Прим.])),0))</f>
        <v>0</v>
      </c>
    </row>
    <row r="211" spans="1:12" ht="11.1" customHeight="1" outlineLevel="4" x14ac:dyDescent="0.2">
      <c r="A211" s="66" t="s">
        <v>69</v>
      </c>
      <c r="B211" s="24" t="s">
        <v>197</v>
      </c>
      <c r="C211" s="25"/>
      <c r="D211" s="25" t="s">
        <v>201</v>
      </c>
      <c r="E211" s="26" t="s">
        <v>66</v>
      </c>
      <c r="F211" s="27"/>
      <c r="G211" s="28">
        <v>90</v>
      </c>
      <c r="H211" s="28">
        <f>SUM($G$211:$G$211)</f>
        <v>90</v>
      </c>
      <c r="I211" s="55">
        <f t="array" ref="I211">INDEX(М[Цена за ед., руб],MATCH(1,IF(($B211=М[Наим.])*($C211=М[Артикул, марка, произв.])*($D211=М[Хар-ка])*($K211=М[Прим.]),{1},($B211=М[Наим.])*($C211=М[Артикул, марка, произв.])*($D211=М[Хар-ка])*($K211=М[Прим.])),0))</f>
        <v>0</v>
      </c>
      <c r="J211" s="55">
        <f>ROUND($H$211*$I$211,2)</f>
        <v>0</v>
      </c>
      <c r="K211" s="25"/>
      <c r="L211" s="25">
        <f t="array" ref="L211">INDEX(М[Форма закупа],MATCH(1,IF(($B211=М[Наим.])*($C211=М[Артикул, марка, произв.])*($D211=М[Хар-ка])*($K211=М[Прим.]),{1},($B211=М[Наим.])*($C211=М[Артикул, марка, произв.])*($D211=М[Хар-ка])*($K211=М[Прим.])),0))</f>
        <v>0</v>
      </c>
    </row>
    <row r="212" spans="1:12" ht="23.1" customHeight="1" outlineLevel="4" x14ac:dyDescent="0.2">
      <c r="A212" s="66" t="s">
        <v>71</v>
      </c>
      <c r="B212" s="24" t="s">
        <v>197</v>
      </c>
      <c r="C212" s="25"/>
      <c r="D212" s="25" t="s">
        <v>202</v>
      </c>
      <c r="E212" s="26" t="s">
        <v>66</v>
      </c>
      <c r="F212" s="27"/>
      <c r="G212" s="29">
        <v>4692</v>
      </c>
      <c r="H212" s="29">
        <f>SUM($G$212:$G$212)</f>
        <v>4692</v>
      </c>
      <c r="I212" s="55">
        <f t="array" ref="I212">INDEX(М[Цена за ед., руб],MATCH(1,IF(($B212=М[Наим.])*($C212=М[Артикул, марка, произв.])*($D212=М[Хар-ка])*($K212=М[Прим.]),{1},($B212=М[Наим.])*($C212=М[Артикул, марка, произв.])*($D212=М[Хар-ка])*($K212=М[Прим.])),0))</f>
        <v>0</v>
      </c>
      <c r="J212" s="55">
        <f>ROUND($H$212*$I$212,2)</f>
        <v>0</v>
      </c>
      <c r="K212" s="25"/>
      <c r="L212" s="25">
        <f t="array" ref="L212">INDEX(М[Форма закупа],MATCH(1,IF(($B212=М[Наим.])*($C212=М[Артикул, марка, произв.])*($D212=М[Хар-ка])*($K212=М[Прим.]),{1},($B212=М[Наим.])*($C212=М[Артикул, марка, произв.])*($D212=М[Хар-ка])*($K212=М[Прим.])),0))</f>
        <v>0</v>
      </c>
    </row>
    <row r="213" spans="1:12" ht="23.1" customHeight="1" outlineLevel="4" x14ac:dyDescent="0.2">
      <c r="A213" s="66" t="s">
        <v>73</v>
      </c>
      <c r="B213" s="24" t="s">
        <v>197</v>
      </c>
      <c r="C213" s="25"/>
      <c r="D213" s="25" t="s">
        <v>203</v>
      </c>
      <c r="E213" s="26" t="s">
        <v>66</v>
      </c>
      <c r="F213" s="27"/>
      <c r="G213" s="29">
        <v>6992</v>
      </c>
      <c r="H213" s="29">
        <f>SUM($G$213:$G$213)</f>
        <v>6992</v>
      </c>
      <c r="I213" s="55">
        <f t="array" ref="I213">INDEX(М[Цена за ед., руб],MATCH(1,IF(($B213=М[Наим.])*($C213=М[Артикул, марка, произв.])*($D213=М[Хар-ка])*($K213=М[Прим.]),{1},($B213=М[Наим.])*($C213=М[Артикул, марка, произв.])*($D213=М[Хар-ка])*($K213=М[Прим.])),0))</f>
        <v>0</v>
      </c>
      <c r="J213" s="55">
        <f>ROUND($H$213*$I$213,2)</f>
        <v>0</v>
      </c>
      <c r="K213" s="25"/>
      <c r="L213" s="25">
        <f t="array" ref="L213">INDEX(М[Форма закупа],MATCH(1,IF(($B213=М[Наим.])*($C213=М[Артикул, марка, произв.])*($D213=М[Хар-ка])*($K213=М[Прим.]),{1},($B213=М[Наим.])*($C213=М[Артикул, марка, произв.])*($D213=М[Хар-ка])*($K213=М[Прим.])),0))</f>
        <v>0</v>
      </c>
    </row>
    <row r="214" spans="1:12" ht="11.1" customHeight="1" outlineLevel="4" x14ac:dyDescent="0.2">
      <c r="A214" s="20"/>
      <c r="B214" s="14" t="s">
        <v>22</v>
      </c>
      <c r="C214" s="21"/>
      <c r="D214" s="21"/>
      <c r="E214" s="21"/>
      <c r="F214" s="21"/>
      <c r="G214" s="21"/>
      <c r="H214" s="21"/>
      <c r="I214" s="53"/>
      <c r="J214" s="54">
        <f>SUM($J$215)</f>
        <v>0</v>
      </c>
      <c r="K214" s="18"/>
      <c r="L214" s="22"/>
    </row>
    <row r="215" spans="1:12" ht="23.1" customHeight="1" outlineLevel="4" x14ac:dyDescent="0.2">
      <c r="A215" s="23"/>
      <c r="B215" s="24" t="s">
        <v>204</v>
      </c>
      <c r="C215" s="25"/>
      <c r="D215" s="25"/>
      <c r="E215" s="26" t="s">
        <v>63</v>
      </c>
      <c r="F215" s="27"/>
      <c r="G215" s="28">
        <v>625</v>
      </c>
      <c r="H215" s="28">
        <f>SUM($G$215:$G$215)</f>
        <v>625</v>
      </c>
      <c r="I215" s="55">
        <f t="array" ref="I215">INDEX(Р[Цена за ед., руб],MATCH(1,IF(($B215=Р[Наименование])*($K215=Р[Примечание]),{1},($B215=Р[Наименование])*($K215=Р[Примечание])),0))</f>
        <v>0</v>
      </c>
      <c r="J215" s="55">
        <f>ROUND($H$215*$I$215,2)</f>
        <v>0</v>
      </c>
      <c r="K215" s="25"/>
      <c r="L215" s="25"/>
    </row>
    <row r="216" spans="1:12" ht="11.1" customHeight="1" outlineLevel="4" x14ac:dyDescent="0.2">
      <c r="A216" s="20"/>
      <c r="B216" s="14" t="s">
        <v>28</v>
      </c>
      <c r="C216" s="21"/>
      <c r="D216" s="21"/>
      <c r="E216" s="21"/>
      <c r="F216" s="21"/>
      <c r="G216" s="21"/>
      <c r="H216" s="21"/>
      <c r="I216" s="53"/>
      <c r="J216" s="54">
        <f>SUM($J$217:$J$218)</f>
        <v>0</v>
      </c>
      <c r="K216" s="18"/>
      <c r="L216" s="22"/>
    </row>
    <row r="217" spans="1:12" ht="23.1" customHeight="1" outlineLevel="4" x14ac:dyDescent="0.2">
      <c r="A217" s="23" t="s">
        <v>29</v>
      </c>
      <c r="B217" s="24" t="s">
        <v>205</v>
      </c>
      <c r="C217" s="25"/>
      <c r="D217" s="25"/>
      <c r="E217" s="26" t="s">
        <v>206</v>
      </c>
      <c r="F217" s="27"/>
      <c r="G217" s="28">
        <v>80</v>
      </c>
      <c r="H217" s="28">
        <f>SUM($G$217:$G$217)</f>
        <v>80</v>
      </c>
      <c r="I217" s="55">
        <f t="array" ref="I217">INDEX(М[Цена за ед., руб],MATCH(1,IF(($B217=М[Наим.])*($C217=М[Артикул, марка, произв.])*($D217=М[Хар-ка])*($K217=М[Прим.]),{1},($B217=М[Наим.])*($C217=М[Артикул, марка, произв.])*($D217=М[Хар-ка])*($K217=М[Прим.])),0))</f>
        <v>0</v>
      </c>
      <c r="J217" s="55">
        <f>ROUND($H$217*$I$217,2)</f>
        <v>0</v>
      </c>
      <c r="K217" s="25"/>
      <c r="L217" s="25">
        <f t="array" ref="L217">INDEX(М[Форма закупа],MATCH(1,IF(($B217=М[Наим.])*($C217=М[Артикул, марка, произв.])*($D217=М[Хар-ка])*($K217=М[Прим.]),{1},($B217=М[Наим.])*($C217=М[Артикул, марка, произв.])*($D217=М[Хар-ка])*($K217=М[Прим.])),0))</f>
        <v>0</v>
      </c>
    </row>
    <row r="218" spans="1:12" ht="23.1" customHeight="1" outlineLevel="4" x14ac:dyDescent="0.2">
      <c r="A218" s="66" t="s">
        <v>40</v>
      </c>
      <c r="B218" s="24" t="s">
        <v>197</v>
      </c>
      <c r="C218" s="25"/>
      <c r="D218" s="25" t="s">
        <v>203</v>
      </c>
      <c r="E218" s="26" t="s">
        <v>66</v>
      </c>
      <c r="F218" s="27"/>
      <c r="G218" s="28">
        <v>625</v>
      </c>
      <c r="H218" s="28">
        <f>SUM($G$218:$G$218)</f>
        <v>625</v>
      </c>
      <c r="I218" s="55">
        <f t="array" ref="I218">INDEX(М[Цена за ед., руб],MATCH(1,IF(($B218=М[Наим.])*($C218=М[Артикул, марка, произв.])*($D218=М[Хар-ка])*($K218=М[Прим.]),{1},($B218=М[Наим.])*($C218=М[Артикул, марка, произв.])*($D218=М[Хар-ка])*($K218=М[Прим.])),0))</f>
        <v>0</v>
      </c>
      <c r="J218" s="55">
        <f>ROUND($H$218*$I$218,2)</f>
        <v>0</v>
      </c>
      <c r="K218" s="25"/>
      <c r="L218" s="25">
        <f t="array" ref="L218">INDEX(М[Форма закупа],MATCH(1,IF(($B218=М[Наим.])*($C218=М[Артикул, марка, произв.])*($D218=М[Хар-ка])*($K218=М[Прим.]),{1},($B218=М[Наим.])*($C218=М[Артикул, марка, произв.])*($D218=М[Хар-ка])*($K218=М[Прим.])),0))</f>
        <v>0</v>
      </c>
    </row>
    <row r="219" spans="1:12" ht="11.1" customHeight="1" outlineLevel="4" x14ac:dyDescent="0.2">
      <c r="A219" s="20"/>
      <c r="B219" s="14" t="s">
        <v>22</v>
      </c>
      <c r="C219" s="21"/>
      <c r="D219" s="21"/>
      <c r="E219" s="21"/>
      <c r="F219" s="21"/>
      <c r="G219" s="21"/>
      <c r="H219" s="21"/>
      <c r="I219" s="53"/>
      <c r="J219" s="54">
        <f>SUM($J$220)</f>
        <v>0</v>
      </c>
      <c r="K219" s="18"/>
      <c r="L219" s="22"/>
    </row>
    <row r="220" spans="1:12" ht="23.1" customHeight="1" outlineLevel="4" x14ac:dyDescent="0.2">
      <c r="A220" s="23"/>
      <c r="B220" s="24" t="s">
        <v>207</v>
      </c>
      <c r="C220" s="25"/>
      <c r="D220" s="25"/>
      <c r="E220" s="26" t="s">
        <v>24</v>
      </c>
      <c r="F220" s="27"/>
      <c r="G220" s="28">
        <v>2</v>
      </c>
      <c r="H220" s="28">
        <f>SUM($G$220:$G$220)</f>
        <v>2</v>
      </c>
      <c r="I220" s="55">
        <f t="array" ref="I220">INDEX(Р[Цена за ед., руб],MATCH(1,IF(($B220=Р[Наименование])*($K220=Р[Примечание]),{1},($B220=Р[Наименование])*($K220=Р[Примечание])),0))</f>
        <v>0</v>
      </c>
      <c r="J220" s="55">
        <f>ROUND($H$220*$I$220,2)</f>
        <v>0</v>
      </c>
      <c r="K220" s="25"/>
      <c r="L220" s="25"/>
    </row>
    <row r="221" spans="1:12" ht="11.1" customHeight="1" outlineLevel="4" x14ac:dyDescent="0.2">
      <c r="A221" s="20"/>
      <c r="B221" s="14" t="s">
        <v>28</v>
      </c>
      <c r="C221" s="21"/>
      <c r="D221" s="21"/>
      <c r="E221" s="21"/>
      <c r="F221" s="21"/>
      <c r="G221" s="21"/>
      <c r="H221" s="21"/>
      <c r="I221" s="53"/>
      <c r="J221" s="54">
        <f>SUM($J$222)</f>
        <v>0</v>
      </c>
      <c r="K221" s="18"/>
      <c r="L221" s="22"/>
    </row>
    <row r="222" spans="1:12" ht="23.1" customHeight="1" outlineLevel="4" x14ac:dyDescent="0.2">
      <c r="A222" s="23" t="s">
        <v>29</v>
      </c>
      <c r="B222" s="24" t="s">
        <v>208</v>
      </c>
      <c r="C222" s="25"/>
      <c r="D222" s="25" t="s">
        <v>209</v>
      </c>
      <c r="E222" s="26" t="s">
        <v>24</v>
      </c>
      <c r="F222" s="27"/>
      <c r="G222" s="28">
        <v>2</v>
      </c>
      <c r="H222" s="28">
        <f>SUM($G$222:$G$222)</f>
        <v>2</v>
      </c>
      <c r="I222" s="55">
        <f t="array" ref="I222">INDEX(М[Цена за ед., руб],MATCH(1,IF(($B222=М[Наим.])*($C222=М[Артикул, марка, произв.])*($D222=М[Хар-ка])*($K222=М[Прим.]),{1},($B222=М[Наим.])*($C222=М[Артикул, марка, произв.])*($D222=М[Хар-ка])*($K222=М[Прим.])),0))</f>
        <v>0</v>
      </c>
      <c r="J222" s="55">
        <f>ROUND($H$222*$I$222,2)</f>
        <v>0</v>
      </c>
      <c r="K222" s="25"/>
      <c r="L222" s="25">
        <f t="array" ref="L222">INDEX(М[Форма закупа],MATCH(1,IF(($B222=М[Наим.])*($C222=М[Артикул, марка, произв.])*($D222=М[Хар-ка])*($K222=М[Прим.]),{1},($B222=М[Наим.])*($C222=М[Артикул, марка, произв.])*($D222=М[Хар-ка])*($K222=М[Прим.])),0))</f>
        <v>0</v>
      </c>
    </row>
    <row r="223" spans="1:12" ht="11.1" customHeight="1" outlineLevel="4" x14ac:dyDescent="0.2">
      <c r="A223" s="20"/>
      <c r="B223" s="14" t="s">
        <v>22</v>
      </c>
      <c r="C223" s="21"/>
      <c r="D223" s="21"/>
      <c r="E223" s="21"/>
      <c r="F223" s="21"/>
      <c r="G223" s="21"/>
      <c r="H223" s="21"/>
      <c r="I223" s="53"/>
      <c r="J223" s="54">
        <f>SUM($J$224)</f>
        <v>0</v>
      </c>
      <c r="K223" s="18"/>
      <c r="L223" s="22"/>
    </row>
    <row r="224" spans="1:12" ht="11.1" customHeight="1" outlineLevel="4" x14ac:dyDescent="0.2">
      <c r="A224" s="23"/>
      <c r="B224" s="24" t="s">
        <v>81</v>
      </c>
      <c r="C224" s="25"/>
      <c r="D224" s="25"/>
      <c r="E224" s="26" t="s">
        <v>66</v>
      </c>
      <c r="F224" s="27"/>
      <c r="G224" s="28">
        <v>460</v>
      </c>
      <c r="H224" s="28">
        <f>SUM($G$224:$G$224)</f>
        <v>460</v>
      </c>
      <c r="I224" s="55">
        <f t="array" ref="I224">INDEX(Р[Цена за ед., руб],MATCH(1,IF(($B224=Р[Наименование])*($K224=Р[Примечание]),{1},($B224=Р[Наименование])*($K224=Р[Примечание])),0))</f>
        <v>0</v>
      </c>
      <c r="J224" s="55">
        <f>ROUND($H$224*$I$224,2)</f>
        <v>0</v>
      </c>
      <c r="K224" s="25"/>
      <c r="L224" s="25"/>
    </row>
    <row r="225" spans="1:12" ht="11.1" customHeight="1" outlineLevel="4" x14ac:dyDescent="0.2">
      <c r="A225" s="20"/>
      <c r="B225" s="14" t="s">
        <v>28</v>
      </c>
      <c r="C225" s="21"/>
      <c r="D225" s="21"/>
      <c r="E225" s="21"/>
      <c r="F225" s="21"/>
      <c r="G225" s="21"/>
      <c r="H225" s="21"/>
      <c r="I225" s="53"/>
      <c r="J225" s="54">
        <f>SUM($J$226:$J$230)</f>
        <v>0</v>
      </c>
      <c r="K225" s="18"/>
      <c r="L225" s="22"/>
    </row>
    <row r="226" spans="1:12" ht="23.1" customHeight="1" outlineLevel="4" x14ac:dyDescent="0.2">
      <c r="A226" s="66" t="s">
        <v>29</v>
      </c>
      <c r="B226" s="24" t="s">
        <v>82</v>
      </c>
      <c r="C226" s="25"/>
      <c r="D226" s="25" t="s">
        <v>83</v>
      </c>
      <c r="E226" s="26" t="s">
        <v>66</v>
      </c>
      <c r="F226" s="27"/>
      <c r="G226" s="28">
        <v>155</v>
      </c>
      <c r="H226" s="28">
        <f>SUM($G$226:$G$226)</f>
        <v>155</v>
      </c>
      <c r="I226" s="55">
        <f t="array" ref="I226">INDEX(М[Цена за ед., руб],MATCH(1,IF(($B226=М[Наим.])*($C226=М[Артикул, марка, произв.])*($D226=М[Хар-ка])*($K226=М[Прим.]),{1},($B226=М[Наим.])*($C226=М[Артикул, марка, произв.])*($D226=М[Хар-ка])*($K226=М[Прим.])),0))</f>
        <v>0</v>
      </c>
      <c r="J226" s="55">
        <f>ROUND($H$226*$I$226,2)</f>
        <v>0</v>
      </c>
      <c r="K226" s="25"/>
      <c r="L226" s="25">
        <f t="array" ref="L226">INDEX(М[Форма закупа],MATCH(1,IF(($B226=М[Наим.])*($C226=М[Артикул, марка, произв.])*($D226=М[Хар-ка])*($K226=М[Прим.]),{1},($B226=М[Наим.])*($C226=М[Артикул, марка, произв.])*($D226=М[Хар-ка])*($K226=М[Прим.])),0))</f>
        <v>0</v>
      </c>
    </row>
    <row r="227" spans="1:12" ht="23.1" customHeight="1" outlineLevel="4" x14ac:dyDescent="0.2">
      <c r="A227" s="66" t="s">
        <v>40</v>
      </c>
      <c r="B227" s="24" t="s">
        <v>82</v>
      </c>
      <c r="C227" s="25"/>
      <c r="D227" s="25" t="s">
        <v>210</v>
      </c>
      <c r="E227" s="26" t="s">
        <v>66</v>
      </c>
      <c r="F227" s="27"/>
      <c r="G227" s="28">
        <v>120</v>
      </c>
      <c r="H227" s="28">
        <f>SUM($G$227:$G$227)</f>
        <v>120</v>
      </c>
      <c r="I227" s="55">
        <f t="array" ref="I227">INDEX(М[Цена за ед., руб],MATCH(1,IF(($B227=М[Наим.])*($C227=М[Артикул, марка, произв.])*($D227=М[Хар-ка])*($K227=М[Прим.]),{1},($B227=М[Наим.])*($C227=М[Артикул, марка, произв.])*($D227=М[Хар-ка])*($K227=М[Прим.])),0))</f>
        <v>0</v>
      </c>
      <c r="J227" s="55">
        <f>ROUND($H$227*$I$227,2)</f>
        <v>0</v>
      </c>
      <c r="K227" s="25"/>
      <c r="L227" s="25">
        <f t="array" ref="L227">INDEX(М[Форма закупа],MATCH(1,IF(($B227=М[Наим.])*($C227=М[Артикул, марка, произв.])*($D227=М[Хар-ка])*($K227=М[Прим.]),{1},($B227=М[Наим.])*($C227=М[Артикул, марка, произв.])*($D227=М[Хар-ка])*($K227=М[Прим.])),0))</f>
        <v>0</v>
      </c>
    </row>
    <row r="228" spans="1:12" ht="23.1" customHeight="1" outlineLevel="4" x14ac:dyDescent="0.2">
      <c r="A228" s="66" t="s">
        <v>42</v>
      </c>
      <c r="B228" s="24" t="s">
        <v>82</v>
      </c>
      <c r="C228" s="25"/>
      <c r="D228" s="25" t="s">
        <v>84</v>
      </c>
      <c r="E228" s="26" t="s">
        <v>66</v>
      </c>
      <c r="F228" s="27"/>
      <c r="G228" s="28">
        <v>82</v>
      </c>
      <c r="H228" s="28">
        <f>SUM($G$228:$G$228)</f>
        <v>82</v>
      </c>
      <c r="I228" s="55">
        <f t="array" ref="I228">INDEX(М[Цена за ед., руб],MATCH(1,IF(($B228=М[Наим.])*($C228=М[Артикул, марка, произв.])*($D228=М[Хар-ка])*($K228=М[Прим.]),{1},($B228=М[Наим.])*($C228=М[Артикул, марка, произв.])*($D228=М[Хар-ка])*($K228=М[Прим.])),0))</f>
        <v>0</v>
      </c>
      <c r="J228" s="55">
        <f>ROUND($H$228*$I$228,2)</f>
        <v>0</v>
      </c>
      <c r="K228" s="25"/>
      <c r="L228" s="25">
        <f t="array" ref="L228">INDEX(М[Форма закупа],MATCH(1,IF(($B228=М[Наим.])*($C228=М[Артикул, марка, произв.])*($D228=М[Хар-ка])*($K228=М[Прим.]),{1},($B228=М[Наим.])*($C228=М[Артикул, марка, произв.])*($D228=М[Хар-ка])*($K228=М[Прим.])),0))</f>
        <v>0</v>
      </c>
    </row>
    <row r="229" spans="1:12" ht="23.1" customHeight="1" outlineLevel="4" x14ac:dyDescent="0.2">
      <c r="A229" s="66" t="s">
        <v>69</v>
      </c>
      <c r="B229" s="24" t="s">
        <v>82</v>
      </c>
      <c r="C229" s="25"/>
      <c r="D229" s="25" t="s">
        <v>85</v>
      </c>
      <c r="E229" s="26" t="s">
        <v>66</v>
      </c>
      <c r="F229" s="27"/>
      <c r="G229" s="28">
        <v>95</v>
      </c>
      <c r="H229" s="28">
        <f>SUM($G$229:$G$229)</f>
        <v>95</v>
      </c>
      <c r="I229" s="55">
        <f t="array" ref="I229">INDEX(М[Цена за ед., руб],MATCH(1,IF(($B229=М[Наим.])*($C229=М[Артикул, марка, произв.])*($D229=М[Хар-ка])*($K229=М[Прим.]),{1},($B229=М[Наим.])*($C229=М[Артикул, марка, произв.])*($D229=М[Хар-ка])*($K229=М[Прим.])),0))</f>
        <v>0</v>
      </c>
      <c r="J229" s="55">
        <f>ROUND($H$229*$I$229,2)</f>
        <v>0</v>
      </c>
      <c r="K229" s="25"/>
      <c r="L229" s="25">
        <f t="array" ref="L229">INDEX(М[Форма закупа],MATCH(1,IF(($B229=М[Наим.])*($C229=М[Артикул, марка, произв.])*($D229=М[Хар-ка])*($K229=М[Прим.]),{1},($B229=М[Наим.])*($C229=М[Артикул, марка, произв.])*($D229=М[Хар-ка])*($K229=М[Прим.])),0))</f>
        <v>0</v>
      </c>
    </row>
    <row r="230" spans="1:12" ht="23.1" customHeight="1" outlineLevel="4" x14ac:dyDescent="0.2">
      <c r="A230" s="66" t="s">
        <v>71</v>
      </c>
      <c r="B230" s="24" t="s">
        <v>82</v>
      </c>
      <c r="C230" s="25"/>
      <c r="D230" s="25" t="s">
        <v>86</v>
      </c>
      <c r="E230" s="26" t="s">
        <v>66</v>
      </c>
      <c r="F230" s="27"/>
      <c r="G230" s="28">
        <v>8</v>
      </c>
      <c r="H230" s="28">
        <f>SUM($G$230:$G$230)</f>
        <v>8</v>
      </c>
      <c r="I230" s="55">
        <f t="array" ref="I230">INDEX(М[Цена за ед., руб],MATCH(1,IF(($B230=М[Наим.])*($C230=М[Артикул, марка, произв.])*($D230=М[Хар-ка])*($K230=М[Прим.]),{1},($B230=М[Наим.])*($C230=М[Артикул, марка, произв.])*($D230=М[Хар-ка])*($K230=М[Прим.])),0))</f>
        <v>0</v>
      </c>
      <c r="J230" s="55">
        <f>ROUND($H$230*$I$230,2)</f>
        <v>0</v>
      </c>
      <c r="K230" s="25"/>
      <c r="L230" s="25">
        <f t="array" ref="L230">INDEX(М[Форма закупа],MATCH(1,IF(($B230=М[Наим.])*($C230=М[Артикул, марка, произв.])*($D230=М[Хар-ка])*($K230=М[Прим.]),{1},($B230=М[Наим.])*($C230=М[Артикул, марка, произв.])*($D230=М[Хар-ка])*($K230=М[Прим.])),0))</f>
        <v>0</v>
      </c>
    </row>
    <row r="231" spans="1:12" ht="11.1" customHeight="1" outlineLevel="4" x14ac:dyDescent="0.2">
      <c r="A231" s="20"/>
      <c r="B231" s="14" t="s">
        <v>22</v>
      </c>
      <c r="C231" s="21"/>
      <c r="D231" s="21"/>
      <c r="E231" s="21"/>
      <c r="F231" s="21"/>
      <c r="G231" s="21"/>
      <c r="H231" s="21"/>
      <c r="I231" s="53"/>
      <c r="J231" s="54">
        <f>SUM($J$232)</f>
        <v>0</v>
      </c>
      <c r="K231" s="18"/>
      <c r="L231" s="22"/>
    </row>
    <row r="232" spans="1:12" ht="11.1" customHeight="1" outlineLevel="4" x14ac:dyDescent="0.2">
      <c r="A232" s="23"/>
      <c r="B232" s="24" t="s">
        <v>87</v>
      </c>
      <c r="C232" s="25"/>
      <c r="D232" s="25"/>
      <c r="E232" s="26" t="s">
        <v>66</v>
      </c>
      <c r="F232" s="27"/>
      <c r="G232" s="28">
        <v>176</v>
      </c>
      <c r="H232" s="28">
        <f>SUM($G$232:$G$232)</f>
        <v>176</v>
      </c>
      <c r="I232" s="55">
        <f t="array" ref="I232">INDEX(Р[Цена за ед., руб],MATCH(1,IF(($B232=Р[Наименование])*($K232=Р[Примечание]),{1},($B232=Р[Наименование])*($K232=Р[Примечание])),0))</f>
        <v>0</v>
      </c>
      <c r="J232" s="55">
        <f>ROUND($H$232*$I$232,2)</f>
        <v>0</v>
      </c>
      <c r="K232" s="25"/>
      <c r="L232" s="25"/>
    </row>
    <row r="233" spans="1:12" ht="11.1" customHeight="1" outlineLevel="4" x14ac:dyDescent="0.2">
      <c r="A233" s="20"/>
      <c r="B233" s="14" t="s">
        <v>28</v>
      </c>
      <c r="C233" s="21"/>
      <c r="D233" s="21"/>
      <c r="E233" s="21"/>
      <c r="F233" s="21"/>
      <c r="G233" s="21"/>
      <c r="H233" s="21"/>
      <c r="I233" s="53"/>
      <c r="J233" s="54">
        <f>SUM($J$234:$J$238)</f>
        <v>0</v>
      </c>
      <c r="K233" s="18"/>
      <c r="L233" s="22"/>
    </row>
    <row r="234" spans="1:12" ht="11.1" customHeight="1" outlineLevel="4" x14ac:dyDescent="0.2">
      <c r="A234" s="66" t="s">
        <v>29</v>
      </c>
      <c r="B234" s="24" t="s">
        <v>88</v>
      </c>
      <c r="C234" s="25"/>
      <c r="D234" s="25" t="s">
        <v>89</v>
      </c>
      <c r="E234" s="26" t="s">
        <v>66</v>
      </c>
      <c r="F234" s="27"/>
      <c r="G234" s="28">
        <v>30</v>
      </c>
      <c r="H234" s="28">
        <f>SUM($G$234:$G$234)</f>
        <v>30</v>
      </c>
      <c r="I234" s="55">
        <f t="array" ref="I234">INDEX(М[Цена за ед., руб],MATCH(1,IF(($B234=М[Наим.])*($C234=М[Артикул, марка, произв.])*($D234=М[Хар-ка])*($K234=М[Прим.]),{1},($B234=М[Наим.])*($C234=М[Артикул, марка, произв.])*($D234=М[Хар-ка])*($K234=М[Прим.])),0))</f>
        <v>0</v>
      </c>
      <c r="J234" s="55">
        <f>ROUND($H$234*$I$234,2)</f>
        <v>0</v>
      </c>
      <c r="K234" s="25"/>
      <c r="L234" s="25">
        <f t="array" ref="L234">INDEX(М[Форма закупа],MATCH(1,IF(($B234=М[Наим.])*($C234=М[Артикул, марка, произв.])*($D234=М[Хар-ка])*($K234=М[Прим.]),{1},($B234=М[Наим.])*($C234=М[Артикул, марка, произв.])*($D234=М[Хар-ка])*($K234=М[Прим.])),0))</f>
        <v>0</v>
      </c>
    </row>
    <row r="235" spans="1:12" ht="23.1" customHeight="1" outlineLevel="4" x14ac:dyDescent="0.2">
      <c r="A235" s="66" t="s">
        <v>40</v>
      </c>
      <c r="B235" s="24" t="s">
        <v>88</v>
      </c>
      <c r="C235" s="25"/>
      <c r="D235" s="25" t="s">
        <v>211</v>
      </c>
      <c r="E235" s="26" t="s">
        <v>66</v>
      </c>
      <c r="F235" s="27"/>
      <c r="G235" s="28">
        <v>3</v>
      </c>
      <c r="H235" s="28">
        <f>SUM($G$235:$G$235)</f>
        <v>3</v>
      </c>
      <c r="I235" s="55">
        <f t="array" ref="I235">INDEX(М[Цена за ед., руб],MATCH(1,IF(($B235=М[Наим.])*($C235=М[Артикул, марка, произв.])*($D235=М[Хар-ка])*($K235=М[Прим.]),{1},($B235=М[Наим.])*($C235=М[Артикул, марка, произв.])*($D235=М[Хар-ка])*($K235=М[Прим.])),0))</f>
        <v>0</v>
      </c>
      <c r="J235" s="55">
        <f>ROUND($H$235*$I$235,2)</f>
        <v>0</v>
      </c>
      <c r="K235" s="25"/>
      <c r="L235" s="25">
        <f t="array" ref="L235">INDEX(М[Форма закупа],MATCH(1,IF(($B235=М[Наим.])*($C235=М[Артикул, марка, произв.])*($D235=М[Хар-ка])*($K235=М[Прим.]),{1},($B235=М[Наим.])*($C235=М[Артикул, марка, произв.])*($D235=М[Хар-ка])*($K235=М[Прим.])),0))</f>
        <v>0</v>
      </c>
    </row>
    <row r="236" spans="1:12" ht="23.1" customHeight="1" outlineLevel="4" x14ac:dyDescent="0.2">
      <c r="A236" s="66" t="s">
        <v>42</v>
      </c>
      <c r="B236" s="24" t="s">
        <v>88</v>
      </c>
      <c r="C236" s="25"/>
      <c r="D236" s="25" t="s">
        <v>212</v>
      </c>
      <c r="E236" s="26" t="s">
        <v>66</v>
      </c>
      <c r="F236" s="27"/>
      <c r="G236" s="28">
        <v>5</v>
      </c>
      <c r="H236" s="28">
        <f>SUM($G$236:$G$236)</f>
        <v>5</v>
      </c>
      <c r="I236" s="55">
        <f t="array" ref="I236">INDEX(М[Цена за ед., руб],MATCH(1,IF(($B236=М[Наим.])*($C236=М[Артикул, марка, произв.])*($D236=М[Хар-ка])*($K236=М[Прим.]),{1},($B236=М[Наим.])*($C236=М[Артикул, марка, произв.])*($D236=М[Хар-ка])*($K236=М[Прим.])),0))</f>
        <v>0</v>
      </c>
      <c r="J236" s="55">
        <f>ROUND($H$236*$I$236,2)</f>
        <v>0</v>
      </c>
      <c r="K236" s="25"/>
      <c r="L236" s="25">
        <f t="array" ref="L236">INDEX(М[Форма закупа],MATCH(1,IF(($B236=М[Наим.])*($C236=М[Артикул, марка, произв.])*($D236=М[Хар-ка])*($K236=М[Прим.]),{1},($B236=М[Наим.])*($C236=М[Артикул, марка, произв.])*($D236=М[Хар-ка])*($K236=М[Прим.])),0))</f>
        <v>0</v>
      </c>
    </row>
    <row r="237" spans="1:12" ht="11.1" customHeight="1" outlineLevel="4" x14ac:dyDescent="0.2">
      <c r="A237" s="66" t="s">
        <v>69</v>
      </c>
      <c r="B237" s="24" t="s">
        <v>88</v>
      </c>
      <c r="C237" s="25"/>
      <c r="D237" s="25" t="s">
        <v>90</v>
      </c>
      <c r="E237" s="26" t="s">
        <v>66</v>
      </c>
      <c r="F237" s="27"/>
      <c r="G237" s="28">
        <v>133</v>
      </c>
      <c r="H237" s="28">
        <f>SUM($G$237:$G$237)</f>
        <v>133</v>
      </c>
      <c r="I237" s="55">
        <f t="array" ref="I237">INDEX(М[Цена за ед., руб],MATCH(1,IF(($B237=М[Наим.])*($C237=М[Артикул, марка, произв.])*($D237=М[Хар-ка])*($K237=М[Прим.]),{1},($B237=М[Наим.])*($C237=М[Артикул, марка, произв.])*($D237=М[Хар-ка])*($K237=М[Прим.])),0))</f>
        <v>0</v>
      </c>
      <c r="J237" s="55">
        <f>ROUND($H$237*$I$237,2)</f>
        <v>0</v>
      </c>
      <c r="K237" s="25"/>
      <c r="L237" s="25">
        <f t="array" ref="L237">INDEX(М[Форма закупа],MATCH(1,IF(($B237=М[Наим.])*($C237=М[Артикул, марка, произв.])*($D237=М[Хар-ка])*($K237=М[Прим.]),{1},($B237=М[Наим.])*($C237=М[Артикул, марка, произв.])*($D237=М[Хар-ка])*($K237=М[Прим.])),0))</f>
        <v>0</v>
      </c>
    </row>
    <row r="238" spans="1:12" ht="11.1" customHeight="1" outlineLevel="4" x14ac:dyDescent="0.2">
      <c r="A238" s="66" t="s">
        <v>71</v>
      </c>
      <c r="B238" s="24" t="s">
        <v>88</v>
      </c>
      <c r="C238" s="25"/>
      <c r="D238" s="25" t="s">
        <v>91</v>
      </c>
      <c r="E238" s="26" t="s">
        <v>66</v>
      </c>
      <c r="F238" s="27"/>
      <c r="G238" s="28">
        <v>5</v>
      </c>
      <c r="H238" s="28">
        <f>SUM($G$238:$G$238)</f>
        <v>5</v>
      </c>
      <c r="I238" s="55">
        <f t="array" ref="I238">INDEX(М[Цена за ед., руб],MATCH(1,IF(($B238=М[Наим.])*($C238=М[Артикул, марка, произв.])*($D238=М[Хар-ка])*($K238=М[Прим.]),{1},($B238=М[Наим.])*($C238=М[Артикул, марка, произв.])*($D238=М[Хар-ка])*($K238=М[Прим.])),0))</f>
        <v>0</v>
      </c>
      <c r="J238" s="55">
        <f>ROUND($H$238*$I$238,2)</f>
        <v>0</v>
      </c>
      <c r="K238" s="25"/>
      <c r="L238" s="25">
        <f t="array" ref="L238">INDEX(М[Форма закупа],MATCH(1,IF(($B238=М[Наим.])*($C238=М[Артикул, марка, произв.])*($D238=М[Хар-ка])*($K238=М[Прим.]),{1},($B238=М[Наим.])*($C238=М[Артикул, марка, произв.])*($D238=М[Хар-ка])*($K238=М[Прим.])),0))</f>
        <v>0</v>
      </c>
    </row>
    <row r="239" spans="1:12" ht="11.1" customHeight="1" outlineLevel="2" x14ac:dyDescent="0.2">
      <c r="A239" s="13" t="s">
        <v>217</v>
      </c>
      <c r="B239" s="14" t="s">
        <v>218</v>
      </c>
      <c r="C239" s="15"/>
      <c r="D239" s="15"/>
      <c r="E239" s="16"/>
      <c r="F239" s="17"/>
      <c r="G239" s="18"/>
      <c r="H239" s="18"/>
      <c r="I239" s="52"/>
      <c r="J239" s="52">
        <f ca="1">SUM($J$240)</f>
        <v>0</v>
      </c>
      <c r="K239" s="19"/>
      <c r="L239" s="19"/>
    </row>
    <row r="240" spans="1:12" ht="11.1" customHeight="1" outlineLevel="3" x14ac:dyDescent="0.2">
      <c r="A240" s="13" t="s">
        <v>219</v>
      </c>
      <c r="B240" s="14" t="s">
        <v>218</v>
      </c>
      <c r="C240" s="15"/>
      <c r="D240" s="15"/>
      <c r="E240" s="16"/>
      <c r="F240" s="17"/>
      <c r="G240" s="18"/>
      <c r="H240" s="18"/>
      <c r="I240" s="52"/>
      <c r="J240" s="52">
        <f ca="1">SUM($J$243,$J$241,J245)</f>
        <v>0</v>
      </c>
      <c r="K240" s="19"/>
      <c r="L240" s="19"/>
    </row>
    <row r="241" spans="1:12" ht="11.1" customHeight="1" outlineLevel="4" x14ac:dyDescent="0.2">
      <c r="A241" s="20"/>
      <c r="B241" s="14" t="s">
        <v>22</v>
      </c>
      <c r="C241" s="21"/>
      <c r="D241" s="21"/>
      <c r="E241" s="21"/>
      <c r="F241" s="21"/>
      <c r="G241" s="21"/>
      <c r="H241" s="21"/>
      <c r="I241" s="53"/>
      <c r="J241" s="54">
        <f>SUM($J$242)</f>
        <v>0</v>
      </c>
      <c r="K241" s="18"/>
      <c r="L241" s="22"/>
    </row>
    <row r="242" spans="1:12" ht="11.1" customHeight="1" outlineLevel="4" x14ac:dyDescent="0.2">
      <c r="A242" s="23"/>
      <c r="B242" s="79" t="s">
        <v>253</v>
      </c>
      <c r="C242" s="25"/>
      <c r="D242" s="25"/>
      <c r="E242" s="26" t="s">
        <v>56</v>
      </c>
      <c r="F242" s="27"/>
      <c r="G242" s="28">
        <v>1</v>
      </c>
      <c r="H242" s="28">
        <f>SUM($G$242:$G$242)</f>
        <v>1</v>
      </c>
      <c r="I242" s="55">
        <f t="array" ref="I242">INDEX(Р[Цена за ед., руб],MATCH(1,IF(($B242=Р[Наименование])*($K242=Р[Примечание]),{1},($B242=Р[Наименование])*($K242=Р[Примечание])),0))</f>
        <v>0</v>
      </c>
      <c r="J242" s="55">
        <f>ROUND($H$242*$I$242,2)</f>
        <v>0</v>
      </c>
      <c r="K242" s="25"/>
      <c r="L242" s="25"/>
    </row>
    <row r="243" spans="1:12" ht="11.1" customHeight="1" outlineLevel="4" x14ac:dyDescent="0.2">
      <c r="A243" s="20"/>
      <c r="B243" s="14" t="s">
        <v>28</v>
      </c>
      <c r="C243" s="21"/>
      <c r="D243" s="21"/>
      <c r="E243" s="21"/>
      <c r="F243" s="21"/>
      <c r="G243" s="21"/>
      <c r="H243" s="21"/>
      <c r="I243" s="53"/>
      <c r="J243" s="54">
        <f>SUM($J$244)</f>
        <v>0</v>
      </c>
      <c r="K243" s="18"/>
      <c r="L243" s="22"/>
    </row>
    <row r="244" spans="1:12" ht="11.1" customHeight="1" outlineLevel="4" x14ac:dyDescent="0.2">
      <c r="A244" s="23" t="s">
        <v>29</v>
      </c>
      <c r="B244" s="24" t="s">
        <v>220</v>
      </c>
      <c r="C244" s="25"/>
      <c r="D244" s="25" t="s">
        <v>221</v>
      </c>
      <c r="E244" s="26" t="s">
        <v>222</v>
      </c>
      <c r="F244" s="27"/>
      <c r="G244" s="28">
        <v>180</v>
      </c>
      <c r="H244" s="28">
        <f>SUM($G$244:$G$244)</f>
        <v>180</v>
      </c>
      <c r="I244" s="55">
        <f t="array" ref="I244">INDEX(М[Цена за ед., руб],MATCH(1,IF(($B244=М[Наим.])*($C244=М[Артикул, марка, произв.])*($D244=М[Хар-ка])*($K244=М[Прим.]),{1},($B244=М[Наим.])*($C244=М[Артикул, марка, произв.])*($D244=М[Хар-ка])*($K244=М[Прим.])),0))</f>
        <v>0</v>
      </c>
      <c r="J244" s="55">
        <f>ROUND($H$244*$I$244,2)</f>
        <v>0</v>
      </c>
      <c r="K244" s="25" t="s">
        <v>223</v>
      </c>
      <c r="L244" s="25">
        <f t="array" ref="L244">INDEX(М[Форма закупа],MATCH(1,IF(($B244=М[Наим.])*($C244=М[Артикул, марка, произв.])*($D244=М[Хар-ка])*($K244=М[Прим.]),{1},($B244=М[Наим.])*($C244=М[Артикул, марка, произв.])*($D244=М[Хар-ка])*($K244=М[Прим.])),0))</f>
        <v>0</v>
      </c>
    </row>
    <row r="245" spans="1:12" ht="11.1" customHeight="1" outlineLevel="4" x14ac:dyDescent="0.2">
      <c r="A245" s="72"/>
      <c r="B245" s="73" t="s">
        <v>28</v>
      </c>
      <c r="C245" s="21"/>
      <c r="D245" s="21"/>
      <c r="E245" s="21"/>
      <c r="F245" s="21"/>
      <c r="G245" s="21"/>
      <c r="H245" s="21"/>
      <c r="I245" s="53"/>
      <c r="J245" s="76">
        <f ca="1">SUM(J246:J248)</f>
        <v>0</v>
      </c>
      <c r="K245" s="18"/>
      <c r="L245" s="22"/>
    </row>
    <row r="246" spans="1:12" ht="22.5" outlineLevel="4" x14ac:dyDescent="0.2">
      <c r="A246" s="74">
        <v>1</v>
      </c>
      <c r="B246" s="69" t="s">
        <v>239</v>
      </c>
      <c r="C246" s="25"/>
      <c r="D246" s="25"/>
      <c r="E246" s="63" t="s">
        <v>92</v>
      </c>
      <c r="F246" s="27"/>
      <c r="G246" s="28"/>
      <c r="H246" s="71">
        <f ca="1">SUMIF(М[[Наим.]:[Сумма, руб]],B246,М[Количество])</f>
        <v>0</v>
      </c>
      <c r="I246" s="55"/>
      <c r="J246" s="70">
        <f ca="1">ROUND(SUM(J208:J213,J218)*H246%,3)</f>
        <v>0</v>
      </c>
      <c r="K246" s="64" t="s">
        <v>249</v>
      </c>
      <c r="L246" s="68">
        <f t="array" ref="L246">INDEX(М[Форма закупа],MATCH(1,IF(($B246=М[Наим.])*($C246=М[Артикул, марка, произв.])*($D246=М[Хар-ка])*($K246=М[Прим.]),{1},($B246=М[Наим.])*($C246=М[Артикул, марка, произв.])*($D246=М[Хар-ка])*($K246=М[Прим.])),0))</f>
        <v>0</v>
      </c>
    </row>
    <row r="247" spans="1:12" ht="22.5" outlineLevel="4" x14ac:dyDescent="0.2">
      <c r="A247" s="74">
        <v>2</v>
      </c>
      <c r="B247" s="69" t="s">
        <v>240</v>
      </c>
      <c r="C247" s="25"/>
      <c r="D247" s="25"/>
      <c r="E247" s="63" t="s">
        <v>92</v>
      </c>
      <c r="F247" s="27"/>
      <c r="G247" s="28"/>
      <c r="H247" s="71">
        <f ca="1">SUMIF(М[[Наим.]:[Сумма, руб]],B247,М[Количество])</f>
        <v>0</v>
      </c>
      <c r="I247" s="55"/>
      <c r="J247" s="70">
        <f ca="1">ROUND(SUM(J69:J72,J76:J78,J226:J230,J234:J238)*H247%,3)</f>
        <v>0</v>
      </c>
      <c r="K247" s="64" t="s">
        <v>249</v>
      </c>
      <c r="L247" s="68">
        <f t="array" ref="L247">INDEX(М[Форма закупа],MATCH(1,IF(($B247=М[Наим.])*($C247=М[Артикул, марка, произв.])*($D247=М[Хар-ка])*($K247=М[Прим.]),{1},($B247=М[Наим.])*($C247=М[Артикул, марка, произв.])*($D247=М[Хар-ка])*($K247=М[Прим.])),0))</f>
        <v>0</v>
      </c>
    </row>
    <row r="248" spans="1:12" ht="22.5" outlineLevel="4" x14ac:dyDescent="0.2">
      <c r="A248" s="75">
        <v>3</v>
      </c>
      <c r="B248" s="69" t="s">
        <v>241</v>
      </c>
      <c r="C248" s="25"/>
      <c r="D248" s="25"/>
      <c r="E248" s="63" t="s">
        <v>92</v>
      </c>
      <c r="F248" s="27"/>
      <c r="G248" s="28"/>
      <c r="H248" s="71">
        <f ca="1">SUMIF(М[[Наим.]:[Сумма, руб]],B248,М[Количество])</f>
        <v>0</v>
      </c>
      <c r="I248" s="55"/>
      <c r="J248" s="70">
        <f ca="1">ROUND(SUM(J21,J25,J29:J31,J35:J37,J41:J43,J47:J49,J53:J59,J63,J69:J72,J76:J78,J86,J90:J92,J96:J98,J102:J104,J108:J109,J113,J117:J120,J124,J128,J132:J174,J190:J198,J202:J204,J208:J213,J217:J218,J222,J226:J230,J234:J238,J244,J178:J181,J185:J186)*H248%,3)</f>
        <v>0</v>
      </c>
      <c r="K248" s="64" t="s">
        <v>249</v>
      </c>
      <c r="L248" s="68">
        <f t="array" ref="L248">INDEX(М[Форма закупа],MATCH(1,IF(($B248=М[Наим.])*($C248=М[Артикул, марка, произв.])*($D248=М[Хар-ка])*($K248=М[Прим.]),{1},($B248=М[Наим.])*($C248=М[Артикул, марка, произв.])*($D248=М[Хар-ка])*($K248=М[Прим.])),0))</f>
        <v>0</v>
      </c>
    </row>
    <row r="249" spans="1:12" ht="11.1" customHeight="1" outlineLevel="2" x14ac:dyDescent="0.2">
      <c r="A249" s="13" t="s">
        <v>213</v>
      </c>
      <c r="B249" s="14" t="s">
        <v>214</v>
      </c>
      <c r="C249" s="15"/>
      <c r="D249" s="15"/>
      <c r="E249" s="16"/>
      <c r="F249" s="17"/>
      <c r="G249" s="18"/>
      <c r="H249" s="18"/>
      <c r="I249" s="52"/>
      <c r="J249" s="52">
        <f>SUM($J$250)</f>
        <v>0</v>
      </c>
      <c r="K249" s="19"/>
      <c r="L249" s="19"/>
    </row>
    <row r="250" spans="1:12" ht="11.1" customHeight="1" outlineLevel="3" x14ac:dyDescent="0.2">
      <c r="A250" s="13" t="s">
        <v>215</v>
      </c>
      <c r="B250" s="14" t="s">
        <v>214</v>
      </c>
      <c r="C250" s="15"/>
      <c r="D250" s="15"/>
      <c r="E250" s="16"/>
      <c r="F250" s="17"/>
      <c r="G250" s="18"/>
      <c r="H250" s="18"/>
      <c r="I250" s="52"/>
      <c r="J250" s="52">
        <f>SUM($J$251)</f>
        <v>0</v>
      </c>
      <c r="K250" s="19"/>
      <c r="L250" s="19"/>
    </row>
    <row r="251" spans="1:12" ht="11.1" customHeight="1" outlineLevel="4" x14ac:dyDescent="0.2">
      <c r="A251" s="20"/>
      <c r="B251" s="14" t="s">
        <v>22</v>
      </c>
      <c r="C251" s="21"/>
      <c r="D251" s="21"/>
      <c r="E251" s="21"/>
      <c r="F251" s="21"/>
      <c r="G251" s="21"/>
      <c r="H251" s="21"/>
      <c r="I251" s="53"/>
      <c r="J251" s="54">
        <f>SUM($J$252)</f>
        <v>0</v>
      </c>
      <c r="K251" s="18"/>
      <c r="L251" s="22"/>
    </row>
    <row r="252" spans="1:12" ht="35.1" customHeight="1" outlineLevel="4" x14ac:dyDescent="0.2">
      <c r="A252" s="23"/>
      <c r="B252" s="24" t="s">
        <v>216</v>
      </c>
      <c r="C252" s="25"/>
      <c r="D252" s="25"/>
      <c r="E252" s="26" t="s">
        <v>56</v>
      </c>
      <c r="F252" s="27"/>
      <c r="G252" s="28">
        <v>1</v>
      </c>
      <c r="H252" s="28">
        <f>SUM($G$252:$G$252)</f>
        <v>1</v>
      </c>
      <c r="I252" s="55">
        <f t="array" ref="I252">INDEX(Р[Цена за ед., руб],MATCH(1,IF(($B252=Р[Наименование])*($K252=Р[Примечание]),{1},($B252=Р[Наименование])*($K252=Р[Примечание])),0))</f>
        <v>0</v>
      </c>
      <c r="J252" s="55">
        <f>ROUND($H$252*$I$252,2)</f>
        <v>0</v>
      </c>
      <c r="K252" s="25"/>
      <c r="L252" s="25"/>
    </row>
    <row r="253" spans="1:12" ht="11.1" customHeight="1" x14ac:dyDescent="0.2">
      <c r="A253" s="100" t="s">
        <v>250</v>
      </c>
      <c r="B253" s="101"/>
      <c r="C253" s="101"/>
      <c r="D253" s="101"/>
      <c r="E253" s="101"/>
      <c r="F253" s="101"/>
      <c r="G253" s="101"/>
      <c r="H253" s="101"/>
      <c r="I253" s="102"/>
      <c r="J253" s="56">
        <f ca="1">$J$9</f>
        <v>0</v>
      </c>
      <c r="K253" s="31"/>
      <c r="L253" s="31"/>
    </row>
    <row r="254" spans="1:12" ht="11.1" customHeight="1" x14ac:dyDescent="0.2">
      <c r="A254" s="103" t="s">
        <v>224</v>
      </c>
      <c r="B254" s="104"/>
      <c r="C254" s="104"/>
      <c r="D254" s="104"/>
      <c r="E254" s="104"/>
      <c r="F254" s="104"/>
      <c r="G254" s="104"/>
      <c r="H254" s="104"/>
      <c r="I254" s="105"/>
      <c r="J254" s="56">
        <f>SUM($J$241,$J$251,$J$231,$J$223,$J$219,$J$214,$J$205,$J$199,$J$187,$J$129,$J$125,$J$121,$J$114,$J$110,$J$105,$J$99,$J$93,$J$87,$J$83,$J$81,$J$73,$J$66,$J$64,$J$60,$J$50,$J$44,$J$38,$J$32,$J$26,$J$22,$J$18,$J$16,$J$14,$J$12,J175,J182)</f>
        <v>0</v>
      </c>
      <c r="K254" s="31"/>
      <c r="L254" s="31"/>
    </row>
    <row r="255" spans="1:12" ht="11.1" customHeight="1" x14ac:dyDescent="0.2">
      <c r="A255" s="103" t="s">
        <v>225</v>
      </c>
      <c r="B255" s="104"/>
      <c r="C255" s="104"/>
      <c r="D255" s="104"/>
      <c r="E255" s="104"/>
      <c r="F255" s="104"/>
      <c r="G255" s="104"/>
      <c r="H255" s="104"/>
      <c r="I255" s="105"/>
      <c r="J255" s="56">
        <f ca="1">SUM($J$243,$J$233,$J$225,$J$221,$J$216,$J$207,$J$201,$J$189,$J$131,$J$127,$J$123,$J$116,$J$112,$J$107,$J$101,$J$95,$J$89,$J$85,$J$75,$J$68,$J$62,$J$52,$J$46,$J$40,$J$34,$J$28,$J$24,$J$20,J245,J177,J184)</f>
        <v>0</v>
      </c>
      <c r="K255" s="31"/>
      <c r="L255" s="31"/>
    </row>
    <row r="256" spans="1:12" ht="11.1" customHeight="1" x14ac:dyDescent="0.2">
      <c r="A256" s="103" t="s">
        <v>251</v>
      </c>
      <c r="B256" s="104"/>
      <c r="C256" s="104"/>
      <c r="D256" s="104"/>
      <c r="E256" s="104"/>
      <c r="F256" s="104"/>
      <c r="G256" s="104"/>
      <c r="H256" s="104"/>
      <c r="I256" s="105"/>
      <c r="J256" s="67"/>
      <c r="K256" s="90" t="s">
        <v>255</v>
      </c>
      <c r="L256" s="31"/>
    </row>
    <row r="257" spans="1:130" ht="11.1" customHeight="1" x14ac:dyDescent="0.2">
      <c r="A257" s="32"/>
      <c r="B257" s="106" t="s">
        <v>226</v>
      </c>
      <c r="C257" s="106"/>
      <c r="D257" s="106"/>
      <c r="E257" s="106"/>
      <c r="F257" s="106"/>
      <c r="G257" s="106"/>
      <c r="H257" s="106"/>
      <c r="I257" s="107"/>
      <c r="J257" s="107"/>
      <c r="K257" s="106"/>
      <c r="L257" s="32"/>
    </row>
    <row r="258" spans="1:130" ht="11.1" customHeight="1" x14ac:dyDescent="0.2">
      <c r="B258" s="108"/>
      <c r="C258" s="108"/>
      <c r="D258" s="108"/>
      <c r="E258" s="108"/>
      <c r="F258" s="108"/>
      <c r="G258" s="108"/>
      <c r="H258" s="108"/>
      <c r="I258" s="109"/>
      <c r="J258" s="109"/>
      <c r="K258" s="108"/>
    </row>
    <row r="259" spans="1:130" s="59" customFormat="1" ht="23.25" customHeight="1" x14ac:dyDescent="0.2">
      <c r="A259" s="81"/>
      <c r="B259" s="82" t="s">
        <v>242</v>
      </c>
      <c r="C259" s="83"/>
      <c r="D259" s="83"/>
      <c r="E259" s="84"/>
      <c r="F259" s="84"/>
      <c r="G259" s="84"/>
      <c r="H259" s="84"/>
      <c r="I259" s="84"/>
      <c r="J259" s="84"/>
      <c r="K259" s="85"/>
      <c r="L259" s="85"/>
      <c r="M259" s="83"/>
      <c r="N259" s="83"/>
      <c r="O259" s="83"/>
      <c r="P259" s="83"/>
      <c r="Q259" s="86"/>
      <c r="Y259" s="87"/>
      <c r="AG259" s="88"/>
      <c r="AH259" s="88"/>
      <c r="AI259" s="88"/>
      <c r="AJ259" s="88"/>
      <c r="AK259" s="88"/>
      <c r="AL259" s="88"/>
      <c r="AM259" s="88"/>
      <c r="AN259" s="88"/>
      <c r="AO259" s="88"/>
      <c r="AP259" s="88"/>
      <c r="AQ259" s="88"/>
      <c r="AR259" s="88"/>
      <c r="AS259" s="88"/>
      <c r="AT259" s="88"/>
      <c r="AU259" s="88"/>
      <c r="AV259" s="88"/>
      <c r="AW259" s="88"/>
      <c r="AX259" s="88"/>
      <c r="AY259" s="88"/>
      <c r="AZ259" s="88"/>
      <c r="BA259" s="88"/>
      <c r="BB259" s="88"/>
      <c r="BC259" s="88"/>
      <c r="BD259" s="88"/>
      <c r="BE259" s="88"/>
      <c r="BF259" s="88"/>
      <c r="BG259" s="88"/>
      <c r="BH259" s="88"/>
      <c r="BI259" s="88"/>
      <c r="BJ259" s="88"/>
      <c r="BK259" s="88"/>
      <c r="BL259" s="88"/>
      <c r="BM259" s="88"/>
      <c r="BN259" s="88"/>
      <c r="BO259" s="88"/>
      <c r="BP259" s="88"/>
      <c r="BQ259" s="88"/>
      <c r="BR259" s="88"/>
      <c r="BS259" s="88"/>
      <c r="BT259" s="88"/>
      <c r="BU259" s="88"/>
      <c r="BV259" s="88"/>
      <c r="BW259" s="88"/>
      <c r="BX259" s="88"/>
      <c r="BY259" s="88"/>
      <c r="BZ259" s="88"/>
      <c r="CA259" s="88"/>
      <c r="CB259" s="88"/>
      <c r="CC259" s="88"/>
      <c r="CD259" s="88"/>
      <c r="CE259" s="88"/>
      <c r="CF259" s="88"/>
      <c r="CG259" s="88"/>
      <c r="CH259" s="88"/>
      <c r="CI259" s="88"/>
      <c r="CJ259" s="88"/>
      <c r="CK259" s="88"/>
      <c r="CL259" s="88"/>
      <c r="CM259" s="88"/>
      <c r="CN259" s="88"/>
      <c r="CO259" s="88"/>
      <c r="CP259" s="88"/>
      <c r="CQ259" s="88"/>
      <c r="CR259" s="88"/>
      <c r="CS259" s="88"/>
      <c r="CT259" s="88"/>
      <c r="CU259" s="88"/>
      <c r="CV259" s="88"/>
      <c r="CW259" s="88"/>
      <c r="CX259" s="88"/>
      <c r="CY259" s="88"/>
      <c r="CZ259" s="88"/>
      <c r="DA259" s="88"/>
      <c r="DB259" s="88"/>
      <c r="DC259" s="88"/>
      <c r="DD259" s="88"/>
      <c r="DE259" s="88"/>
      <c r="DF259" s="88"/>
      <c r="DG259" s="88"/>
      <c r="DH259" s="88"/>
      <c r="DI259" s="88"/>
      <c r="DZ259" s="87"/>
    </row>
    <row r="260" spans="1:130" s="59" customFormat="1" ht="32.25" customHeight="1" x14ac:dyDescent="0.2">
      <c r="A260" s="81" t="s">
        <v>254</v>
      </c>
      <c r="B260" s="93" t="s">
        <v>243</v>
      </c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57"/>
      <c r="Q260" s="60"/>
      <c r="Y260" s="87"/>
      <c r="AG260" s="88"/>
      <c r="AH260" s="88"/>
      <c r="AI260" s="88"/>
      <c r="AJ260" s="88"/>
      <c r="AK260" s="88"/>
      <c r="AL260" s="88"/>
      <c r="AM260" s="88"/>
      <c r="AN260" s="88"/>
      <c r="AO260" s="88"/>
      <c r="AP260" s="88"/>
      <c r="AQ260" s="88"/>
      <c r="AR260" s="88"/>
      <c r="AS260" s="88"/>
      <c r="AT260" s="88"/>
      <c r="AU260" s="88"/>
      <c r="AV260" s="88"/>
      <c r="AW260" s="88"/>
      <c r="AX260" s="88"/>
      <c r="AY260" s="88"/>
      <c r="AZ260" s="88"/>
      <c r="BA260" s="88"/>
      <c r="BB260" s="88"/>
      <c r="BC260" s="88"/>
      <c r="BD260" s="88"/>
      <c r="BE260" s="88"/>
      <c r="BF260" s="88"/>
      <c r="BG260" s="88"/>
      <c r="BH260" s="88"/>
      <c r="BI260" s="88"/>
      <c r="BJ260" s="88"/>
      <c r="BK260" s="88"/>
      <c r="BL260" s="88"/>
      <c r="BM260" s="88"/>
      <c r="BN260" s="88"/>
      <c r="BO260" s="88"/>
      <c r="BP260" s="88"/>
      <c r="BQ260" s="88"/>
      <c r="BR260" s="88"/>
      <c r="BS260" s="88"/>
      <c r="BT260" s="88"/>
      <c r="BU260" s="88"/>
      <c r="BV260" s="88"/>
      <c r="BW260" s="88"/>
      <c r="BX260" s="88"/>
      <c r="BY260" s="88"/>
      <c r="BZ260" s="88"/>
      <c r="CA260" s="88"/>
      <c r="CB260" s="88"/>
      <c r="CC260" s="88"/>
      <c r="CD260" s="88"/>
      <c r="CE260" s="88"/>
      <c r="CF260" s="88"/>
      <c r="CG260" s="88"/>
      <c r="CH260" s="88"/>
      <c r="CI260" s="88"/>
      <c r="CJ260" s="88"/>
      <c r="CK260" s="88"/>
      <c r="CL260" s="88"/>
      <c r="CM260" s="88"/>
      <c r="CN260" s="88"/>
      <c r="CO260" s="88"/>
      <c r="CP260" s="88"/>
      <c r="CQ260" s="88"/>
      <c r="CR260" s="88"/>
      <c r="CS260" s="88"/>
      <c r="CT260" s="88"/>
      <c r="CU260" s="88"/>
      <c r="CV260" s="88"/>
      <c r="CW260" s="88"/>
      <c r="CX260" s="88"/>
      <c r="CY260" s="88"/>
      <c r="CZ260" s="88"/>
      <c r="DA260" s="88"/>
      <c r="DB260" s="88"/>
      <c r="DC260" s="88"/>
      <c r="DD260" s="88"/>
      <c r="DE260" s="88"/>
      <c r="DF260" s="88"/>
      <c r="DG260" s="88"/>
      <c r="DH260" s="88"/>
      <c r="DI260" s="88"/>
      <c r="DZ260" s="87"/>
    </row>
    <row r="261" spans="1:130" s="59" customFormat="1" ht="39.75" customHeight="1" x14ac:dyDescent="0.2">
      <c r="A261" s="89" t="s">
        <v>254</v>
      </c>
      <c r="B261" s="93" t="s">
        <v>244</v>
      </c>
      <c r="C261" s="93"/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86"/>
      <c r="Y261" s="87"/>
      <c r="AG261" s="88"/>
      <c r="AH261" s="88"/>
      <c r="AI261" s="88"/>
      <c r="AJ261" s="88"/>
      <c r="AK261" s="88"/>
      <c r="AL261" s="88"/>
      <c r="AM261" s="88"/>
      <c r="AN261" s="88"/>
      <c r="AO261" s="88"/>
      <c r="AP261" s="88"/>
      <c r="AQ261" s="88"/>
      <c r="AR261" s="88"/>
      <c r="AS261" s="88"/>
      <c r="AT261" s="88"/>
      <c r="AU261" s="88"/>
      <c r="AV261" s="88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  <c r="BW261" s="88"/>
      <c r="BX261" s="88"/>
      <c r="BY261" s="88"/>
      <c r="BZ261" s="88"/>
      <c r="CA261" s="88"/>
      <c r="CB261" s="88"/>
      <c r="CC261" s="88"/>
      <c r="CD261" s="88"/>
      <c r="CE261" s="88"/>
      <c r="CF261" s="88"/>
      <c r="CG261" s="88"/>
      <c r="CH261" s="88"/>
      <c r="CI261" s="88"/>
      <c r="CJ261" s="88"/>
      <c r="CK261" s="88"/>
      <c r="CL261" s="88"/>
      <c r="CM261" s="88"/>
      <c r="CN261" s="88"/>
      <c r="CO261" s="88"/>
      <c r="CP261" s="88"/>
      <c r="CQ261" s="88"/>
      <c r="CR261" s="88"/>
      <c r="CS261" s="88"/>
      <c r="CT261" s="88"/>
      <c r="CU261" s="88"/>
      <c r="CV261" s="88"/>
      <c r="CW261" s="88"/>
      <c r="CX261" s="88"/>
      <c r="CY261" s="88"/>
      <c r="CZ261" s="88"/>
      <c r="DA261" s="88"/>
      <c r="DB261" s="88"/>
      <c r="DC261" s="88"/>
      <c r="DD261" s="88"/>
      <c r="DE261" s="88"/>
      <c r="DF261" s="88"/>
      <c r="DG261" s="88"/>
      <c r="DH261" s="88"/>
      <c r="DI261" s="88"/>
      <c r="DZ261" s="87"/>
    </row>
    <row r="262" spans="1:130" s="59" customFormat="1" ht="39.75" customHeight="1" x14ac:dyDescent="0.2">
      <c r="A262" s="89" t="s">
        <v>254</v>
      </c>
      <c r="B262" s="93" t="s">
        <v>245</v>
      </c>
      <c r="C262" s="93"/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86"/>
      <c r="Y262" s="87"/>
      <c r="AG262" s="88"/>
      <c r="AH262" s="88"/>
      <c r="AI262" s="88"/>
      <c r="AJ262" s="88"/>
      <c r="AK262" s="88"/>
      <c r="AL262" s="88"/>
      <c r="AM262" s="88"/>
      <c r="AN262" s="88"/>
      <c r="AO262" s="88"/>
      <c r="AP262" s="88"/>
      <c r="AQ262" s="88"/>
      <c r="AR262" s="88"/>
      <c r="AS262" s="88"/>
      <c r="AT262" s="88"/>
      <c r="AU262" s="88"/>
      <c r="AV262" s="88"/>
      <c r="AW262" s="88"/>
      <c r="AX262" s="88"/>
      <c r="AY262" s="88"/>
      <c r="AZ262" s="88"/>
      <c r="BA262" s="88"/>
      <c r="BB262" s="88"/>
      <c r="BC262" s="88"/>
      <c r="BD262" s="88"/>
      <c r="BE262" s="88"/>
      <c r="BF262" s="88"/>
      <c r="BG262" s="88"/>
      <c r="BH262" s="88"/>
      <c r="BI262" s="88"/>
      <c r="BJ262" s="88"/>
      <c r="BK262" s="88"/>
      <c r="BL262" s="88"/>
      <c r="BM262" s="88"/>
      <c r="BN262" s="88"/>
      <c r="BO262" s="88"/>
      <c r="BP262" s="88"/>
      <c r="BQ262" s="88"/>
      <c r="BR262" s="88"/>
      <c r="BS262" s="88"/>
      <c r="BT262" s="88"/>
      <c r="BU262" s="88"/>
      <c r="BV262" s="88"/>
      <c r="BW262" s="88"/>
      <c r="BX262" s="88"/>
      <c r="BY262" s="88"/>
      <c r="BZ262" s="88"/>
      <c r="CA262" s="88"/>
      <c r="CB262" s="88"/>
      <c r="CC262" s="88"/>
      <c r="CD262" s="88"/>
      <c r="CE262" s="88"/>
      <c r="CF262" s="88"/>
      <c r="CG262" s="88"/>
      <c r="CH262" s="88"/>
      <c r="CI262" s="88"/>
      <c r="CJ262" s="88"/>
      <c r="CK262" s="88"/>
      <c r="CL262" s="88"/>
      <c r="CM262" s="88"/>
      <c r="CN262" s="88"/>
      <c r="CO262" s="88"/>
      <c r="CP262" s="88"/>
      <c r="CQ262" s="88"/>
      <c r="CR262" s="88"/>
      <c r="CS262" s="88"/>
      <c r="CT262" s="88"/>
      <c r="CU262" s="88"/>
      <c r="CV262" s="88"/>
      <c r="CW262" s="88"/>
      <c r="CX262" s="88"/>
      <c r="CY262" s="88"/>
      <c r="CZ262" s="88"/>
      <c r="DA262" s="88"/>
      <c r="DB262" s="88"/>
      <c r="DC262" s="88"/>
      <c r="DD262" s="88"/>
      <c r="DE262" s="88"/>
      <c r="DF262" s="88"/>
      <c r="DG262" s="88"/>
      <c r="DH262" s="88"/>
      <c r="DI262" s="88"/>
      <c r="DZ262" s="87"/>
    </row>
    <row r="263" spans="1:130" s="59" customFormat="1" ht="24.75" customHeight="1" x14ac:dyDescent="0.2">
      <c r="A263" s="81" t="s">
        <v>254</v>
      </c>
      <c r="B263" s="94" t="s">
        <v>246</v>
      </c>
      <c r="C263" s="94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Y263" s="87"/>
      <c r="AG263" s="88"/>
      <c r="AH263" s="88"/>
      <c r="AI263" s="88"/>
      <c r="AJ263" s="88"/>
      <c r="AK263" s="88"/>
      <c r="AL263" s="88"/>
      <c r="AM263" s="88"/>
      <c r="AN263" s="88"/>
      <c r="AO263" s="88"/>
      <c r="AP263" s="88"/>
      <c r="AQ263" s="88"/>
      <c r="AR263" s="88"/>
      <c r="AS263" s="88"/>
      <c r="AT263" s="88"/>
      <c r="AU263" s="88"/>
      <c r="AV263" s="88"/>
      <c r="AW263" s="88"/>
      <c r="AX263" s="88"/>
      <c r="AY263" s="88"/>
      <c r="AZ263" s="88"/>
      <c r="BA263" s="88"/>
      <c r="BB263" s="88"/>
      <c r="BC263" s="88"/>
      <c r="BD263" s="88"/>
      <c r="BE263" s="88"/>
      <c r="BF263" s="88"/>
      <c r="BG263" s="88"/>
      <c r="BH263" s="88"/>
      <c r="BI263" s="88"/>
      <c r="BJ263" s="88"/>
      <c r="BK263" s="88"/>
      <c r="BL263" s="88"/>
      <c r="BM263" s="88"/>
      <c r="BN263" s="88"/>
      <c r="BO263" s="88"/>
      <c r="BP263" s="88"/>
      <c r="BQ263" s="88"/>
      <c r="BR263" s="88"/>
      <c r="BS263" s="88"/>
      <c r="BT263" s="88"/>
      <c r="BU263" s="88"/>
      <c r="BV263" s="88"/>
      <c r="BW263" s="88"/>
      <c r="BX263" s="88"/>
      <c r="BY263" s="88"/>
      <c r="BZ263" s="88"/>
      <c r="CA263" s="88"/>
      <c r="CB263" s="88"/>
      <c r="CC263" s="88"/>
      <c r="CD263" s="88"/>
      <c r="CE263" s="88"/>
      <c r="CF263" s="88"/>
      <c r="CG263" s="88"/>
      <c r="CH263" s="88"/>
      <c r="CI263" s="88"/>
      <c r="CJ263" s="88"/>
      <c r="CK263" s="88"/>
      <c r="CL263" s="88"/>
      <c r="CM263" s="88"/>
      <c r="CN263" s="88"/>
      <c r="CO263" s="88"/>
      <c r="CP263" s="88"/>
      <c r="CQ263" s="88"/>
      <c r="CR263" s="88"/>
      <c r="CS263" s="88"/>
      <c r="CT263" s="88"/>
      <c r="CU263" s="88"/>
      <c r="CV263" s="88"/>
      <c r="CW263" s="88"/>
      <c r="CX263" s="88"/>
      <c r="CY263" s="88"/>
      <c r="CZ263" s="88"/>
      <c r="DA263" s="88"/>
      <c r="DB263" s="88"/>
      <c r="DC263" s="88"/>
      <c r="DD263" s="88"/>
      <c r="DE263" s="88"/>
      <c r="DF263" s="88"/>
      <c r="DG263" s="88"/>
      <c r="DH263" s="88"/>
      <c r="DI263" s="88"/>
      <c r="DZ263" s="87"/>
    </row>
    <row r="264" spans="1:130" ht="20.25" customHeight="1" x14ac:dyDescent="0.2">
      <c r="B264" s="95" t="s">
        <v>247</v>
      </c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</row>
    <row r="265" spans="1:130" ht="31.5" customHeight="1" x14ac:dyDescent="0.2">
      <c r="B265" s="92" t="s">
        <v>248</v>
      </c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</row>
    <row r="266" spans="1:130" ht="11.45" customHeight="1" x14ac:dyDescent="0.2"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2"/>
      <c r="N266" s="62"/>
      <c r="O266" s="62"/>
    </row>
    <row r="267" spans="1:130" ht="11.45" customHeight="1" x14ac:dyDescent="0.2"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2"/>
      <c r="N267" s="62"/>
      <c r="O267" s="62"/>
    </row>
  </sheetData>
  <autoFilter ref="A7:S257" xr:uid="{00000000-0001-0000-0000-000000000000}"/>
  <mergeCells count="27">
    <mergeCell ref="B257:K257"/>
    <mergeCell ref="B258:K258"/>
    <mergeCell ref="K6:K7"/>
    <mergeCell ref="L6:L7"/>
    <mergeCell ref="B2:J2"/>
    <mergeCell ref="B3:J3"/>
    <mergeCell ref="B4:J4"/>
    <mergeCell ref="F6:F7"/>
    <mergeCell ref="G6:G7"/>
    <mergeCell ref="H6:H7"/>
    <mergeCell ref="I6:I7"/>
    <mergeCell ref="J6:J7"/>
    <mergeCell ref="A256:I256"/>
    <mergeCell ref="A6:A7"/>
    <mergeCell ref="B6:B7"/>
    <mergeCell ref="C6:C7"/>
    <mergeCell ref="D6:D7"/>
    <mergeCell ref="E6:E7"/>
    <mergeCell ref="A253:I253"/>
    <mergeCell ref="A254:I254"/>
    <mergeCell ref="A255:I255"/>
    <mergeCell ref="B265:S265"/>
    <mergeCell ref="B260:O260"/>
    <mergeCell ref="B261:P261"/>
    <mergeCell ref="B262:P262"/>
    <mergeCell ref="B263:Q263"/>
    <mergeCell ref="B264:O264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5"/>
  <sheetViews>
    <sheetView workbookViewId="0">
      <pane ySplit="3" topLeftCell="A4" activePane="bottomLeft" state="frozen"/>
      <selection pane="bottomLeft" activeCell="D4" sqref="D4:D3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8" t="s">
        <v>227</v>
      </c>
      <c r="B1" s="118"/>
      <c r="C1" s="118"/>
      <c r="D1" s="118"/>
      <c r="E1" s="118"/>
      <c r="F1" s="118"/>
    </row>
    <row r="3" spans="1:6" ht="11.1" customHeight="1" x14ac:dyDescent="0.2">
      <c r="A3" s="39" t="s">
        <v>4</v>
      </c>
      <c r="B3" s="2" t="s">
        <v>7</v>
      </c>
      <c r="C3" s="2" t="s">
        <v>10</v>
      </c>
      <c r="D3" s="45" t="s">
        <v>11</v>
      </c>
      <c r="E3" s="45" t="s">
        <v>12</v>
      </c>
      <c r="F3" s="40" t="s">
        <v>13</v>
      </c>
    </row>
    <row r="4" spans="1:6" ht="11.1" customHeight="1" x14ac:dyDescent="0.2">
      <c r="A4" s="37" t="s">
        <v>23</v>
      </c>
      <c r="B4" s="33" t="s">
        <v>24</v>
      </c>
      <c r="C4" s="34">
        <v>6</v>
      </c>
      <c r="D4" s="46"/>
      <c r="E4" s="46">
        <f>ROUND(Р[[#This Row],[Количество]]*Р[[#This Row],[Цена за ед., руб]],2)</f>
        <v>0</v>
      </c>
      <c r="F4" s="38"/>
    </row>
    <row r="5" spans="1:6" ht="11.1" customHeight="1" x14ac:dyDescent="0.2">
      <c r="A5" s="37" t="s">
        <v>25</v>
      </c>
      <c r="B5" s="33" t="s">
        <v>24</v>
      </c>
      <c r="C5" s="34">
        <v>151</v>
      </c>
      <c r="D5" s="46"/>
      <c r="E5" s="46">
        <f>ROUND(Р[[#This Row],[Количество]]*Р[[#This Row],[Цена за ед., руб]],2)</f>
        <v>0</v>
      </c>
      <c r="F5" s="38"/>
    </row>
    <row r="6" spans="1:6" ht="11.1" customHeight="1" x14ac:dyDescent="0.2">
      <c r="A6" s="37" t="s">
        <v>26</v>
      </c>
      <c r="B6" s="33" t="s">
        <v>24</v>
      </c>
      <c r="C6" s="34">
        <v>41</v>
      </c>
      <c r="D6" s="46"/>
      <c r="E6" s="46">
        <f>ROUND(Р[[#This Row],[Количество]]*Р[[#This Row],[Цена за ед., руб]],2)</f>
        <v>0</v>
      </c>
      <c r="F6" s="38"/>
    </row>
    <row r="7" spans="1:6" ht="11.1" customHeight="1" x14ac:dyDescent="0.2">
      <c r="A7" s="37" t="s">
        <v>27</v>
      </c>
      <c r="B7" s="33" t="s">
        <v>24</v>
      </c>
      <c r="C7" s="34">
        <v>45</v>
      </c>
      <c r="D7" s="46"/>
      <c r="E7" s="46">
        <f>ROUND(Р[[#This Row],[Количество]]*Р[[#This Row],[Цена за ед., руб]],2)</f>
        <v>0</v>
      </c>
      <c r="F7" s="38"/>
    </row>
    <row r="8" spans="1:6" ht="11.1" customHeight="1" x14ac:dyDescent="0.2">
      <c r="A8" s="37" t="s">
        <v>33</v>
      </c>
      <c r="B8" s="33" t="s">
        <v>24</v>
      </c>
      <c r="C8" s="34">
        <v>20</v>
      </c>
      <c r="D8" s="46"/>
      <c r="E8" s="46">
        <f>ROUND(Р[[#This Row],[Количество]]*Р[[#This Row],[Цена за ед., руб]],2)</f>
        <v>0</v>
      </c>
      <c r="F8" s="38"/>
    </row>
    <row r="9" spans="1:6" ht="11.1" customHeight="1" x14ac:dyDescent="0.2">
      <c r="A9" s="37" t="s">
        <v>37</v>
      </c>
      <c r="B9" s="33" t="s">
        <v>24</v>
      </c>
      <c r="C9" s="34">
        <v>24</v>
      </c>
      <c r="D9" s="46"/>
      <c r="E9" s="46">
        <f>ROUND(Р[[#This Row],[Количество]]*Р[[#This Row],[Цена за ед., руб]],2)</f>
        <v>0</v>
      </c>
      <c r="F9" s="38"/>
    </row>
    <row r="10" spans="1:6" ht="11.1" customHeight="1" x14ac:dyDescent="0.2">
      <c r="A10" s="37" t="s">
        <v>44</v>
      </c>
      <c r="B10" s="33" t="s">
        <v>24</v>
      </c>
      <c r="C10" s="34">
        <v>146</v>
      </c>
      <c r="D10" s="46"/>
      <c r="E10" s="46">
        <f>ROUND(Р[[#This Row],[Количество]]*Р[[#This Row],[Цена за ед., руб]],2)</f>
        <v>0</v>
      </c>
      <c r="F10" s="38"/>
    </row>
    <row r="11" spans="1:6" ht="11.1" customHeight="1" x14ac:dyDescent="0.2">
      <c r="A11" s="37" t="s">
        <v>49</v>
      </c>
      <c r="B11" s="33" t="s">
        <v>24</v>
      </c>
      <c r="C11" s="34">
        <v>64</v>
      </c>
      <c r="D11" s="46"/>
      <c r="E11" s="46">
        <f>ROUND(Р[[#This Row],[Количество]]*Р[[#This Row],[Цена за ед., руб]],2)</f>
        <v>0</v>
      </c>
      <c r="F11" s="38"/>
    </row>
    <row r="12" spans="1:6" ht="11.1" customHeight="1" x14ac:dyDescent="0.2">
      <c r="A12" s="37" t="s">
        <v>54</v>
      </c>
      <c r="B12" s="33" t="s">
        <v>24</v>
      </c>
      <c r="C12" s="34">
        <v>189</v>
      </c>
      <c r="D12" s="46"/>
      <c r="E12" s="46">
        <f>ROUND(Р[[#This Row],[Количество]]*Р[[#This Row],[Цена за ед., руб]],2)</f>
        <v>0</v>
      </c>
      <c r="F12" s="38"/>
    </row>
    <row r="13" spans="1:6" ht="11.1" customHeight="1" x14ac:dyDescent="0.2">
      <c r="A13" s="37" t="s">
        <v>62</v>
      </c>
      <c r="B13" s="33" t="s">
        <v>63</v>
      </c>
      <c r="C13" s="36">
        <v>14329</v>
      </c>
      <c r="D13" s="46"/>
      <c r="E13" s="46">
        <f>ROUND(Р[[#This Row],[Количество]]*Р[[#This Row],[Цена за ед., руб]],2)</f>
        <v>0</v>
      </c>
      <c r="F13" s="38"/>
    </row>
    <row r="14" spans="1:6" ht="11.1" customHeight="1" x14ac:dyDescent="0.2">
      <c r="A14" s="37" t="s">
        <v>77</v>
      </c>
      <c r="B14" s="33" t="s">
        <v>24</v>
      </c>
      <c r="C14" s="34">
        <v>2</v>
      </c>
      <c r="D14" s="46"/>
      <c r="E14" s="46">
        <f>ROUND(Р[[#This Row],[Количество]]*Р[[#This Row],[Цена за ед., руб]],2)</f>
        <v>0</v>
      </c>
      <c r="F14" s="38"/>
    </row>
    <row r="15" spans="1:6" ht="11.1" customHeight="1" x14ac:dyDescent="0.2">
      <c r="A15" s="37" t="s">
        <v>80</v>
      </c>
      <c r="B15" s="33" t="s">
        <v>24</v>
      </c>
      <c r="C15" s="34">
        <v>317</v>
      </c>
      <c r="D15" s="46"/>
      <c r="E15" s="46">
        <f>ROUND(Р[[#This Row],[Количество]]*Р[[#This Row],[Цена за ед., руб]],2)</f>
        <v>0</v>
      </c>
      <c r="F15" s="38"/>
    </row>
    <row r="16" spans="1:6" ht="11.1" customHeight="1" x14ac:dyDescent="0.2">
      <c r="A16" s="37" t="s">
        <v>81</v>
      </c>
      <c r="B16" s="33" t="s">
        <v>66</v>
      </c>
      <c r="C16" s="34">
        <v>688</v>
      </c>
      <c r="D16" s="46"/>
      <c r="E16" s="46">
        <f>ROUND(Р[[#This Row],[Количество]]*Р[[#This Row],[Цена за ед., руб]],2)</f>
        <v>0</v>
      </c>
      <c r="F16" s="38"/>
    </row>
    <row r="17" spans="1:6" ht="11.1" customHeight="1" x14ac:dyDescent="0.2">
      <c r="A17" s="37" t="s">
        <v>87</v>
      </c>
      <c r="B17" s="33" t="s">
        <v>66</v>
      </c>
      <c r="C17" s="34">
        <v>632</v>
      </c>
      <c r="D17" s="46"/>
      <c r="E17" s="46">
        <f>ROUND(Р[[#This Row],[Количество]]*Р[[#This Row],[Цена за ед., руб]],2)</f>
        <v>0</v>
      </c>
      <c r="F17" s="38"/>
    </row>
    <row r="18" spans="1:6" ht="11.1" customHeight="1" x14ac:dyDescent="0.2">
      <c r="A18" s="37" t="s">
        <v>96</v>
      </c>
      <c r="B18" s="33" t="s">
        <v>24</v>
      </c>
      <c r="C18" s="34">
        <v>618</v>
      </c>
      <c r="D18" s="46"/>
      <c r="E18" s="46">
        <f>ROUND(Р[[#This Row],[Количество]]*Р[[#This Row],[Цена за ед., руб]],2)</f>
        <v>0</v>
      </c>
      <c r="F18" s="38"/>
    </row>
    <row r="19" spans="1:6" ht="11.1" customHeight="1" x14ac:dyDescent="0.2">
      <c r="A19" s="37" t="s">
        <v>109</v>
      </c>
      <c r="B19" s="33" t="s">
        <v>24</v>
      </c>
      <c r="C19" s="34">
        <v>51</v>
      </c>
      <c r="D19" s="46"/>
      <c r="E19" s="46">
        <f>ROUND(Р[[#This Row],[Количество]]*Р[[#This Row],[Цена за ед., руб]],2)</f>
        <v>0</v>
      </c>
      <c r="F19" s="38"/>
    </row>
    <row r="20" spans="1:6" ht="11.1" customHeight="1" x14ac:dyDescent="0.2">
      <c r="A20" s="37" t="s">
        <v>114</v>
      </c>
      <c r="B20" s="33" t="s">
        <v>24</v>
      </c>
      <c r="C20" s="34">
        <v>2</v>
      </c>
      <c r="D20" s="46"/>
      <c r="E20" s="46">
        <f>ROUND(Р[[#This Row],[Количество]]*Р[[#This Row],[Цена за ед., руб]],2)</f>
        <v>0</v>
      </c>
      <c r="F20" s="38"/>
    </row>
    <row r="21" spans="1:6" ht="11.1" customHeight="1" x14ac:dyDescent="0.2">
      <c r="A21" s="37" t="s">
        <v>117</v>
      </c>
      <c r="B21" s="33" t="s">
        <v>24</v>
      </c>
      <c r="C21" s="34">
        <v>8</v>
      </c>
      <c r="D21" s="46"/>
      <c r="E21" s="46">
        <f>ROUND(Р[[#This Row],[Количество]]*Р[[#This Row],[Цена за ед., руб]],2)</f>
        <v>0</v>
      </c>
      <c r="F21" s="38"/>
    </row>
    <row r="22" spans="1:6" ht="11.1" customHeight="1" x14ac:dyDescent="0.2">
      <c r="A22" s="37" t="s">
        <v>122</v>
      </c>
      <c r="B22" s="33" t="s">
        <v>24</v>
      </c>
      <c r="C22" s="34">
        <v>4</v>
      </c>
      <c r="D22" s="46"/>
      <c r="E22" s="46">
        <f>ROUND(Р[[#This Row],[Количество]]*Р[[#This Row],[Цена за ед., руб]],2)</f>
        <v>0</v>
      </c>
      <c r="F22" s="38"/>
    </row>
    <row r="23" spans="1:6" ht="11.1" customHeight="1" x14ac:dyDescent="0.2">
      <c r="A23" s="37" t="s">
        <v>124</v>
      </c>
      <c r="B23" s="33" t="s">
        <v>24</v>
      </c>
      <c r="C23" s="34">
        <v>127</v>
      </c>
      <c r="D23" s="46"/>
      <c r="E23" s="46">
        <f>ROUND(Р[[#This Row],[Количество]]*Р[[#This Row],[Цена за ед., руб]],2)</f>
        <v>0</v>
      </c>
      <c r="F23" s="38"/>
    </row>
    <row r="24" spans="1:6" ht="11.1" customHeight="1" x14ac:dyDescent="0.2">
      <c r="A24" s="37" t="s">
        <v>127</v>
      </c>
      <c r="B24" s="33" t="s">
        <v>24</v>
      </c>
      <c r="C24" s="34">
        <v>619</v>
      </c>
      <c r="D24" s="46"/>
      <c r="E24" s="46">
        <f>ROUND(Р[[#This Row],[Количество]]*Р[[#This Row],[Цена за ед., руб]],2)</f>
        <v>0</v>
      </c>
      <c r="F24" s="38"/>
    </row>
    <row r="25" spans="1:6" ht="11.1" customHeight="1" x14ac:dyDescent="0.2">
      <c r="A25" s="91" t="s">
        <v>256</v>
      </c>
      <c r="B25" s="33" t="s">
        <v>24</v>
      </c>
      <c r="C25" s="34">
        <v>6</v>
      </c>
      <c r="D25" s="46"/>
      <c r="E25" s="46">
        <f>ROUND(Р[[#This Row],[Количество]]*Р[[#This Row],[Цена за ед., руб]],2)</f>
        <v>0</v>
      </c>
      <c r="F25" s="38"/>
    </row>
    <row r="26" spans="1:6" ht="11.1" customHeight="1" x14ac:dyDescent="0.2">
      <c r="A26" s="91" t="s">
        <v>257</v>
      </c>
      <c r="B26" s="33" t="s">
        <v>24</v>
      </c>
      <c r="C26" s="34">
        <v>2</v>
      </c>
      <c r="D26" s="46"/>
      <c r="E26" s="46">
        <f>ROUND(Р[[#This Row],[Количество]]*Р[[#This Row],[Цена за ед., руб]],2)</f>
        <v>0</v>
      </c>
      <c r="F26" s="38"/>
    </row>
    <row r="27" spans="1:6" ht="11.1" customHeight="1" x14ac:dyDescent="0.2">
      <c r="A27" s="37" t="s">
        <v>191</v>
      </c>
      <c r="B27" s="33" t="s">
        <v>63</v>
      </c>
      <c r="C27" s="34">
        <v>975</v>
      </c>
      <c r="D27" s="46"/>
      <c r="E27" s="46">
        <f>ROUND(Р[[#This Row],[Количество]]*Р[[#This Row],[Цена за ед., руб]],2)</f>
        <v>0</v>
      </c>
      <c r="F27" s="38"/>
    </row>
    <row r="28" spans="1:6" ht="11.1" customHeight="1" x14ac:dyDescent="0.2">
      <c r="A28" s="37" t="s">
        <v>196</v>
      </c>
      <c r="B28" s="33" t="s">
        <v>63</v>
      </c>
      <c r="C28" s="36">
        <v>13345</v>
      </c>
      <c r="D28" s="46"/>
      <c r="E28" s="46">
        <f>ROUND(Р[[#This Row],[Количество]]*Р[[#This Row],[Цена за ед., руб]],2)</f>
        <v>0</v>
      </c>
      <c r="F28" s="38"/>
    </row>
    <row r="29" spans="1:6" ht="11.1" customHeight="1" x14ac:dyDescent="0.2">
      <c r="A29" s="37" t="s">
        <v>204</v>
      </c>
      <c r="B29" s="33" t="s">
        <v>63</v>
      </c>
      <c r="C29" s="34">
        <v>625</v>
      </c>
      <c r="D29" s="46"/>
      <c r="E29" s="46">
        <f>ROUND(Р[[#This Row],[Количество]]*Р[[#This Row],[Цена за ед., руб]],2)</f>
        <v>0</v>
      </c>
      <c r="F29" s="38"/>
    </row>
    <row r="30" spans="1:6" ht="11.1" customHeight="1" x14ac:dyDescent="0.2">
      <c r="A30" s="37" t="s">
        <v>207</v>
      </c>
      <c r="B30" s="33" t="s">
        <v>24</v>
      </c>
      <c r="C30" s="34">
        <v>2</v>
      </c>
      <c r="D30" s="46"/>
      <c r="E30" s="46">
        <f>ROUND(Р[[#This Row],[Количество]]*Р[[#This Row],[Цена за ед., руб]],2)</f>
        <v>0</v>
      </c>
      <c r="F30" s="38"/>
    </row>
    <row r="31" spans="1:6" ht="23.1" customHeight="1" x14ac:dyDescent="0.2">
      <c r="A31" s="37" t="s">
        <v>216</v>
      </c>
      <c r="B31" s="33" t="s">
        <v>56</v>
      </c>
      <c r="C31" s="34">
        <v>1</v>
      </c>
      <c r="D31" s="46"/>
      <c r="E31" s="46">
        <f>ROUND(Р[[#This Row],[Количество]]*Р[[#This Row],[Цена за ед., руб]],2)</f>
        <v>0</v>
      </c>
      <c r="F31" s="38"/>
    </row>
    <row r="32" spans="1:6" ht="11.1" customHeight="1" x14ac:dyDescent="0.2">
      <c r="A32" s="80" t="s">
        <v>253</v>
      </c>
      <c r="B32" s="42" t="s">
        <v>56</v>
      </c>
      <c r="C32" s="43">
        <v>1</v>
      </c>
      <c r="D32" s="46"/>
      <c r="E32" s="47">
        <f>ROUND(Р[[#This Row],[Количество]]*Р[[#This Row],[Цена за ед., руб]],2)</f>
        <v>0</v>
      </c>
      <c r="F32" s="44"/>
    </row>
    <row r="33" spans="1:6" ht="11.45" customHeight="1" x14ac:dyDescent="0.2">
      <c r="A33" s="41" t="s">
        <v>238</v>
      </c>
      <c r="B33" s="42"/>
      <c r="C33" s="58"/>
      <c r="D33" s="47"/>
      <c r="E33" s="47">
        <f>SUBTOTAL(109,Р[Сумма, руб])</f>
        <v>0</v>
      </c>
      <c r="F33" s="44"/>
    </row>
    <row r="35" spans="1:6" ht="11.45" customHeight="1" x14ac:dyDescent="0.2">
      <c r="D35" s="77" t="s">
        <v>252</v>
      </c>
      <c r="E35" s="78">
        <f>ЛСР!J254-Р[[#Totals],[Сумма,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25"/>
  <sheetViews>
    <sheetView workbookViewId="0">
      <pane ySplit="3" topLeftCell="A115" activePane="bottomLeft" state="frozen"/>
      <selection pane="bottomLeft" activeCell="I122" sqref="I4:I122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18" t="s">
        <v>228</v>
      </c>
      <c r="B1" s="118"/>
      <c r="C1" s="118"/>
      <c r="D1" s="118"/>
      <c r="E1" s="118"/>
      <c r="F1" s="118"/>
      <c r="G1" s="118"/>
      <c r="H1" s="118"/>
    </row>
    <row r="2" spans="1:9" ht="11.1" customHeight="1" x14ac:dyDescent="0.2"/>
    <row r="3" spans="1:9" ht="23.1" customHeight="1" x14ac:dyDescent="0.2">
      <c r="A3" s="39" t="s">
        <v>229</v>
      </c>
      <c r="B3" s="48" t="s">
        <v>230</v>
      </c>
      <c r="C3" s="40" t="s">
        <v>231</v>
      </c>
      <c r="D3" s="2" t="s">
        <v>7</v>
      </c>
      <c r="E3" s="2" t="s">
        <v>10</v>
      </c>
      <c r="F3" s="45" t="s">
        <v>11</v>
      </c>
      <c r="G3" s="45" t="s">
        <v>12</v>
      </c>
      <c r="H3" s="2" t="s">
        <v>232</v>
      </c>
      <c r="I3" s="40" t="s">
        <v>233</v>
      </c>
    </row>
    <row r="4" spans="1:9" ht="23.1" customHeight="1" x14ac:dyDescent="0.2">
      <c r="A4" s="37" t="s">
        <v>97</v>
      </c>
      <c r="B4" s="35"/>
      <c r="C4" s="35" t="s">
        <v>98</v>
      </c>
      <c r="D4" s="33" t="s">
        <v>24</v>
      </c>
      <c r="E4" s="34">
        <v>618</v>
      </c>
      <c r="F4" s="46"/>
      <c r="G4" s="46">
        <f>ROUND(М[[#This Row],[Количество]]*М[[#This Row],[Цена за ед., руб]],2)</f>
        <v>0</v>
      </c>
      <c r="H4" s="35"/>
      <c r="I4" s="38"/>
    </row>
    <row r="5" spans="1:9" ht="11.1" customHeight="1" x14ac:dyDescent="0.2">
      <c r="A5" s="37" t="s">
        <v>99</v>
      </c>
      <c r="B5" s="35"/>
      <c r="C5" s="35" t="s">
        <v>100</v>
      </c>
      <c r="D5" s="33" t="s">
        <v>24</v>
      </c>
      <c r="E5" s="36">
        <v>1236</v>
      </c>
      <c r="F5" s="46"/>
      <c r="G5" s="46">
        <f>ROUND(М[[#This Row],[Количество]]*М[[#This Row],[Цена за ед., руб]],2)</f>
        <v>0</v>
      </c>
      <c r="H5" s="35"/>
      <c r="I5" s="38"/>
    </row>
    <row r="6" spans="1:9" ht="11.1" customHeight="1" x14ac:dyDescent="0.2">
      <c r="A6" s="37" t="s">
        <v>101</v>
      </c>
      <c r="B6" s="35"/>
      <c r="C6" s="35" t="s">
        <v>102</v>
      </c>
      <c r="D6" s="33" t="s">
        <v>24</v>
      </c>
      <c r="E6" s="36">
        <v>1236</v>
      </c>
      <c r="F6" s="46"/>
      <c r="G6" s="46">
        <f>ROUND(М[[#This Row],[Количество]]*М[[#This Row],[Цена за ед., руб]],2)</f>
        <v>0</v>
      </c>
      <c r="H6" s="35"/>
      <c r="I6" s="38"/>
    </row>
    <row r="7" spans="1:9" ht="11.1" customHeight="1" x14ac:dyDescent="0.2">
      <c r="A7" s="37" t="s">
        <v>128</v>
      </c>
      <c r="B7" s="35"/>
      <c r="C7" s="35" t="s">
        <v>129</v>
      </c>
      <c r="D7" s="33" t="s">
        <v>24</v>
      </c>
      <c r="E7" s="34">
        <v>618</v>
      </c>
      <c r="F7" s="46"/>
      <c r="G7" s="46">
        <f>ROUND(М[[#This Row],[Количество]]*М[[#This Row],[Цена за ед., руб]],2)</f>
        <v>0</v>
      </c>
      <c r="H7" s="35"/>
      <c r="I7" s="38"/>
    </row>
    <row r="8" spans="1:9" ht="23.1" customHeight="1" x14ac:dyDescent="0.2">
      <c r="A8" s="37" t="s">
        <v>130</v>
      </c>
      <c r="B8" s="35"/>
      <c r="C8" s="35" t="s">
        <v>131</v>
      </c>
      <c r="D8" s="33" t="s">
        <v>24</v>
      </c>
      <c r="E8" s="34">
        <v>2</v>
      </c>
      <c r="F8" s="46"/>
      <c r="G8" s="46">
        <f>ROUND(М[[#This Row],[Количество]]*М[[#This Row],[Цена за ед., руб]],2)</f>
        <v>0</v>
      </c>
      <c r="H8" s="35"/>
      <c r="I8" s="38"/>
    </row>
    <row r="9" spans="1:9" ht="23.1" customHeight="1" x14ac:dyDescent="0.2">
      <c r="A9" s="37" t="s">
        <v>130</v>
      </c>
      <c r="B9" s="35"/>
      <c r="C9" s="35" t="s">
        <v>132</v>
      </c>
      <c r="D9" s="33" t="s">
        <v>24</v>
      </c>
      <c r="E9" s="34">
        <v>1</v>
      </c>
      <c r="F9" s="46"/>
      <c r="G9" s="46">
        <f>ROUND(М[[#This Row],[Количество]]*М[[#This Row],[Цена за ед., руб]],2)</f>
        <v>0</v>
      </c>
      <c r="H9" s="35"/>
      <c r="I9" s="38"/>
    </row>
    <row r="10" spans="1:9" ht="23.1" customHeight="1" x14ac:dyDescent="0.2">
      <c r="A10" s="37" t="s">
        <v>130</v>
      </c>
      <c r="B10" s="35"/>
      <c r="C10" s="35" t="s">
        <v>133</v>
      </c>
      <c r="D10" s="33" t="s">
        <v>24</v>
      </c>
      <c r="E10" s="34">
        <v>1</v>
      </c>
      <c r="F10" s="46"/>
      <c r="G10" s="46">
        <f>ROUND(М[[#This Row],[Количество]]*М[[#This Row],[Цена за ед., руб]],2)</f>
        <v>0</v>
      </c>
      <c r="H10" s="35"/>
      <c r="I10" s="38"/>
    </row>
    <row r="11" spans="1:9" ht="23.1" customHeight="1" x14ac:dyDescent="0.2">
      <c r="A11" s="37" t="s">
        <v>130</v>
      </c>
      <c r="B11" s="35"/>
      <c r="C11" s="35" t="s">
        <v>134</v>
      </c>
      <c r="D11" s="33" t="s">
        <v>24</v>
      </c>
      <c r="E11" s="34">
        <v>2</v>
      </c>
      <c r="F11" s="46"/>
      <c r="G11" s="46">
        <f>ROUND(М[[#This Row],[Количество]]*М[[#This Row],[Цена за ед., руб]],2)</f>
        <v>0</v>
      </c>
      <c r="H11" s="35"/>
      <c r="I11" s="38"/>
    </row>
    <row r="12" spans="1:9" ht="11.1" customHeight="1" x14ac:dyDescent="0.2">
      <c r="A12" s="37" t="s">
        <v>192</v>
      </c>
      <c r="B12" s="35"/>
      <c r="C12" s="35" t="s">
        <v>193</v>
      </c>
      <c r="D12" s="33" t="s">
        <v>66</v>
      </c>
      <c r="E12" s="34">
        <v>765</v>
      </c>
      <c r="F12" s="46"/>
      <c r="G12" s="46">
        <f>ROUND(М[[#This Row],[Количество]]*М[[#This Row],[Цена за ед., руб]],2)</f>
        <v>0</v>
      </c>
      <c r="H12" s="35"/>
      <c r="I12" s="38"/>
    </row>
    <row r="13" spans="1:9" ht="11.1" customHeight="1" x14ac:dyDescent="0.2">
      <c r="A13" s="37" t="s">
        <v>192</v>
      </c>
      <c r="B13" s="35"/>
      <c r="C13" s="35" t="s">
        <v>194</v>
      </c>
      <c r="D13" s="33" t="s">
        <v>66</v>
      </c>
      <c r="E13" s="34">
        <v>120</v>
      </c>
      <c r="F13" s="46"/>
      <c r="G13" s="46">
        <f>ROUND(М[[#This Row],[Количество]]*М[[#This Row],[Цена за ед., руб]],2)</f>
        <v>0</v>
      </c>
      <c r="H13" s="35"/>
      <c r="I13" s="38"/>
    </row>
    <row r="14" spans="1:9" ht="11.1" customHeight="1" x14ac:dyDescent="0.2">
      <c r="A14" s="37" t="s">
        <v>192</v>
      </c>
      <c r="B14" s="35"/>
      <c r="C14" s="35" t="s">
        <v>195</v>
      </c>
      <c r="D14" s="33" t="s">
        <v>66</v>
      </c>
      <c r="E14" s="34">
        <v>90</v>
      </c>
      <c r="F14" s="46"/>
      <c r="G14" s="46">
        <f>ROUND(М[[#This Row],[Количество]]*М[[#This Row],[Цена за ед., руб]],2)</f>
        <v>0</v>
      </c>
      <c r="H14" s="35"/>
      <c r="I14" s="38"/>
    </row>
    <row r="15" spans="1:9" ht="11.1" customHeight="1" x14ac:dyDescent="0.2">
      <c r="A15" s="37" t="s">
        <v>34</v>
      </c>
      <c r="B15" s="35" t="s">
        <v>35</v>
      </c>
      <c r="C15" s="35" t="s">
        <v>36</v>
      </c>
      <c r="D15" s="33" t="s">
        <v>24</v>
      </c>
      <c r="E15" s="34">
        <v>3</v>
      </c>
      <c r="F15" s="46"/>
      <c r="G15" s="46">
        <f>ROUND(М[[#This Row],[Количество]]*М[[#This Row],[Цена за ед., руб]],2)</f>
        <v>0</v>
      </c>
      <c r="H15" s="35"/>
      <c r="I15" s="38"/>
    </row>
    <row r="16" spans="1:9" ht="11.1" customHeight="1" x14ac:dyDescent="0.2">
      <c r="A16" s="37" t="s">
        <v>103</v>
      </c>
      <c r="B16" s="35"/>
      <c r="C16" s="35" t="s">
        <v>104</v>
      </c>
      <c r="D16" s="33" t="s">
        <v>56</v>
      </c>
      <c r="E16" s="34">
        <v>5</v>
      </c>
      <c r="F16" s="46"/>
      <c r="G16" s="46">
        <f>ROUND(М[[#This Row],[Количество]]*М[[#This Row],[Цена за ед., руб]],2)</f>
        <v>0</v>
      </c>
      <c r="H16" s="35"/>
      <c r="I16" s="38"/>
    </row>
    <row r="17" spans="1:9" ht="11.1" customHeight="1" x14ac:dyDescent="0.2">
      <c r="A17" s="37" t="s">
        <v>55</v>
      </c>
      <c r="B17" s="35"/>
      <c r="C17" s="35"/>
      <c r="D17" s="33" t="s">
        <v>56</v>
      </c>
      <c r="E17" s="34">
        <v>189</v>
      </c>
      <c r="F17" s="46"/>
      <c r="G17" s="46">
        <f>ROUND(М[[#This Row],[Количество]]*М[[#This Row],[Цена за ед., руб]],2)</f>
        <v>0</v>
      </c>
      <c r="H17" s="35"/>
      <c r="I17" s="38"/>
    </row>
    <row r="18" spans="1:9" ht="11.1" customHeight="1" x14ac:dyDescent="0.2">
      <c r="A18" s="37" t="s">
        <v>205</v>
      </c>
      <c r="B18" s="35"/>
      <c r="C18" s="35"/>
      <c r="D18" s="33" t="s">
        <v>206</v>
      </c>
      <c r="E18" s="34">
        <v>80</v>
      </c>
      <c r="F18" s="46"/>
      <c r="G18" s="46">
        <f>ROUND(М[[#This Row],[Количество]]*М[[#This Row],[Цена за ед., руб]],2)</f>
        <v>0</v>
      </c>
      <c r="H18" s="35"/>
      <c r="I18" s="38"/>
    </row>
    <row r="19" spans="1:9" ht="11.1" customHeight="1" x14ac:dyDescent="0.2">
      <c r="A19" s="37" t="s">
        <v>57</v>
      </c>
      <c r="B19" s="35"/>
      <c r="C19" s="35" t="s">
        <v>58</v>
      </c>
      <c r="D19" s="33" t="s">
        <v>24</v>
      </c>
      <c r="E19" s="34">
        <v>189</v>
      </c>
      <c r="F19" s="46"/>
      <c r="G19" s="46">
        <f>ROUND(М[[#This Row],[Количество]]*М[[#This Row],[Цена за ед., руб]],2)</f>
        <v>0</v>
      </c>
      <c r="H19" s="35"/>
      <c r="I19" s="38"/>
    </row>
    <row r="20" spans="1:9" ht="11.1" customHeight="1" x14ac:dyDescent="0.2">
      <c r="A20" s="37" t="s">
        <v>135</v>
      </c>
      <c r="B20" s="35"/>
      <c r="C20" s="35" t="s">
        <v>136</v>
      </c>
      <c r="D20" s="33" t="s">
        <v>24</v>
      </c>
      <c r="E20" s="34">
        <v>1</v>
      </c>
      <c r="F20" s="46"/>
      <c r="G20" s="46">
        <f>ROUND(М[[#This Row],[Количество]]*М[[#This Row],[Цена за ед., руб]],2)</f>
        <v>0</v>
      </c>
      <c r="H20" s="35"/>
      <c r="I20" s="38"/>
    </row>
    <row r="21" spans="1:9" ht="11.1" customHeight="1" x14ac:dyDescent="0.2">
      <c r="A21" s="37" t="s">
        <v>135</v>
      </c>
      <c r="B21" s="35"/>
      <c r="C21" s="35" t="s">
        <v>137</v>
      </c>
      <c r="D21" s="33" t="s">
        <v>24</v>
      </c>
      <c r="E21" s="34">
        <v>1</v>
      </c>
      <c r="F21" s="46"/>
      <c r="G21" s="46">
        <f>ROUND(М[[#This Row],[Количество]]*М[[#This Row],[Цена за ед., руб]],2)</f>
        <v>0</v>
      </c>
      <c r="H21" s="35"/>
      <c r="I21" s="38"/>
    </row>
    <row r="22" spans="1:9" ht="23.1" customHeight="1" x14ac:dyDescent="0.2">
      <c r="A22" s="37" t="s">
        <v>139</v>
      </c>
      <c r="B22" s="35"/>
      <c r="C22" s="35" t="s">
        <v>140</v>
      </c>
      <c r="D22" s="33" t="s">
        <v>24</v>
      </c>
      <c r="E22" s="34">
        <v>18</v>
      </c>
      <c r="F22" s="46"/>
      <c r="G22" s="46">
        <f>ROUND(М[[#This Row],[Количество]]*М[[#This Row],[Цена за ед., руб]],2)</f>
        <v>0</v>
      </c>
      <c r="H22" s="35"/>
      <c r="I22" s="38"/>
    </row>
    <row r="23" spans="1:9" ht="23.1" customHeight="1" x14ac:dyDescent="0.2">
      <c r="A23" s="37" t="s">
        <v>139</v>
      </c>
      <c r="B23" s="35"/>
      <c r="C23" s="35" t="s">
        <v>142</v>
      </c>
      <c r="D23" s="33" t="s">
        <v>24</v>
      </c>
      <c r="E23" s="34">
        <v>1</v>
      </c>
      <c r="F23" s="46"/>
      <c r="G23" s="46">
        <f>ROUND(М[[#This Row],[Количество]]*М[[#This Row],[Цена за ед., руб]],2)</f>
        <v>0</v>
      </c>
      <c r="H23" s="35"/>
      <c r="I23" s="38"/>
    </row>
    <row r="24" spans="1:9" ht="23.1" customHeight="1" x14ac:dyDescent="0.2">
      <c r="A24" s="37" t="s">
        <v>139</v>
      </c>
      <c r="B24" s="35"/>
      <c r="C24" s="35" t="s">
        <v>144</v>
      </c>
      <c r="D24" s="33" t="s">
        <v>24</v>
      </c>
      <c r="E24" s="34">
        <v>1</v>
      </c>
      <c r="F24" s="46"/>
      <c r="G24" s="46">
        <f>ROUND(М[[#This Row],[Количество]]*М[[#This Row],[Цена за ед., руб]],2)</f>
        <v>0</v>
      </c>
      <c r="H24" s="35"/>
      <c r="I24" s="38"/>
    </row>
    <row r="25" spans="1:9" ht="23.1" customHeight="1" x14ac:dyDescent="0.2">
      <c r="A25" s="37" t="s">
        <v>139</v>
      </c>
      <c r="B25" s="35"/>
      <c r="C25" s="35" t="s">
        <v>145</v>
      </c>
      <c r="D25" s="33" t="s">
        <v>24</v>
      </c>
      <c r="E25" s="34">
        <v>2</v>
      </c>
      <c r="F25" s="46"/>
      <c r="G25" s="46">
        <f>ROUND(М[[#This Row],[Количество]]*М[[#This Row],[Цена за ед., руб]],2)</f>
        <v>0</v>
      </c>
      <c r="H25" s="35"/>
      <c r="I25" s="38"/>
    </row>
    <row r="26" spans="1:9" ht="23.1" customHeight="1" x14ac:dyDescent="0.2">
      <c r="A26" s="37" t="s">
        <v>139</v>
      </c>
      <c r="B26" s="35"/>
      <c r="C26" s="35" t="s">
        <v>147</v>
      </c>
      <c r="D26" s="33" t="s">
        <v>24</v>
      </c>
      <c r="E26" s="34">
        <v>21</v>
      </c>
      <c r="F26" s="46"/>
      <c r="G26" s="46">
        <f>ROUND(М[[#This Row],[Количество]]*М[[#This Row],[Цена за ед., руб]],2)</f>
        <v>0</v>
      </c>
      <c r="H26" s="35"/>
      <c r="I26" s="38"/>
    </row>
    <row r="27" spans="1:9" ht="23.1" customHeight="1" x14ac:dyDescent="0.2">
      <c r="A27" s="37" t="s">
        <v>139</v>
      </c>
      <c r="B27" s="35"/>
      <c r="C27" s="35" t="s">
        <v>149</v>
      </c>
      <c r="D27" s="33" t="s">
        <v>24</v>
      </c>
      <c r="E27" s="34">
        <v>4</v>
      </c>
      <c r="F27" s="46"/>
      <c r="G27" s="46">
        <f>ROUND(М[[#This Row],[Количество]]*М[[#This Row],[Цена за ед., руб]],2)</f>
        <v>0</v>
      </c>
      <c r="H27" s="35"/>
      <c r="I27" s="38"/>
    </row>
    <row r="28" spans="1:9" ht="23.1" customHeight="1" x14ac:dyDescent="0.2">
      <c r="A28" s="37" t="s">
        <v>139</v>
      </c>
      <c r="B28" s="35"/>
      <c r="C28" s="35" t="s">
        <v>151</v>
      </c>
      <c r="D28" s="33" t="s">
        <v>24</v>
      </c>
      <c r="E28" s="34">
        <v>1</v>
      </c>
      <c r="F28" s="46"/>
      <c r="G28" s="46">
        <f>ROUND(М[[#This Row],[Количество]]*М[[#This Row],[Цена за ед., руб]],2)</f>
        <v>0</v>
      </c>
      <c r="H28" s="35"/>
      <c r="I28" s="38"/>
    </row>
    <row r="29" spans="1:9" ht="23.1" customHeight="1" x14ac:dyDescent="0.2">
      <c r="A29" s="37" t="s">
        <v>139</v>
      </c>
      <c r="B29" s="35"/>
      <c r="C29" s="35" t="s">
        <v>153</v>
      </c>
      <c r="D29" s="33" t="s">
        <v>24</v>
      </c>
      <c r="E29" s="34">
        <v>5</v>
      </c>
      <c r="F29" s="46"/>
      <c r="G29" s="46">
        <f>ROUND(М[[#This Row],[Количество]]*М[[#This Row],[Цена за ед., руб]],2)</f>
        <v>0</v>
      </c>
      <c r="H29" s="35"/>
      <c r="I29" s="38"/>
    </row>
    <row r="30" spans="1:9" ht="23.1" customHeight="1" x14ac:dyDescent="0.2">
      <c r="A30" s="37" t="s">
        <v>139</v>
      </c>
      <c r="B30" s="35"/>
      <c r="C30" s="35" t="s">
        <v>154</v>
      </c>
      <c r="D30" s="33" t="s">
        <v>24</v>
      </c>
      <c r="E30" s="34">
        <v>1</v>
      </c>
      <c r="F30" s="46"/>
      <c r="G30" s="46">
        <f>ROUND(М[[#This Row],[Количество]]*М[[#This Row],[Цена за ед., руб]],2)</f>
        <v>0</v>
      </c>
      <c r="H30" s="35"/>
      <c r="I30" s="38"/>
    </row>
    <row r="31" spans="1:9" ht="23.1" customHeight="1" x14ac:dyDescent="0.2">
      <c r="A31" s="37" t="s">
        <v>139</v>
      </c>
      <c r="B31" s="35"/>
      <c r="C31" s="35" t="s">
        <v>155</v>
      </c>
      <c r="D31" s="33" t="s">
        <v>24</v>
      </c>
      <c r="E31" s="34">
        <v>2</v>
      </c>
      <c r="F31" s="46"/>
      <c r="G31" s="46">
        <f>ROUND(М[[#This Row],[Количество]]*М[[#This Row],[Цена за ед., руб]],2)</f>
        <v>0</v>
      </c>
      <c r="H31" s="35"/>
      <c r="I31" s="38"/>
    </row>
    <row r="32" spans="1:9" ht="23.1" customHeight="1" x14ac:dyDescent="0.2">
      <c r="A32" s="37" t="s">
        <v>139</v>
      </c>
      <c r="B32" s="35"/>
      <c r="C32" s="35" t="s">
        <v>156</v>
      </c>
      <c r="D32" s="33" t="s">
        <v>24</v>
      </c>
      <c r="E32" s="34">
        <v>2</v>
      </c>
      <c r="F32" s="46"/>
      <c r="G32" s="46">
        <f>ROUND(М[[#This Row],[Количество]]*М[[#This Row],[Цена за ед., руб]],2)</f>
        <v>0</v>
      </c>
      <c r="H32" s="35"/>
      <c r="I32" s="38"/>
    </row>
    <row r="33" spans="1:9" ht="23.1" customHeight="1" x14ac:dyDescent="0.2">
      <c r="A33" s="37" t="s">
        <v>139</v>
      </c>
      <c r="B33" s="35"/>
      <c r="C33" s="35" t="s">
        <v>131</v>
      </c>
      <c r="D33" s="33" t="s">
        <v>24</v>
      </c>
      <c r="E33" s="34">
        <v>2</v>
      </c>
      <c r="F33" s="46"/>
      <c r="G33" s="46">
        <f>ROUND(М[[#This Row],[Количество]]*М[[#This Row],[Цена за ед., руб]],2)</f>
        <v>0</v>
      </c>
      <c r="H33" s="35"/>
      <c r="I33" s="38"/>
    </row>
    <row r="34" spans="1:9" ht="23.1" customHeight="1" x14ac:dyDescent="0.2">
      <c r="A34" s="37" t="s">
        <v>139</v>
      </c>
      <c r="B34" s="35"/>
      <c r="C34" s="35" t="s">
        <v>157</v>
      </c>
      <c r="D34" s="33" t="s">
        <v>24</v>
      </c>
      <c r="E34" s="34">
        <v>5</v>
      </c>
      <c r="F34" s="46"/>
      <c r="G34" s="46">
        <f>ROUND(М[[#This Row],[Количество]]*М[[#This Row],[Цена за ед., руб]],2)</f>
        <v>0</v>
      </c>
      <c r="H34" s="35"/>
      <c r="I34" s="38"/>
    </row>
    <row r="35" spans="1:9" ht="23.1" customHeight="1" x14ac:dyDescent="0.2">
      <c r="A35" s="37" t="s">
        <v>139</v>
      </c>
      <c r="B35" s="35"/>
      <c r="C35" s="35" t="s">
        <v>158</v>
      </c>
      <c r="D35" s="33" t="s">
        <v>24</v>
      </c>
      <c r="E35" s="34">
        <v>2</v>
      </c>
      <c r="F35" s="46"/>
      <c r="G35" s="46">
        <f>ROUND(М[[#This Row],[Количество]]*М[[#This Row],[Цена за ед., руб]],2)</f>
        <v>0</v>
      </c>
      <c r="H35" s="35"/>
      <c r="I35" s="38"/>
    </row>
    <row r="36" spans="1:9" ht="23.1" customHeight="1" x14ac:dyDescent="0.2">
      <c r="A36" s="37" t="s">
        <v>139</v>
      </c>
      <c r="B36" s="35"/>
      <c r="C36" s="35" t="s">
        <v>159</v>
      </c>
      <c r="D36" s="33" t="s">
        <v>24</v>
      </c>
      <c r="E36" s="34">
        <v>10</v>
      </c>
      <c r="F36" s="46"/>
      <c r="G36" s="46">
        <f>ROUND(М[[#This Row],[Количество]]*М[[#This Row],[Цена за ед., руб]],2)</f>
        <v>0</v>
      </c>
      <c r="H36" s="35"/>
      <c r="I36" s="38"/>
    </row>
    <row r="37" spans="1:9" ht="47.1" customHeight="1" x14ac:dyDescent="0.2">
      <c r="A37" s="37" t="s">
        <v>139</v>
      </c>
      <c r="B37" s="35"/>
      <c r="C37" s="35" t="s">
        <v>160</v>
      </c>
      <c r="D37" s="33" t="s">
        <v>24</v>
      </c>
      <c r="E37" s="34">
        <v>21</v>
      </c>
      <c r="F37" s="46"/>
      <c r="G37" s="46">
        <f>ROUND(М[[#This Row],[Количество]]*М[[#This Row],[Цена за ед., руб]],2)</f>
        <v>0</v>
      </c>
      <c r="H37" s="35"/>
      <c r="I37" s="38"/>
    </row>
    <row r="38" spans="1:9" ht="47.1" customHeight="1" x14ac:dyDescent="0.2">
      <c r="A38" s="37" t="s">
        <v>139</v>
      </c>
      <c r="B38" s="35"/>
      <c r="C38" s="35" t="s">
        <v>161</v>
      </c>
      <c r="D38" s="33" t="s">
        <v>24</v>
      </c>
      <c r="E38" s="34">
        <v>21</v>
      </c>
      <c r="F38" s="46"/>
      <c r="G38" s="46">
        <f>ROUND(М[[#This Row],[Количество]]*М[[#This Row],[Цена за ед., руб]],2)</f>
        <v>0</v>
      </c>
      <c r="H38" s="35"/>
      <c r="I38" s="38"/>
    </row>
    <row r="39" spans="1:9" ht="23.1" customHeight="1" x14ac:dyDescent="0.2">
      <c r="A39" s="37" t="s">
        <v>139</v>
      </c>
      <c r="B39" s="35"/>
      <c r="C39" s="35" t="s">
        <v>162</v>
      </c>
      <c r="D39" s="33" t="s">
        <v>24</v>
      </c>
      <c r="E39" s="34">
        <v>1</v>
      </c>
      <c r="F39" s="46"/>
      <c r="G39" s="46">
        <f>ROUND(М[[#This Row],[Количество]]*М[[#This Row],[Цена за ед., руб]],2)</f>
        <v>0</v>
      </c>
      <c r="H39" s="35"/>
      <c r="I39" s="38"/>
    </row>
    <row r="40" spans="1:9" ht="23.1" customHeight="1" x14ac:dyDescent="0.2">
      <c r="A40" s="37" t="s">
        <v>139</v>
      </c>
      <c r="B40" s="35"/>
      <c r="C40" s="35" t="s">
        <v>163</v>
      </c>
      <c r="D40" s="33" t="s">
        <v>24</v>
      </c>
      <c r="E40" s="34">
        <v>8</v>
      </c>
      <c r="F40" s="46"/>
      <c r="G40" s="46">
        <f>ROUND(М[[#This Row],[Количество]]*М[[#This Row],[Цена за ед., руб]],2)</f>
        <v>0</v>
      </c>
      <c r="H40" s="35"/>
      <c r="I40" s="38"/>
    </row>
    <row r="41" spans="1:9" ht="23.1" customHeight="1" x14ac:dyDescent="0.2">
      <c r="A41" s="37" t="s">
        <v>139</v>
      </c>
      <c r="B41" s="35"/>
      <c r="C41" s="35" t="s">
        <v>164</v>
      </c>
      <c r="D41" s="33" t="s">
        <v>24</v>
      </c>
      <c r="E41" s="34">
        <v>7</v>
      </c>
      <c r="F41" s="46"/>
      <c r="G41" s="46">
        <f>ROUND(М[[#This Row],[Количество]]*М[[#This Row],[Цена за ед., руб]],2)</f>
        <v>0</v>
      </c>
      <c r="H41" s="35"/>
      <c r="I41" s="38"/>
    </row>
    <row r="42" spans="1:9" ht="23.1" customHeight="1" x14ac:dyDescent="0.2">
      <c r="A42" s="37" t="s">
        <v>139</v>
      </c>
      <c r="B42" s="35"/>
      <c r="C42" s="35" t="s">
        <v>165</v>
      </c>
      <c r="D42" s="33" t="s">
        <v>24</v>
      </c>
      <c r="E42" s="34">
        <v>5</v>
      </c>
      <c r="F42" s="46"/>
      <c r="G42" s="46">
        <f>ROUND(М[[#This Row],[Количество]]*М[[#This Row],[Цена за ед., руб]],2)</f>
        <v>0</v>
      </c>
      <c r="H42" s="35"/>
      <c r="I42" s="38"/>
    </row>
    <row r="43" spans="1:9" ht="23.1" customHeight="1" x14ac:dyDescent="0.2">
      <c r="A43" s="37" t="s">
        <v>139</v>
      </c>
      <c r="B43" s="35"/>
      <c r="C43" s="35" t="s">
        <v>166</v>
      </c>
      <c r="D43" s="33" t="s">
        <v>24</v>
      </c>
      <c r="E43" s="34">
        <v>22</v>
      </c>
      <c r="F43" s="46"/>
      <c r="G43" s="46">
        <f>ROUND(М[[#This Row],[Количество]]*М[[#This Row],[Цена за ед., руб]],2)</f>
        <v>0</v>
      </c>
      <c r="H43" s="35"/>
      <c r="I43" s="38"/>
    </row>
    <row r="44" spans="1:9" ht="23.1" customHeight="1" x14ac:dyDescent="0.2">
      <c r="A44" s="37" t="s">
        <v>139</v>
      </c>
      <c r="B44" s="35"/>
      <c r="C44" s="35" t="s">
        <v>167</v>
      </c>
      <c r="D44" s="33" t="s">
        <v>24</v>
      </c>
      <c r="E44" s="34">
        <v>124</v>
      </c>
      <c r="F44" s="46"/>
      <c r="G44" s="46">
        <f>ROUND(М[[#This Row],[Количество]]*М[[#This Row],[Цена за ед., руб]],2)</f>
        <v>0</v>
      </c>
      <c r="H44" s="35"/>
      <c r="I44" s="38"/>
    </row>
    <row r="45" spans="1:9" ht="23.1" customHeight="1" x14ac:dyDescent="0.2">
      <c r="A45" s="37" t="s">
        <v>139</v>
      </c>
      <c r="B45" s="35"/>
      <c r="C45" s="35" t="s">
        <v>168</v>
      </c>
      <c r="D45" s="33" t="s">
        <v>24</v>
      </c>
      <c r="E45" s="34">
        <v>24</v>
      </c>
      <c r="F45" s="46"/>
      <c r="G45" s="46">
        <f>ROUND(М[[#This Row],[Количество]]*М[[#This Row],[Цена за ед., руб]],2)</f>
        <v>0</v>
      </c>
      <c r="H45" s="35"/>
      <c r="I45" s="38"/>
    </row>
    <row r="46" spans="1:9" ht="23.1" customHeight="1" x14ac:dyDescent="0.2">
      <c r="A46" s="37" t="s">
        <v>139</v>
      </c>
      <c r="B46" s="35"/>
      <c r="C46" s="35" t="s">
        <v>169</v>
      </c>
      <c r="D46" s="33" t="s">
        <v>24</v>
      </c>
      <c r="E46" s="34">
        <v>46</v>
      </c>
      <c r="F46" s="46"/>
      <c r="G46" s="46">
        <f>ROUND(М[[#This Row],[Количество]]*М[[#This Row],[Цена за ед., руб]],2)</f>
        <v>0</v>
      </c>
      <c r="H46" s="35"/>
      <c r="I46" s="38"/>
    </row>
    <row r="47" spans="1:9" ht="23.1" customHeight="1" x14ac:dyDescent="0.2">
      <c r="A47" s="37" t="s">
        <v>139</v>
      </c>
      <c r="B47" s="35"/>
      <c r="C47" s="35" t="s">
        <v>170</v>
      </c>
      <c r="D47" s="33" t="s">
        <v>24</v>
      </c>
      <c r="E47" s="34">
        <v>1</v>
      </c>
      <c r="F47" s="46"/>
      <c r="G47" s="46">
        <f>ROUND(М[[#This Row],[Количество]]*М[[#This Row],[Цена за ед., руб]],2)</f>
        <v>0</v>
      </c>
      <c r="H47" s="35"/>
      <c r="I47" s="38"/>
    </row>
    <row r="48" spans="1:9" ht="23.1" customHeight="1" x14ac:dyDescent="0.2">
      <c r="A48" s="37" t="s">
        <v>139</v>
      </c>
      <c r="B48" s="35"/>
      <c r="C48" s="35" t="s">
        <v>171</v>
      </c>
      <c r="D48" s="33" t="s">
        <v>24</v>
      </c>
      <c r="E48" s="34">
        <v>4</v>
      </c>
      <c r="F48" s="46"/>
      <c r="G48" s="46">
        <f>ROUND(М[[#This Row],[Количество]]*М[[#This Row],[Цена за ед., руб]],2)</f>
        <v>0</v>
      </c>
      <c r="H48" s="35"/>
      <c r="I48" s="38"/>
    </row>
    <row r="49" spans="1:9" ht="23.1" customHeight="1" x14ac:dyDescent="0.2">
      <c r="A49" s="37" t="s">
        <v>139</v>
      </c>
      <c r="B49" s="35"/>
      <c r="C49" s="35" t="s">
        <v>172</v>
      </c>
      <c r="D49" s="33" t="s">
        <v>24</v>
      </c>
      <c r="E49" s="34">
        <v>1</v>
      </c>
      <c r="F49" s="46"/>
      <c r="G49" s="46">
        <f>ROUND(М[[#This Row],[Количество]]*М[[#This Row],[Цена за ед., руб]],2)</f>
        <v>0</v>
      </c>
      <c r="H49" s="35"/>
      <c r="I49" s="38"/>
    </row>
    <row r="50" spans="1:9" ht="23.1" customHeight="1" x14ac:dyDescent="0.2">
      <c r="A50" s="37" t="s">
        <v>139</v>
      </c>
      <c r="B50" s="35"/>
      <c r="C50" s="35" t="s">
        <v>173</v>
      </c>
      <c r="D50" s="33" t="s">
        <v>24</v>
      </c>
      <c r="E50" s="34">
        <v>1</v>
      </c>
      <c r="F50" s="46"/>
      <c r="G50" s="46">
        <f>ROUND(М[[#This Row],[Количество]]*М[[#This Row],[Цена за ед., руб]],2)</f>
        <v>0</v>
      </c>
      <c r="H50" s="35"/>
      <c r="I50" s="38"/>
    </row>
    <row r="51" spans="1:9" ht="23.1" customHeight="1" x14ac:dyDescent="0.2">
      <c r="A51" s="37" t="s">
        <v>139</v>
      </c>
      <c r="B51" s="35"/>
      <c r="C51" s="35" t="s">
        <v>174</v>
      </c>
      <c r="D51" s="33" t="s">
        <v>24</v>
      </c>
      <c r="E51" s="34">
        <v>130</v>
      </c>
      <c r="F51" s="46"/>
      <c r="G51" s="46">
        <f>ROUND(М[[#This Row],[Количество]]*М[[#This Row],[Цена за ед., руб]],2)</f>
        <v>0</v>
      </c>
      <c r="H51" s="35"/>
      <c r="I51" s="38"/>
    </row>
    <row r="52" spans="1:9" ht="23.1" customHeight="1" x14ac:dyDescent="0.2">
      <c r="A52" s="37" t="s">
        <v>139</v>
      </c>
      <c r="B52" s="35"/>
      <c r="C52" s="35" t="s">
        <v>175</v>
      </c>
      <c r="D52" s="33" t="s">
        <v>24</v>
      </c>
      <c r="E52" s="34">
        <v>9</v>
      </c>
      <c r="F52" s="46"/>
      <c r="G52" s="46">
        <f>ROUND(М[[#This Row],[Количество]]*М[[#This Row],[Цена за ед., руб]],2)</f>
        <v>0</v>
      </c>
      <c r="H52" s="35"/>
      <c r="I52" s="38"/>
    </row>
    <row r="53" spans="1:9" ht="23.1" customHeight="1" x14ac:dyDescent="0.2">
      <c r="A53" s="37" t="s">
        <v>139</v>
      </c>
      <c r="B53" s="35"/>
      <c r="C53" s="35" t="s">
        <v>176</v>
      </c>
      <c r="D53" s="33" t="s">
        <v>24</v>
      </c>
      <c r="E53" s="34">
        <v>1</v>
      </c>
      <c r="F53" s="46"/>
      <c r="G53" s="46">
        <f>ROUND(М[[#This Row],[Количество]]*М[[#This Row],[Цена за ед., руб]],2)</f>
        <v>0</v>
      </c>
      <c r="H53" s="35"/>
      <c r="I53" s="38"/>
    </row>
    <row r="54" spans="1:9" ht="23.1" customHeight="1" x14ac:dyDescent="0.2">
      <c r="A54" s="37" t="s">
        <v>139</v>
      </c>
      <c r="B54" s="35"/>
      <c r="C54" s="35" t="s">
        <v>177</v>
      </c>
      <c r="D54" s="33" t="s">
        <v>24</v>
      </c>
      <c r="E54" s="34">
        <v>3</v>
      </c>
      <c r="F54" s="46"/>
      <c r="G54" s="46">
        <f>ROUND(М[[#This Row],[Количество]]*М[[#This Row],[Цена за ед., руб]],2)</f>
        <v>0</v>
      </c>
      <c r="H54" s="35"/>
      <c r="I54" s="38"/>
    </row>
    <row r="55" spans="1:9" ht="23.1" customHeight="1" x14ac:dyDescent="0.2">
      <c r="A55" s="37" t="s">
        <v>139</v>
      </c>
      <c r="B55" s="35"/>
      <c r="C55" s="35" t="s">
        <v>178</v>
      </c>
      <c r="D55" s="33" t="s">
        <v>24</v>
      </c>
      <c r="E55" s="34">
        <v>6</v>
      </c>
      <c r="F55" s="46"/>
      <c r="G55" s="46">
        <f>ROUND(М[[#This Row],[Количество]]*М[[#This Row],[Цена за ед., руб]],2)</f>
        <v>0</v>
      </c>
      <c r="H55" s="35"/>
      <c r="I55" s="38"/>
    </row>
    <row r="56" spans="1:9" ht="23.1" customHeight="1" x14ac:dyDescent="0.2">
      <c r="A56" s="37" t="s">
        <v>139</v>
      </c>
      <c r="B56" s="35"/>
      <c r="C56" s="35" t="s">
        <v>179</v>
      </c>
      <c r="D56" s="33" t="s">
        <v>24</v>
      </c>
      <c r="E56" s="34">
        <v>37</v>
      </c>
      <c r="F56" s="46"/>
      <c r="G56" s="46">
        <f>ROUND(М[[#This Row],[Количество]]*М[[#This Row],[Цена за ед., руб]],2)</f>
        <v>0</v>
      </c>
      <c r="H56" s="35"/>
      <c r="I56" s="38"/>
    </row>
    <row r="57" spans="1:9" ht="23.1" customHeight="1" x14ac:dyDescent="0.2">
      <c r="A57" s="37" t="s">
        <v>139</v>
      </c>
      <c r="B57" s="35"/>
      <c r="C57" s="35" t="s">
        <v>180</v>
      </c>
      <c r="D57" s="33" t="s">
        <v>24</v>
      </c>
      <c r="E57" s="34">
        <v>38</v>
      </c>
      <c r="F57" s="46"/>
      <c r="G57" s="46">
        <f>ROUND(М[[#This Row],[Количество]]*М[[#This Row],[Цена за ед., руб]],2)</f>
        <v>0</v>
      </c>
      <c r="H57" s="35"/>
      <c r="I57" s="38"/>
    </row>
    <row r="58" spans="1:9" ht="23.1" customHeight="1" x14ac:dyDescent="0.2">
      <c r="A58" s="37" t="s">
        <v>139</v>
      </c>
      <c r="B58" s="35"/>
      <c r="C58" s="35" t="s">
        <v>181</v>
      </c>
      <c r="D58" s="33" t="s">
        <v>24</v>
      </c>
      <c r="E58" s="34">
        <v>27</v>
      </c>
      <c r="F58" s="46"/>
      <c r="G58" s="46">
        <f>ROUND(М[[#This Row],[Количество]]*М[[#This Row],[Цена за ед., руб]],2)</f>
        <v>0</v>
      </c>
      <c r="H58" s="35"/>
      <c r="I58" s="38"/>
    </row>
    <row r="59" spans="1:9" ht="23.1" customHeight="1" x14ac:dyDescent="0.2">
      <c r="A59" s="37" t="s">
        <v>139</v>
      </c>
      <c r="B59" s="35"/>
      <c r="C59" s="35" t="s">
        <v>182</v>
      </c>
      <c r="D59" s="33" t="s">
        <v>24</v>
      </c>
      <c r="E59" s="34">
        <v>1</v>
      </c>
      <c r="F59" s="46"/>
      <c r="G59" s="46">
        <f>ROUND(М[[#This Row],[Количество]]*М[[#This Row],[Цена за ед., руб]],2)</f>
        <v>0</v>
      </c>
      <c r="H59" s="35"/>
      <c r="I59" s="38"/>
    </row>
    <row r="60" spans="1:9" ht="23.1" customHeight="1" x14ac:dyDescent="0.2">
      <c r="A60" s="37" t="s">
        <v>139</v>
      </c>
      <c r="B60" s="35"/>
      <c r="C60" s="35" t="s">
        <v>183</v>
      </c>
      <c r="D60" s="33" t="s">
        <v>24</v>
      </c>
      <c r="E60" s="34">
        <v>1</v>
      </c>
      <c r="F60" s="46"/>
      <c r="G60" s="46">
        <f>ROUND(М[[#This Row],[Количество]]*М[[#This Row],[Цена за ед., руб]],2)</f>
        <v>0</v>
      </c>
      <c r="H60" s="35"/>
      <c r="I60" s="38"/>
    </row>
    <row r="61" spans="1:9" ht="23.1" customHeight="1" x14ac:dyDescent="0.2">
      <c r="A61" s="37" t="s">
        <v>139</v>
      </c>
      <c r="B61" s="35"/>
      <c r="C61" s="35" t="s">
        <v>184</v>
      </c>
      <c r="D61" s="33" t="s">
        <v>24</v>
      </c>
      <c r="E61" s="34">
        <v>1</v>
      </c>
      <c r="F61" s="46"/>
      <c r="G61" s="46">
        <f>ROUND(М[[#This Row],[Количество]]*М[[#This Row],[Цена за ед., руб]],2)</f>
        <v>0</v>
      </c>
      <c r="H61" s="35"/>
      <c r="I61" s="38"/>
    </row>
    <row r="62" spans="1:9" ht="23.1" customHeight="1" x14ac:dyDescent="0.2">
      <c r="A62" s="37" t="s">
        <v>139</v>
      </c>
      <c r="B62" s="35"/>
      <c r="C62" s="35" t="s">
        <v>185</v>
      </c>
      <c r="D62" s="33" t="s">
        <v>24</v>
      </c>
      <c r="E62" s="34">
        <v>1</v>
      </c>
      <c r="F62" s="46"/>
      <c r="G62" s="46">
        <f>ROUND(М[[#This Row],[Количество]]*М[[#This Row],[Цена за ед., руб]],2)</f>
        <v>0</v>
      </c>
      <c r="H62" s="35"/>
      <c r="I62" s="38"/>
    </row>
    <row r="63" spans="1:9" ht="23.1" customHeight="1" x14ac:dyDescent="0.2">
      <c r="A63" s="37" t="s">
        <v>139</v>
      </c>
      <c r="B63" s="35"/>
      <c r="C63" s="35" t="s">
        <v>186</v>
      </c>
      <c r="D63" s="33" t="s">
        <v>24</v>
      </c>
      <c r="E63" s="34">
        <v>1</v>
      </c>
      <c r="F63" s="46"/>
      <c r="G63" s="46">
        <f>ROUND(М[[#This Row],[Количество]]*М[[#This Row],[Цена за ед., руб]],2)</f>
        <v>0</v>
      </c>
      <c r="H63" s="35"/>
      <c r="I63" s="38"/>
    </row>
    <row r="64" spans="1:9" ht="11.1" customHeight="1" x14ac:dyDescent="0.2">
      <c r="A64" s="37" t="s">
        <v>82</v>
      </c>
      <c r="B64" s="35"/>
      <c r="C64" s="35" t="s">
        <v>83</v>
      </c>
      <c r="D64" s="33" t="s">
        <v>66</v>
      </c>
      <c r="E64" s="34">
        <v>165</v>
      </c>
      <c r="F64" s="46"/>
      <c r="G64" s="46">
        <f>ROUND(М[[#This Row],[Количество]]*М[[#This Row],[Цена за ед., руб]],2)</f>
        <v>0</v>
      </c>
      <c r="H64" s="35"/>
      <c r="I64" s="38"/>
    </row>
    <row r="65" spans="1:9" ht="11.1" customHeight="1" x14ac:dyDescent="0.2">
      <c r="A65" s="37" t="s">
        <v>82</v>
      </c>
      <c r="B65" s="35"/>
      <c r="C65" s="35" t="s">
        <v>210</v>
      </c>
      <c r="D65" s="33" t="s">
        <v>66</v>
      </c>
      <c r="E65" s="34">
        <v>120</v>
      </c>
      <c r="F65" s="46"/>
      <c r="G65" s="46">
        <f>ROUND(М[[#This Row],[Количество]]*М[[#This Row],[Цена за ед., руб]],2)</f>
        <v>0</v>
      </c>
      <c r="H65" s="35"/>
      <c r="I65" s="38"/>
    </row>
    <row r="66" spans="1:9" ht="11.1" customHeight="1" x14ac:dyDescent="0.2">
      <c r="A66" s="37" t="s">
        <v>82</v>
      </c>
      <c r="B66" s="35"/>
      <c r="C66" s="35" t="s">
        <v>84</v>
      </c>
      <c r="D66" s="33" t="s">
        <v>66</v>
      </c>
      <c r="E66" s="34">
        <v>216</v>
      </c>
      <c r="F66" s="46"/>
      <c r="G66" s="46">
        <f>ROUND(М[[#This Row],[Количество]]*М[[#This Row],[Цена за ед., руб]],2)</f>
        <v>0</v>
      </c>
      <c r="H66" s="35"/>
      <c r="I66" s="38"/>
    </row>
    <row r="67" spans="1:9" ht="11.1" customHeight="1" x14ac:dyDescent="0.2">
      <c r="A67" s="37" t="s">
        <v>82</v>
      </c>
      <c r="B67" s="35"/>
      <c r="C67" s="35" t="s">
        <v>85</v>
      </c>
      <c r="D67" s="33" t="s">
        <v>66</v>
      </c>
      <c r="E67" s="34">
        <v>138</v>
      </c>
      <c r="F67" s="46"/>
      <c r="G67" s="46">
        <f>ROUND(М[[#This Row],[Количество]]*М[[#This Row],[Цена за ед., руб]],2)</f>
        <v>0</v>
      </c>
      <c r="H67" s="35"/>
      <c r="I67" s="38"/>
    </row>
    <row r="68" spans="1:9" ht="11.1" customHeight="1" x14ac:dyDescent="0.2">
      <c r="A68" s="37" t="s">
        <v>82</v>
      </c>
      <c r="B68" s="35"/>
      <c r="C68" s="35" t="s">
        <v>86</v>
      </c>
      <c r="D68" s="33" t="s">
        <v>66</v>
      </c>
      <c r="E68" s="34">
        <v>49</v>
      </c>
      <c r="F68" s="46"/>
      <c r="G68" s="46">
        <f>ROUND(М[[#This Row],[Количество]]*М[[#This Row],[Цена за ед., руб]],2)</f>
        <v>0</v>
      </c>
      <c r="H68" s="35"/>
      <c r="I68" s="38"/>
    </row>
    <row r="69" spans="1:9" ht="11.1" customHeight="1" x14ac:dyDescent="0.2">
      <c r="A69" s="37" t="s">
        <v>88</v>
      </c>
      <c r="B69" s="35"/>
      <c r="C69" s="35" t="s">
        <v>89</v>
      </c>
      <c r="D69" s="33" t="s">
        <v>66</v>
      </c>
      <c r="E69" s="34">
        <v>63</v>
      </c>
      <c r="F69" s="46"/>
      <c r="G69" s="46">
        <f>ROUND(М[[#This Row],[Количество]]*М[[#This Row],[Цена за ед., руб]],2)</f>
        <v>0</v>
      </c>
      <c r="H69" s="35"/>
      <c r="I69" s="38"/>
    </row>
    <row r="70" spans="1:9" ht="11.1" customHeight="1" x14ac:dyDescent="0.2">
      <c r="A70" s="37" t="s">
        <v>88</v>
      </c>
      <c r="B70" s="35"/>
      <c r="C70" s="35" t="s">
        <v>211</v>
      </c>
      <c r="D70" s="33" t="s">
        <v>66</v>
      </c>
      <c r="E70" s="34">
        <v>3</v>
      </c>
      <c r="F70" s="46"/>
      <c r="G70" s="46">
        <f>ROUND(М[[#This Row],[Количество]]*М[[#This Row],[Цена за ед., руб]],2)</f>
        <v>0</v>
      </c>
      <c r="H70" s="35"/>
      <c r="I70" s="38"/>
    </row>
    <row r="71" spans="1:9" ht="11.1" customHeight="1" x14ac:dyDescent="0.2">
      <c r="A71" s="37" t="s">
        <v>88</v>
      </c>
      <c r="B71" s="35"/>
      <c r="C71" s="35" t="s">
        <v>212</v>
      </c>
      <c r="D71" s="33" t="s">
        <v>66</v>
      </c>
      <c r="E71" s="34">
        <v>5</v>
      </c>
      <c r="F71" s="46"/>
      <c r="G71" s="46">
        <f>ROUND(М[[#This Row],[Количество]]*М[[#This Row],[Цена за ед., руб]],2)</f>
        <v>0</v>
      </c>
      <c r="H71" s="35"/>
      <c r="I71" s="38"/>
    </row>
    <row r="72" spans="1:9" ht="11.1" customHeight="1" x14ac:dyDescent="0.2">
      <c r="A72" s="37" t="s">
        <v>88</v>
      </c>
      <c r="B72" s="35"/>
      <c r="C72" s="35" t="s">
        <v>90</v>
      </c>
      <c r="D72" s="33" t="s">
        <v>66</v>
      </c>
      <c r="E72" s="34">
        <v>444</v>
      </c>
      <c r="F72" s="46"/>
      <c r="G72" s="46">
        <f>ROUND(М[[#This Row],[Количество]]*М[[#This Row],[Цена за ед., руб]],2)</f>
        <v>0</v>
      </c>
      <c r="H72" s="35"/>
      <c r="I72" s="38"/>
    </row>
    <row r="73" spans="1:9" ht="11.1" customHeight="1" x14ac:dyDescent="0.2">
      <c r="A73" s="37" t="s">
        <v>88</v>
      </c>
      <c r="B73" s="35"/>
      <c r="C73" s="35" t="s">
        <v>91</v>
      </c>
      <c r="D73" s="33" t="s">
        <v>66</v>
      </c>
      <c r="E73" s="34">
        <v>117</v>
      </c>
      <c r="F73" s="46"/>
      <c r="G73" s="46">
        <f>ROUND(М[[#This Row],[Количество]]*М[[#This Row],[Цена за ед., руб]],2)</f>
        <v>0</v>
      </c>
      <c r="H73" s="35"/>
      <c r="I73" s="38"/>
    </row>
    <row r="74" spans="1:9" ht="35.1" customHeight="1" x14ac:dyDescent="0.2">
      <c r="A74" s="37" t="s">
        <v>38</v>
      </c>
      <c r="B74" s="35"/>
      <c r="C74" s="35" t="s">
        <v>39</v>
      </c>
      <c r="D74" s="33" t="s">
        <v>24</v>
      </c>
      <c r="E74" s="34">
        <v>6</v>
      </c>
      <c r="F74" s="46"/>
      <c r="G74" s="46">
        <f>ROUND(М[[#This Row],[Количество]]*М[[#This Row],[Цена за ед., руб]],2)</f>
        <v>0</v>
      </c>
      <c r="H74" s="35"/>
      <c r="I74" s="38"/>
    </row>
    <row r="75" spans="1:9" ht="35.1" customHeight="1" x14ac:dyDescent="0.2">
      <c r="A75" s="37" t="s">
        <v>38</v>
      </c>
      <c r="B75" s="35"/>
      <c r="C75" s="35" t="s">
        <v>41</v>
      </c>
      <c r="D75" s="33" t="s">
        <v>24</v>
      </c>
      <c r="E75" s="34">
        <v>6</v>
      </c>
      <c r="F75" s="46"/>
      <c r="G75" s="46">
        <f>ROUND(М[[#This Row],[Количество]]*М[[#This Row],[Цена за ед., руб]],2)</f>
        <v>0</v>
      </c>
      <c r="H75" s="35"/>
      <c r="I75" s="38"/>
    </row>
    <row r="76" spans="1:9" ht="35.1" customHeight="1" x14ac:dyDescent="0.2">
      <c r="A76" s="37" t="s">
        <v>38</v>
      </c>
      <c r="B76" s="35"/>
      <c r="C76" s="35" t="s">
        <v>43</v>
      </c>
      <c r="D76" s="33" t="s">
        <v>24</v>
      </c>
      <c r="E76" s="34">
        <v>12</v>
      </c>
      <c r="F76" s="46"/>
      <c r="G76" s="46">
        <f>ROUND(М[[#This Row],[Количество]]*М[[#This Row],[Цена за ед., руб]],2)</f>
        <v>0</v>
      </c>
      <c r="H76" s="35"/>
      <c r="I76" s="38"/>
    </row>
    <row r="77" spans="1:9" ht="23.1" customHeight="1" x14ac:dyDescent="0.2">
      <c r="A77" s="37" t="s">
        <v>50</v>
      </c>
      <c r="B77" s="35"/>
      <c r="C77" s="35" t="s">
        <v>51</v>
      </c>
      <c r="D77" s="33" t="s">
        <v>24</v>
      </c>
      <c r="E77" s="34">
        <v>40</v>
      </c>
      <c r="F77" s="46"/>
      <c r="G77" s="46">
        <f>ROUND(М[[#This Row],[Количество]]*М[[#This Row],[Цена за ед., руб]],2)</f>
        <v>0</v>
      </c>
      <c r="H77" s="35"/>
      <c r="I77" s="38"/>
    </row>
    <row r="78" spans="1:9" ht="23.1" customHeight="1" x14ac:dyDescent="0.2">
      <c r="A78" s="37" t="s">
        <v>50</v>
      </c>
      <c r="B78" s="35"/>
      <c r="C78" s="35" t="s">
        <v>52</v>
      </c>
      <c r="D78" s="33" t="s">
        <v>24</v>
      </c>
      <c r="E78" s="34">
        <v>12</v>
      </c>
      <c r="F78" s="46"/>
      <c r="G78" s="46">
        <f>ROUND(М[[#This Row],[Количество]]*М[[#This Row],[Цена за ед., руб]],2)</f>
        <v>0</v>
      </c>
      <c r="H78" s="35"/>
      <c r="I78" s="38"/>
    </row>
    <row r="79" spans="1:9" ht="23.1" customHeight="1" x14ac:dyDescent="0.2">
      <c r="A79" s="37" t="s">
        <v>50</v>
      </c>
      <c r="B79" s="35"/>
      <c r="C79" s="35" t="s">
        <v>53</v>
      </c>
      <c r="D79" s="33" t="s">
        <v>24</v>
      </c>
      <c r="E79" s="34">
        <v>12</v>
      </c>
      <c r="F79" s="46"/>
      <c r="G79" s="46">
        <f>ROUND(М[[#This Row],[Количество]]*М[[#This Row],[Цена за ед., руб]],2)</f>
        <v>0</v>
      </c>
      <c r="H79" s="35"/>
      <c r="I79" s="38"/>
    </row>
    <row r="80" spans="1:9" ht="11.1" customHeight="1" x14ac:dyDescent="0.2">
      <c r="A80" s="37" t="s">
        <v>45</v>
      </c>
      <c r="B80" s="35" t="s">
        <v>31</v>
      </c>
      <c r="C80" s="35" t="s">
        <v>46</v>
      </c>
      <c r="D80" s="33" t="s">
        <v>24</v>
      </c>
      <c r="E80" s="34">
        <v>3</v>
      </c>
      <c r="F80" s="46"/>
      <c r="G80" s="46">
        <f>ROUND(М[[#This Row],[Количество]]*М[[#This Row],[Цена за ед., руб]],2)</f>
        <v>0</v>
      </c>
      <c r="H80" s="35"/>
      <c r="I80" s="38"/>
    </row>
    <row r="81" spans="1:9" ht="11.1" customHeight="1" x14ac:dyDescent="0.2">
      <c r="A81" s="37" t="s">
        <v>45</v>
      </c>
      <c r="B81" s="35" t="s">
        <v>31</v>
      </c>
      <c r="C81" s="35" t="s">
        <v>120</v>
      </c>
      <c r="D81" s="33" t="s">
        <v>24</v>
      </c>
      <c r="E81" s="34">
        <v>28</v>
      </c>
      <c r="F81" s="46"/>
      <c r="G81" s="46">
        <f>ROUND(М[[#This Row],[Количество]]*М[[#This Row],[Цена за ед., руб]],2)</f>
        <v>0</v>
      </c>
      <c r="H81" s="35"/>
      <c r="I81" s="38"/>
    </row>
    <row r="82" spans="1:9" ht="11.1" customHeight="1" x14ac:dyDescent="0.2">
      <c r="A82" s="37" t="s">
        <v>45</v>
      </c>
      <c r="B82" s="35" t="s">
        <v>31</v>
      </c>
      <c r="C82" s="35" t="s">
        <v>47</v>
      </c>
      <c r="D82" s="33" t="s">
        <v>24</v>
      </c>
      <c r="E82" s="34">
        <v>8</v>
      </c>
      <c r="F82" s="46"/>
      <c r="G82" s="46">
        <f>ROUND(М[[#This Row],[Количество]]*М[[#This Row],[Цена за ед., руб]],2)</f>
        <v>0</v>
      </c>
      <c r="H82" s="35"/>
      <c r="I82" s="38"/>
    </row>
    <row r="83" spans="1:9" ht="11.1" customHeight="1" x14ac:dyDescent="0.2">
      <c r="A83" s="37" t="s">
        <v>45</v>
      </c>
      <c r="B83" s="35" t="s">
        <v>118</v>
      </c>
      <c r="C83" s="35" t="s">
        <v>119</v>
      </c>
      <c r="D83" s="33" t="s">
        <v>24</v>
      </c>
      <c r="E83" s="34">
        <v>8</v>
      </c>
      <c r="F83" s="46"/>
      <c r="G83" s="46">
        <f>ROUND(М[[#This Row],[Количество]]*М[[#This Row],[Цена за ед., руб]],2)</f>
        <v>0</v>
      </c>
      <c r="H83" s="35"/>
      <c r="I83" s="38"/>
    </row>
    <row r="84" spans="1:9" ht="11.1" customHeight="1" x14ac:dyDescent="0.2">
      <c r="A84" s="37" t="s">
        <v>45</v>
      </c>
      <c r="B84" s="35" t="s">
        <v>118</v>
      </c>
      <c r="C84" s="35" t="s">
        <v>123</v>
      </c>
      <c r="D84" s="33" t="s">
        <v>24</v>
      </c>
      <c r="E84" s="34">
        <v>4</v>
      </c>
      <c r="F84" s="46"/>
      <c r="G84" s="46">
        <f>ROUND(М[[#This Row],[Количество]]*М[[#This Row],[Цена за ед., руб]],2)</f>
        <v>0</v>
      </c>
      <c r="H84" s="35"/>
      <c r="I84" s="38"/>
    </row>
    <row r="85" spans="1:9" ht="11.1" customHeight="1" x14ac:dyDescent="0.2">
      <c r="A85" s="37" t="s">
        <v>45</v>
      </c>
      <c r="B85" s="35" t="s">
        <v>31</v>
      </c>
      <c r="C85" s="35" t="s">
        <v>48</v>
      </c>
      <c r="D85" s="33" t="s">
        <v>24</v>
      </c>
      <c r="E85" s="34">
        <v>91</v>
      </c>
      <c r="F85" s="46"/>
      <c r="G85" s="46">
        <f>ROUND(М[[#This Row],[Количество]]*М[[#This Row],[Цена за ед., руб]],2)</f>
        <v>0</v>
      </c>
      <c r="H85" s="35"/>
      <c r="I85" s="38"/>
    </row>
    <row r="86" spans="1:9" ht="11.1" customHeight="1" x14ac:dyDescent="0.2">
      <c r="A86" s="37" t="s">
        <v>45</v>
      </c>
      <c r="B86" s="35" t="s">
        <v>31</v>
      </c>
      <c r="C86" s="35" t="s">
        <v>121</v>
      </c>
      <c r="D86" s="33" t="s">
        <v>24</v>
      </c>
      <c r="E86" s="34">
        <v>16</v>
      </c>
      <c r="F86" s="46"/>
      <c r="G86" s="46">
        <f>ROUND(М[[#This Row],[Количество]]*М[[#This Row],[Цена за ед., руб]],2)</f>
        <v>0</v>
      </c>
      <c r="H86" s="35"/>
      <c r="I86" s="38"/>
    </row>
    <row r="87" spans="1:9" ht="11.1" customHeight="1" x14ac:dyDescent="0.2">
      <c r="A87" s="37" t="s">
        <v>30</v>
      </c>
      <c r="B87" s="35" t="s">
        <v>31</v>
      </c>
      <c r="C87" s="35" t="s">
        <v>32</v>
      </c>
      <c r="D87" s="33" t="s">
        <v>24</v>
      </c>
      <c r="E87" s="34">
        <v>45</v>
      </c>
      <c r="F87" s="46"/>
      <c r="G87" s="46">
        <f>ROUND(М[[#This Row],[Количество]]*М[[#This Row],[Цена за ед., руб]],2)</f>
        <v>0</v>
      </c>
      <c r="H87" s="35"/>
      <c r="I87" s="38"/>
    </row>
    <row r="88" spans="1:9" ht="11.1" customHeight="1" x14ac:dyDescent="0.2">
      <c r="A88" s="37" t="s">
        <v>197</v>
      </c>
      <c r="B88" s="35"/>
      <c r="C88" s="35" t="s">
        <v>198</v>
      </c>
      <c r="D88" s="33" t="s">
        <v>66</v>
      </c>
      <c r="E88" s="36">
        <v>1311</v>
      </c>
      <c r="F88" s="46"/>
      <c r="G88" s="46">
        <f>ROUND(М[[#This Row],[Количество]]*М[[#This Row],[Цена за ед., руб]],2)</f>
        <v>0</v>
      </c>
      <c r="H88" s="35"/>
      <c r="I88" s="38"/>
    </row>
    <row r="89" spans="1:9" ht="11.1" customHeight="1" x14ac:dyDescent="0.2">
      <c r="A89" s="37" t="s">
        <v>197</v>
      </c>
      <c r="B89" s="35"/>
      <c r="C89" s="35" t="s">
        <v>199</v>
      </c>
      <c r="D89" s="33" t="s">
        <v>66</v>
      </c>
      <c r="E89" s="34">
        <v>140</v>
      </c>
      <c r="F89" s="46"/>
      <c r="G89" s="46">
        <f>ROUND(М[[#This Row],[Количество]]*М[[#This Row],[Цена за ед., руб]],2)</f>
        <v>0</v>
      </c>
      <c r="H89" s="35"/>
      <c r="I89" s="38"/>
    </row>
    <row r="90" spans="1:9" ht="11.1" customHeight="1" x14ac:dyDescent="0.2">
      <c r="A90" s="37" t="s">
        <v>197</v>
      </c>
      <c r="B90" s="35"/>
      <c r="C90" s="35" t="s">
        <v>200</v>
      </c>
      <c r="D90" s="33" t="s">
        <v>66</v>
      </c>
      <c r="E90" s="34">
        <v>120</v>
      </c>
      <c r="F90" s="46"/>
      <c r="G90" s="46">
        <f>ROUND(М[[#This Row],[Количество]]*М[[#This Row],[Цена за ед., руб]],2)</f>
        <v>0</v>
      </c>
      <c r="H90" s="35"/>
      <c r="I90" s="38"/>
    </row>
    <row r="91" spans="1:9" ht="11.1" customHeight="1" x14ac:dyDescent="0.2">
      <c r="A91" s="37" t="s">
        <v>197</v>
      </c>
      <c r="B91" s="35"/>
      <c r="C91" s="35" t="s">
        <v>201</v>
      </c>
      <c r="D91" s="33" t="s">
        <v>66</v>
      </c>
      <c r="E91" s="34">
        <v>90</v>
      </c>
      <c r="F91" s="46"/>
      <c r="G91" s="46">
        <f>ROUND(М[[#This Row],[Количество]]*М[[#This Row],[Цена за ед., руб]],2)</f>
        <v>0</v>
      </c>
      <c r="H91" s="35"/>
      <c r="I91" s="38"/>
    </row>
    <row r="92" spans="1:9" ht="11.1" customHeight="1" x14ac:dyDescent="0.2">
      <c r="A92" s="37" t="s">
        <v>197</v>
      </c>
      <c r="B92" s="35"/>
      <c r="C92" s="35" t="s">
        <v>202</v>
      </c>
      <c r="D92" s="33" t="s">
        <v>66</v>
      </c>
      <c r="E92" s="36">
        <v>4692</v>
      </c>
      <c r="F92" s="46"/>
      <c r="G92" s="46">
        <f>ROUND(М[[#This Row],[Количество]]*М[[#This Row],[Цена за ед., руб]],2)</f>
        <v>0</v>
      </c>
      <c r="H92" s="35"/>
      <c r="I92" s="38"/>
    </row>
    <row r="93" spans="1:9" ht="11.1" customHeight="1" x14ac:dyDescent="0.2">
      <c r="A93" s="37" t="s">
        <v>197</v>
      </c>
      <c r="B93" s="35"/>
      <c r="C93" s="35" t="s">
        <v>203</v>
      </c>
      <c r="D93" s="33" t="s">
        <v>66</v>
      </c>
      <c r="E93" s="36">
        <v>7617</v>
      </c>
      <c r="F93" s="46"/>
      <c r="G93" s="46">
        <f>ROUND(М[[#This Row],[Количество]]*М[[#This Row],[Цена за ед., руб]],2)</f>
        <v>0</v>
      </c>
      <c r="H93" s="35"/>
      <c r="I93" s="38"/>
    </row>
    <row r="94" spans="1:9" ht="11.1" customHeight="1" x14ac:dyDescent="0.2">
      <c r="A94" s="37" t="s">
        <v>208</v>
      </c>
      <c r="B94" s="35"/>
      <c r="C94" s="35" t="s">
        <v>209</v>
      </c>
      <c r="D94" s="33" t="s">
        <v>24</v>
      </c>
      <c r="E94" s="34">
        <v>2</v>
      </c>
      <c r="F94" s="46"/>
      <c r="G94" s="46">
        <f>ROUND(М[[#This Row],[Количество]]*М[[#This Row],[Цена за ед., руб]],2)</f>
        <v>0</v>
      </c>
      <c r="H94" s="35"/>
      <c r="I94" s="38"/>
    </row>
    <row r="95" spans="1:9" ht="23.1" customHeight="1" x14ac:dyDescent="0.2">
      <c r="A95" s="37" t="s">
        <v>110</v>
      </c>
      <c r="B95" s="35"/>
      <c r="C95" s="35" t="s">
        <v>111</v>
      </c>
      <c r="D95" s="33" t="s">
        <v>24</v>
      </c>
      <c r="E95" s="34">
        <v>46</v>
      </c>
      <c r="F95" s="46"/>
      <c r="G95" s="46">
        <f>ROUND(М[[#This Row],[Количество]]*М[[#This Row],[Цена за ед., руб]],2)</f>
        <v>0</v>
      </c>
      <c r="H95" s="35"/>
      <c r="I95" s="38"/>
    </row>
    <row r="96" spans="1:9" ht="23.1" customHeight="1" x14ac:dyDescent="0.2">
      <c r="A96" s="37" t="s">
        <v>110</v>
      </c>
      <c r="B96" s="35"/>
      <c r="C96" s="35" t="s">
        <v>112</v>
      </c>
      <c r="D96" s="33" t="s">
        <v>24</v>
      </c>
      <c r="E96" s="34">
        <v>3</v>
      </c>
      <c r="F96" s="46"/>
      <c r="G96" s="46">
        <f>ROUND(М[[#This Row],[Количество]]*М[[#This Row],[Цена за ед., руб]],2)</f>
        <v>0</v>
      </c>
      <c r="H96" s="35"/>
      <c r="I96" s="38"/>
    </row>
    <row r="97" spans="1:9" ht="59.1" customHeight="1" x14ac:dyDescent="0.2">
      <c r="A97" s="37" t="s">
        <v>110</v>
      </c>
      <c r="B97" s="35"/>
      <c r="C97" s="35" t="s">
        <v>115</v>
      </c>
      <c r="D97" s="33" t="s">
        <v>24</v>
      </c>
      <c r="E97" s="34">
        <v>1</v>
      </c>
      <c r="F97" s="46"/>
      <c r="G97" s="46">
        <f>ROUND(М[[#This Row],[Количество]]*М[[#This Row],[Цена за ед., руб]],2)</f>
        <v>0</v>
      </c>
      <c r="H97" s="35"/>
      <c r="I97" s="38"/>
    </row>
    <row r="98" spans="1:9" ht="59.1" customHeight="1" x14ac:dyDescent="0.2">
      <c r="A98" s="37" t="s">
        <v>110</v>
      </c>
      <c r="B98" s="35"/>
      <c r="C98" s="35" t="s">
        <v>116</v>
      </c>
      <c r="D98" s="33" t="s">
        <v>24</v>
      </c>
      <c r="E98" s="34">
        <v>1</v>
      </c>
      <c r="F98" s="46"/>
      <c r="G98" s="46">
        <f>ROUND(М[[#This Row],[Количество]]*М[[#This Row],[Цена за ед., руб]],2)</f>
        <v>0</v>
      </c>
      <c r="H98" s="35"/>
      <c r="I98" s="38"/>
    </row>
    <row r="99" spans="1:9" ht="23.1" customHeight="1" x14ac:dyDescent="0.2">
      <c r="A99" s="37" t="s">
        <v>110</v>
      </c>
      <c r="B99" s="35"/>
      <c r="C99" s="35" t="s">
        <v>113</v>
      </c>
      <c r="D99" s="33" t="s">
        <v>24</v>
      </c>
      <c r="E99" s="34">
        <v>2</v>
      </c>
      <c r="F99" s="46"/>
      <c r="G99" s="46">
        <f>ROUND(М[[#This Row],[Количество]]*М[[#This Row],[Цена за ед., руб]],2)</f>
        <v>0</v>
      </c>
      <c r="H99" s="35"/>
      <c r="I99" s="38"/>
    </row>
    <row r="100" spans="1:9" ht="11.1" customHeight="1" x14ac:dyDescent="0.2">
      <c r="A100" s="37" t="s">
        <v>78</v>
      </c>
      <c r="B100" s="35" t="s">
        <v>31</v>
      </c>
      <c r="C100" s="35" t="s">
        <v>79</v>
      </c>
      <c r="D100" s="33" t="s">
        <v>24</v>
      </c>
      <c r="E100" s="34">
        <v>2</v>
      </c>
      <c r="F100" s="46"/>
      <c r="G100" s="46">
        <f>ROUND(М[[#This Row],[Количество]]*М[[#This Row],[Цена за ед., руб]],2)</f>
        <v>0</v>
      </c>
      <c r="H100" s="35"/>
      <c r="I100" s="38"/>
    </row>
    <row r="101" spans="1:9" ht="11.1" customHeight="1" x14ac:dyDescent="0.2">
      <c r="A101" s="37" t="s">
        <v>220</v>
      </c>
      <c r="B101" s="35"/>
      <c r="C101" s="35" t="s">
        <v>221</v>
      </c>
      <c r="D101" s="33" t="s">
        <v>222</v>
      </c>
      <c r="E101" s="34">
        <v>180</v>
      </c>
      <c r="F101" s="46"/>
      <c r="G101" s="46">
        <f>ROUND(М[[#This Row],[Количество]]*М[[#This Row],[Цена за ед., руб]],2)</f>
        <v>0</v>
      </c>
      <c r="H101" s="35" t="s">
        <v>223</v>
      </c>
      <c r="I101" s="38"/>
    </row>
    <row r="102" spans="1:9" ht="11.1" customHeight="1" x14ac:dyDescent="0.2">
      <c r="A102" s="37" t="s">
        <v>125</v>
      </c>
      <c r="B102" s="35"/>
      <c r="C102" s="35" t="s">
        <v>126</v>
      </c>
      <c r="D102" s="33" t="s">
        <v>24</v>
      </c>
      <c r="E102" s="34">
        <v>127</v>
      </c>
      <c r="F102" s="46"/>
      <c r="G102" s="46">
        <f>ROUND(М[[#This Row],[Количество]]*М[[#This Row],[Цена за ед., руб]],2)</f>
        <v>0</v>
      </c>
      <c r="H102" s="35"/>
      <c r="I102" s="38"/>
    </row>
    <row r="103" spans="1:9" ht="11.1" customHeight="1" x14ac:dyDescent="0.2">
      <c r="A103" s="37" t="s">
        <v>59</v>
      </c>
      <c r="B103" s="35" t="s">
        <v>60</v>
      </c>
      <c r="C103" s="35" t="s">
        <v>61</v>
      </c>
      <c r="D103" s="33" t="s">
        <v>24</v>
      </c>
      <c r="E103" s="34">
        <v>189</v>
      </c>
      <c r="F103" s="46"/>
      <c r="G103" s="46">
        <f>ROUND(М[[#This Row],[Количество]]*М[[#This Row],[Цена за ед., руб]],2)</f>
        <v>0</v>
      </c>
      <c r="H103" s="35"/>
      <c r="I103" s="38"/>
    </row>
    <row r="104" spans="1:9" ht="35.1" customHeight="1" x14ac:dyDescent="0.2">
      <c r="A104" s="37" t="s">
        <v>105</v>
      </c>
      <c r="B104" s="35" t="s">
        <v>106</v>
      </c>
      <c r="C104" s="35" t="s">
        <v>107</v>
      </c>
      <c r="D104" s="33" t="s">
        <v>24</v>
      </c>
      <c r="E104" s="34">
        <v>5</v>
      </c>
      <c r="F104" s="46"/>
      <c r="G104" s="46">
        <f>ROUND(М[[#This Row],[Количество]]*М[[#This Row],[Цена за ед., руб]],2)</f>
        <v>0</v>
      </c>
      <c r="H104" s="35"/>
      <c r="I104" s="38"/>
    </row>
    <row r="105" spans="1:9" ht="11.1" customHeight="1" x14ac:dyDescent="0.2">
      <c r="A105" s="37" t="s">
        <v>105</v>
      </c>
      <c r="B105" s="35" t="s">
        <v>106</v>
      </c>
      <c r="C105" s="35" t="s">
        <v>108</v>
      </c>
      <c r="D105" s="33" t="s">
        <v>24</v>
      </c>
      <c r="E105" s="34">
        <v>12</v>
      </c>
      <c r="F105" s="46"/>
      <c r="G105" s="46">
        <f>ROUND(М[[#This Row],[Количество]]*М[[#This Row],[Цена за ед., руб]],2)</f>
        <v>0</v>
      </c>
      <c r="H105" s="35"/>
      <c r="I105" s="38"/>
    </row>
    <row r="106" spans="1:9" ht="23.1" customHeight="1" x14ac:dyDescent="0.2">
      <c r="A106" s="37" t="s">
        <v>64</v>
      </c>
      <c r="B106" s="35"/>
      <c r="C106" s="35" t="s">
        <v>65</v>
      </c>
      <c r="D106" s="33" t="s">
        <v>66</v>
      </c>
      <c r="E106" s="34">
        <v>127</v>
      </c>
      <c r="F106" s="46"/>
      <c r="G106" s="46">
        <f>ROUND(М[[#This Row],[Количество]]*М[[#This Row],[Цена за ед., руб]],2)</f>
        <v>0</v>
      </c>
      <c r="H106" s="35"/>
      <c r="I106" s="38"/>
    </row>
    <row r="107" spans="1:9" ht="23.1" customHeight="1" x14ac:dyDescent="0.2">
      <c r="A107" s="37" t="s">
        <v>64</v>
      </c>
      <c r="B107" s="35"/>
      <c r="C107" s="35" t="s">
        <v>67</v>
      </c>
      <c r="D107" s="33" t="s">
        <v>66</v>
      </c>
      <c r="E107" s="34">
        <v>300</v>
      </c>
      <c r="F107" s="46"/>
      <c r="G107" s="46">
        <f>ROUND(М[[#This Row],[Количество]]*М[[#This Row],[Цена за ед., руб]],2)</f>
        <v>0</v>
      </c>
      <c r="H107" s="35"/>
      <c r="I107" s="38"/>
    </row>
    <row r="108" spans="1:9" ht="23.1" customHeight="1" x14ac:dyDescent="0.2">
      <c r="A108" s="37" t="s">
        <v>64</v>
      </c>
      <c r="B108" s="35" t="s">
        <v>187</v>
      </c>
      <c r="C108" s="35" t="s">
        <v>67</v>
      </c>
      <c r="D108" s="33" t="s">
        <v>66</v>
      </c>
      <c r="E108" s="34">
        <v>130</v>
      </c>
      <c r="F108" s="46"/>
      <c r="G108" s="46">
        <f>ROUND(М[[#This Row],[Количество]]*М[[#This Row],[Цена за ед., руб]],2)</f>
        <v>0</v>
      </c>
      <c r="H108" s="35"/>
      <c r="I108" s="38"/>
    </row>
    <row r="109" spans="1:9" ht="23.1" customHeight="1" x14ac:dyDescent="0.2">
      <c r="A109" s="37" t="s">
        <v>64</v>
      </c>
      <c r="B109" s="35" t="s">
        <v>187</v>
      </c>
      <c r="C109" s="35" t="s">
        <v>188</v>
      </c>
      <c r="D109" s="33" t="s">
        <v>66</v>
      </c>
      <c r="E109" s="34">
        <v>30</v>
      </c>
      <c r="F109" s="46"/>
      <c r="G109" s="46">
        <f>ROUND(М[[#This Row],[Количество]]*М[[#This Row],[Цена за ед., руб]],2)</f>
        <v>0</v>
      </c>
      <c r="H109" s="35"/>
      <c r="I109" s="38"/>
    </row>
    <row r="110" spans="1:9" ht="23.1" customHeight="1" x14ac:dyDescent="0.2">
      <c r="A110" s="37" t="s">
        <v>64</v>
      </c>
      <c r="B110" s="35"/>
      <c r="C110" s="35" t="s">
        <v>68</v>
      </c>
      <c r="D110" s="33" t="s">
        <v>66</v>
      </c>
      <c r="E110" s="34">
        <v>46</v>
      </c>
      <c r="F110" s="46"/>
      <c r="G110" s="46">
        <f>ROUND(М[[#This Row],[Количество]]*М[[#This Row],[Цена за ед., руб]],2)</f>
        <v>0</v>
      </c>
      <c r="H110" s="35"/>
      <c r="I110" s="38"/>
    </row>
    <row r="111" spans="1:9" ht="23.1" customHeight="1" x14ac:dyDescent="0.2">
      <c r="A111" s="37" t="s">
        <v>64</v>
      </c>
      <c r="B111" s="35"/>
      <c r="C111" s="35" t="s">
        <v>70</v>
      </c>
      <c r="D111" s="33" t="s">
        <v>66</v>
      </c>
      <c r="E111" s="34">
        <v>192</v>
      </c>
      <c r="F111" s="46"/>
      <c r="G111" s="46">
        <f>ROUND(М[[#This Row],[Количество]]*М[[#This Row],[Цена за ед., руб]],2)</f>
        <v>0</v>
      </c>
      <c r="H111" s="35"/>
      <c r="I111" s="38"/>
    </row>
    <row r="112" spans="1:9" ht="23.1" customHeight="1" x14ac:dyDescent="0.2">
      <c r="A112" s="37" t="s">
        <v>64</v>
      </c>
      <c r="B112" s="35"/>
      <c r="C112" s="35" t="s">
        <v>189</v>
      </c>
      <c r="D112" s="33" t="s">
        <v>66</v>
      </c>
      <c r="E112" s="36">
        <v>6992</v>
      </c>
      <c r="F112" s="46"/>
      <c r="G112" s="46">
        <f>ROUND(М[[#This Row],[Количество]]*М[[#This Row],[Цена за ед., руб]],2)</f>
        <v>0</v>
      </c>
      <c r="H112" s="35"/>
      <c r="I112" s="38"/>
    </row>
    <row r="113" spans="1:9" ht="23.1" customHeight="1" x14ac:dyDescent="0.2">
      <c r="A113" s="37" t="s">
        <v>64</v>
      </c>
      <c r="B113" s="35"/>
      <c r="C113" s="35" t="s">
        <v>72</v>
      </c>
      <c r="D113" s="33" t="s">
        <v>66</v>
      </c>
      <c r="E113" s="36">
        <v>4702</v>
      </c>
      <c r="F113" s="46"/>
      <c r="G113" s="46">
        <f>ROUND(М[[#This Row],[Количество]]*М[[#This Row],[Цена за ед., руб]],2)</f>
        <v>0</v>
      </c>
      <c r="H113" s="35"/>
      <c r="I113" s="38"/>
    </row>
    <row r="114" spans="1:9" ht="23.1" customHeight="1" x14ac:dyDescent="0.2">
      <c r="A114" s="37" t="s">
        <v>64</v>
      </c>
      <c r="B114" s="35" t="s">
        <v>187</v>
      </c>
      <c r="C114" s="35" t="s">
        <v>72</v>
      </c>
      <c r="D114" s="33" t="s">
        <v>66</v>
      </c>
      <c r="E114" s="34">
        <v>155</v>
      </c>
      <c r="F114" s="46"/>
      <c r="G114" s="46">
        <f>ROUND(М[[#This Row],[Количество]]*М[[#This Row],[Цена за ед., руб]],2)</f>
        <v>0</v>
      </c>
      <c r="H114" s="35"/>
      <c r="I114" s="38"/>
    </row>
    <row r="115" spans="1:9" ht="23.1" customHeight="1" x14ac:dyDescent="0.2">
      <c r="A115" s="37" t="s">
        <v>64</v>
      </c>
      <c r="B115" s="35"/>
      <c r="C115" s="35" t="s">
        <v>74</v>
      </c>
      <c r="D115" s="33" t="s">
        <v>66</v>
      </c>
      <c r="E115" s="36">
        <v>1321</v>
      </c>
      <c r="F115" s="46"/>
      <c r="G115" s="46">
        <f>ROUND(М[[#This Row],[Количество]]*М[[#This Row],[Цена за ед., руб]],2)</f>
        <v>0</v>
      </c>
      <c r="H115" s="35"/>
      <c r="I115" s="38"/>
    </row>
    <row r="116" spans="1:9" ht="23.1" customHeight="1" x14ac:dyDescent="0.2">
      <c r="A116" s="37" t="s">
        <v>64</v>
      </c>
      <c r="B116" s="35" t="s">
        <v>187</v>
      </c>
      <c r="C116" s="35" t="s">
        <v>74</v>
      </c>
      <c r="D116" s="33" t="s">
        <v>66</v>
      </c>
      <c r="E116" s="34">
        <v>120</v>
      </c>
      <c r="F116" s="46"/>
      <c r="G116" s="46">
        <f>ROUND(М[[#This Row],[Количество]]*М[[#This Row],[Цена за ед., руб]],2)</f>
        <v>0</v>
      </c>
      <c r="H116" s="35"/>
      <c r="I116" s="38"/>
    </row>
    <row r="117" spans="1:9" ht="23.1" customHeight="1" x14ac:dyDescent="0.2">
      <c r="A117" s="37" t="s">
        <v>64</v>
      </c>
      <c r="B117" s="35" t="s">
        <v>187</v>
      </c>
      <c r="C117" s="35" t="s">
        <v>190</v>
      </c>
      <c r="D117" s="33" t="s">
        <v>66</v>
      </c>
      <c r="E117" s="34">
        <v>82</v>
      </c>
      <c r="F117" s="46"/>
      <c r="G117" s="46">
        <f>ROUND(М[[#This Row],[Количество]]*М[[#This Row],[Цена за ед., руб]],2)</f>
        <v>0</v>
      </c>
      <c r="H117" s="35"/>
      <c r="I117" s="38"/>
    </row>
    <row r="118" spans="1:9" ht="23.1" customHeight="1" x14ac:dyDescent="0.2">
      <c r="A118" s="37" t="s">
        <v>64</v>
      </c>
      <c r="B118" s="35"/>
      <c r="C118" s="35" t="s">
        <v>76</v>
      </c>
      <c r="D118" s="33" t="s">
        <v>66</v>
      </c>
      <c r="E118" s="34">
        <v>40</v>
      </c>
      <c r="F118" s="46"/>
      <c r="G118" s="46">
        <f>ROUND(М[[#This Row],[Количество]]*М[[#This Row],[Цена за ед., руб]],2)</f>
        <v>0</v>
      </c>
      <c r="H118" s="35"/>
      <c r="I118" s="38"/>
    </row>
    <row r="119" spans="1:9" ht="23.1" customHeight="1" x14ac:dyDescent="0.2">
      <c r="A119" s="41" t="s">
        <v>64</v>
      </c>
      <c r="B119" s="49" t="s">
        <v>187</v>
      </c>
      <c r="C119" s="49" t="s">
        <v>76</v>
      </c>
      <c r="D119" s="42" t="s">
        <v>66</v>
      </c>
      <c r="E119" s="43">
        <v>92</v>
      </c>
      <c r="F119" s="46"/>
      <c r="G119" s="47">
        <f>ROUND(М[[#This Row],[Количество]]*М[[#This Row],[Цена за ед., руб]],2)</f>
        <v>0</v>
      </c>
      <c r="H119" s="49"/>
      <c r="I119" s="44"/>
    </row>
    <row r="120" spans="1:9" ht="23.1" customHeight="1" x14ac:dyDescent="0.2">
      <c r="A120" s="41" t="s">
        <v>239</v>
      </c>
      <c r="B120" s="49"/>
      <c r="C120" s="49"/>
      <c r="D120" s="42" t="s">
        <v>92</v>
      </c>
      <c r="E120" s="65"/>
      <c r="F120" s="47"/>
      <c r="G120" s="47">
        <f ca="1">SUMIF(ЛСР!$B$6:$J$252,М[[#This Row],[Наим.]],ЛСР!$J$6:$J$252)</f>
        <v>0</v>
      </c>
      <c r="H120" s="49" t="s">
        <v>249</v>
      </c>
      <c r="I120" s="44"/>
    </row>
    <row r="121" spans="1:9" ht="23.1" customHeight="1" x14ac:dyDescent="0.2">
      <c r="A121" s="41" t="s">
        <v>240</v>
      </c>
      <c r="B121" s="49"/>
      <c r="C121" s="49"/>
      <c r="D121" s="42" t="s">
        <v>92</v>
      </c>
      <c r="E121" s="65"/>
      <c r="F121" s="47"/>
      <c r="G121" s="47">
        <f ca="1">SUMIF(ЛСР!$B$6:$J$252,М[[#This Row],[Наим.]],ЛСР!$J$6:$J$252)</f>
        <v>0</v>
      </c>
      <c r="H121" s="49" t="s">
        <v>249</v>
      </c>
      <c r="I121" s="44"/>
    </row>
    <row r="122" spans="1:9" ht="23.1" customHeight="1" x14ac:dyDescent="0.2">
      <c r="A122" s="41" t="s">
        <v>241</v>
      </c>
      <c r="B122" s="49"/>
      <c r="C122" s="49"/>
      <c r="D122" s="42" t="s">
        <v>92</v>
      </c>
      <c r="E122" s="65"/>
      <c r="F122" s="47"/>
      <c r="G122" s="47">
        <f ca="1">SUMIF(ЛСР!$B$6:$J$252,М[[#This Row],[Наим.]],ЛСР!$J$6:$J$252)</f>
        <v>0</v>
      </c>
      <c r="H122" s="49" t="s">
        <v>249</v>
      </c>
      <c r="I122" s="44"/>
    </row>
    <row r="123" spans="1:9" ht="11.45" customHeight="1" x14ac:dyDescent="0.2">
      <c r="A123" s="41" t="s">
        <v>238</v>
      </c>
      <c r="B123" s="49"/>
      <c r="C123" s="49"/>
      <c r="D123" s="42"/>
      <c r="E123" s="58"/>
      <c r="F123" s="47"/>
      <c r="G123" s="47">
        <f ca="1">SUBTOTAL(109,М[Сумма, руб])</f>
        <v>0</v>
      </c>
      <c r="H123" s="49"/>
      <c r="I123" s="44"/>
    </row>
    <row r="125" spans="1:9" ht="11.45" customHeight="1" x14ac:dyDescent="0.2">
      <c r="F125" s="77" t="s">
        <v>252</v>
      </c>
      <c r="G125" s="78">
        <f ca="1">ЛСР!J255-М[[#Totals],[Сумма,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122" xr:uid="{1E48706E-E143-407D-A529-AEB908D7CF5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234</v>
      </c>
      <c r="B1" s="1" t="s">
        <v>235</v>
      </c>
    </row>
    <row r="2" spans="1:2" ht="11.1" customHeight="1" x14ac:dyDescent="0.2">
      <c r="A2" s="1" t="s">
        <v>236</v>
      </c>
      <c r="B2" s="1" t="s">
        <v>237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Калимуллина Карина Павловна</dc:creator>
  <cp:lastModifiedBy>Калимуллина Карина Павловна</cp:lastModifiedBy>
  <dcterms:created xsi:type="dcterms:W3CDTF">2026-07-16T09:28:05Z</dcterms:created>
  <dcterms:modified xsi:type="dcterms:W3CDTF">2026-07-22T08:39:05Z</dcterms:modified>
</cp:coreProperties>
</file>