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4FD5DDA5-0329-4F91-BC4C-2037AAB936D9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ЛСР!$A$7:$L$77</definedName>
  </definedNames>
  <calcPr calcId="191029"/>
</workbook>
</file>

<file path=xl/calcChain.xml><?xml version="1.0" encoding="utf-8"?>
<calcChain xmlns="http://schemas.openxmlformats.org/spreadsheetml/2006/main">
  <c r="L68" i="1" l="1" a="1"/>
  <c r="L68" i="1" s="1"/>
  <c r="L67" i="1" a="1"/>
  <c r="L67" i="1" s="1"/>
  <c r="H68" i="1"/>
  <c r="H67" i="1"/>
  <c r="H13" i="1"/>
  <c r="I13" i="1" a="1"/>
  <c r="I13" i="1" s="1"/>
  <c r="J13" i="1" s="1"/>
  <c r="J12" i="1" s="1"/>
  <c r="H15" i="1"/>
  <c r="I15" i="1" a="1"/>
  <c r="I15" i="1" s="1"/>
  <c r="H17" i="1"/>
  <c r="I17" i="1" a="1"/>
  <c r="I17" i="1" s="1"/>
  <c r="H19" i="1"/>
  <c r="L19" i="1" a="1"/>
  <c r="L19" i="1" s="1"/>
  <c r="I19" i="1" a="1"/>
  <c r="I19" i="1" s="1"/>
  <c r="J19" i="1" s="1"/>
  <c r="J18" i="1" s="1"/>
  <c r="H21" i="1"/>
  <c r="I21" i="1" a="1"/>
  <c r="I21" i="1" s="1"/>
  <c r="H23" i="1"/>
  <c r="L23" i="1" a="1"/>
  <c r="L23" i="1" s="1"/>
  <c r="I23" i="1" a="1"/>
  <c r="I23" i="1" s="1"/>
  <c r="H24" i="1"/>
  <c r="L24" i="1" a="1"/>
  <c r="L24" i="1" s="1"/>
  <c r="I24" i="1" a="1"/>
  <c r="I24" i="1" s="1"/>
  <c r="J24" i="1" s="1"/>
  <c r="H26" i="1"/>
  <c r="I26" i="1" a="1"/>
  <c r="I26" i="1" s="1"/>
  <c r="H28" i="1"/>
  <c r="L28" i="1" a="1"/>
  <c r="L28" i="1" s="1"/>
  <c r="I28" i="1" a="1"/>
  <c r="I28" i="1" s="1"/>
  <c r="J28" i="1" s="1"/>
  <c r="H29" i="1"/>
  <c r="L29" i="1" a="1"/>
  <c r="L29" i="1" s="1"/>
  <c r="I29" i="1" a="1"/>
  <c r="I29" i="1" s="1"/>
  <c r="J29" i="1" s="1"/>
  <c r="H30" i="1"/>
  <c r="L30" i="1" a="1"/>
  <c r="L30" i="1" s="1"/>
  <c r="I30" i="1" a="1"/>
  <c r="I30" i="1" s="1"/>
  <c r="H32" i="1"/>
  <c r="I32" i="1" a="1"/>
  <c r="I32" i="1" s="1"/>
  <c r="H34" i="1"/>
  <c r="L34" i="1" a="1"/>
  <c r="L34" i="1" s="1"/>
  <c r="I34" i="1" a="1"/>
  <c r="I34" i="1" s="1"/>
  <c r="H36" i="1"/>
  <c r="I36" i="1" a="1"/>
  <c r="I36" i="1" s="1"/>
  <c r="J36" i="1" s="1"/>
  <c r="J35" i="1" s="1"/>
  <c r="H38" i="1"/>
  <c r="L38" i="1" a="1"/>
  <c r="L38" i="1" s="1"/>
  <c r="I38" i="1" a="1"/>
  <c r="I38" i="1" s="1"/>
  <c r="H40" i="1"/>
  <c r="I40" i="1" a="1"/>
  <c r="I40" i="1" s="1"/>
  <c r="H42" i="1"/>
  <c r="L42" i="1" a="1"/>
  <c r="L42" i="1" s="1"/>
  <c r="I42" i="1" a="1"/>
  <c r="I42" i="1" s="1"/>
  <c r="H43" i="1"/>
  <c r="L43" i="1" a="1"/>
  <c r="L43" i="1" s="1"/>
  <c r="I43" i="1" a="1"/>
  <c r="I43" i="1" s="1"/>
  <c r="H45" i="1"/>
  <c r="I45" i="1" a="1"/>
  <c r="I45" i="1" s="1"/>
  <c r="J45" i="1" s="1"/>
  <c r="J44" i="1" s="1"/>
  <c r="H47" i="1"/>
  <c r="L47" i="1" a="1"/>
  <c r="L47" i="1" s="1"/>
  <c r="I47" i="1" a="1"/>
  <c r="I47" i="1" s="1"/>
  <c r="J47" i="1" s="1"/>
  <c r="H48" i="1"/>
  <c r="L48" i="1" a="1"/>
  <c r="L48" i="1" s="1"/>
  <c r="I48" i="1" a="1"/>
  <c r="I48" i="1" s="1"/>
  <c r="H50" i="1"/>
  <c r="I50" i="1" a="1"/>
  <c r="I50" i="1" s="1"/>
  <c r="H52" i="1"/>
  <c r="L52" i="1" a="1"/>
  <c r="L52" i="1" s="1"/>
  <c r="I52" i="1" a="1"/>
  <c r="I52" i="1" s="1"/>
  <c r="J52" i="1" s="1"/>
  <c r="H53" i="1"/>
  <c r="L53" i="1" a="1"/>
  <c r="L53" i="1" s="1"/>
  <c r="I53" i="1" a="1"/>
  <c r="I53" i="1" s="1"/>
  <c r="J53" i="1" s="1"/>
  <c r="H54" i="1"/>
  <c r="L54" i="1" a="1"/>
  <c r="L54" i="1" s="1"/>
  <c r="I54" i="1" a="1"/>
  <c r="I54" i="1" s="1"/>
  <c r="H56" i="1"/>
  <c r="I56" i="1" a="1"/>
  <c r="I56" i="1" s="1"/>
  <c r="H58" i="1"/>
  <c r="L58" i="1" a="1"/>
  <c r="L58" i="1" s="1"/>
  <c r="I58" i="1" a="1"/>
  <c r="I58" i="1" s="1"/>
  <c r="H60" i="1"/>
  <c r="I60" i="1" a="1"/>
  <c r="I60" i="1" s="1"/>
  <c r="H62" i="1"/>
  <c r="L62" i="1" a="1"/>
  <c r="L62" i="1" s="1"/>
  <c r="I62" i="1" a="1"/>
  <c r="I62" i="1" s="1"/>
  <c r="H63" i="1"/>
  <c r="L63" i="1" a="1"/>
  <c r="L63" i="1" s="1"/>
  <c r="I63" i="1" a="1"/>
  <c r="I63" i="1" s="1"/>
  <c r="J63" i="1" s="1"/>
  <c r="H64" i="1"/>
  <c r="L64" i="1" a="1"/>
  <c r="L64" i="1" s="1"/>
  <c r="I64" i="1" a="1"/>
  <c r="I64" i="1" s="1"/>
  <c r="H65" i="1"/>
  <c r="L65" i="1" a="1"/>
  <c r="L65" i="1" s="1"/>
  <c r="I65" i="1" a="1"/>
  <c r="I65" i="1" s="1"/>
  <c r="J65" i="1" s="1"/>
  <c r="H72" i="1"/>
  <c r="I72" i="1" a="1"/>
  <c r="I72" i="1" s="1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16" i="2"/>
  <c r="E15" i="2"/>
  <c r="E14" i="2"/>
  <c r="E13" i="2"/>
  <c r="E12" i="2"/>
  <c r="E11" i="2"/>
  <c r="E10" i="2"/>
  <c r="E9" i="2"/>
  <c r="E8" i="2"/>
  <c r="E7" i="2"/>
  <c r="E6" i="2"/>
  <c r="E5" i="2"/>
  <c r="E17" i="2" s="1"/>
  <c r="E4" i="2"/>
  <c r="J50" i="1" l="1"/>
  <c r="J49" i="1" s="1"/>
  <c r="J42" i="1"/>
  <c r="J48" i="1"/>
  <c r="J46" i="1" s="1"/>
  <c r="J43" i="1"/>
  <c r="J26" i="1"/>
  <c r="J25" i="1" s="1"/>
  <c r="J54" i="1"/>
  <c r="J51" i="1" s="1"/>
  <c r="J34" i="1"/>
  <c r="J33" i="1" s="1"/>
  <c r="J56" i="1"/>
  <c r="J55" i="1" s="1"/>
  <c r="J72" i="1"/>
  <c r="J71" i="1" s="1"/>
  <c r="J70" i="1" s="1"/>
  <c r="J69" i="1" s="1"/>
  <c r="J60" i="1"/>
  <c r="J59" i="1" s="1"/>
  <c r="J62" i="1"/>
  <c r="J64" i="1"/>
  <c r="J15" i="1"/>
  <c r="J14" i="1" s="1"/>
  <c r="J32" i="1"/>
  <c r="J31" i="1" s="1"/>
  <c r="J23" i="1"/>
  <c r="J58" i="1"/>
  <c r="J40" i="1"/>
  <c r="J39" i="1" s="1"/>
  <c r="J30" i="1"/>
  <c r="J21" i="1"/>
  <c r="J20" i="1" s="1"/>
  <c r="J38" i="1"/>
  <c r="J37" i="1" s="1"/>
  <c r="J17" i="1"/>
  <c r="J16" i="1" s="1"/>
  <c r="J27" i="1" l="1"/>
  <c r="J67" i="1"/>
  <c r="J41" i="1"/>
  <c r="J74" i="1"/>
  <c r="E19" i="2" s="1"/>
  <c r="J61" i="1"/>
  <c r="J22" i="1"/>
  <c r="J57" i="1"/>
  <c r="J68" i="1"/>
  <c r="J66" i="1" l="1"/>
  <c r="J75" i="1" l="1"/>
  <c r="J11" i="1"/>
  <c r="J10" i="1" s="1"/>
  <c r="J9" i="1" s="1"/>
  <c r="J73" i="1" l="1"/>
  <c r="G24" i="3"/>
  <c r="G25" i="3"/>
  <c r="G26" i="3" l="1"/>
  <c r="G28" i="3" s="1"/>
</calcChain>
</file>

<file path=xl/sharedStrings.xml><?xml version="1.0" encoding="utf-8"?>
<sst xmlns="http://schemas.openxmlformats.org/spreadsheetml/2006/main" count="321" uniqueCount="120">
  <si>
    <t>Локальный сметный расчет (ЛСР) №5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</si>
  <si>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ГП-72.105» Секция 0</t>
  </si>
  <si>
    <t>Ведомость объемов работ и расхода материалов по работе: Устройство системы пожаротушения и сопутствующим работам (согласно проекту шифр ПТ,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</si>
  <si>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</si>
  <si>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</si>
  <si>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</si>
  <si>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</si>
  <si>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</si>
  <si>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</si>
  <si>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</si>
  <si>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</si>
  <si>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</si>
  <si>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</si>
  <si>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</si>
  <si>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</si>
  <si>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</si>
  <si>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</si>
  <si>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11.07</t>
  </si>
  <si>
    <t>Устройство системы пожаротушения</t>
  </si>
  <si>
    <t>11.07.01</t>
  </si>
  <si>
    <t>Устройство водопровода В2</t>
  </si>
  <si>
    <t>11.07.01.00</t>
  </si>
  <si>
    <t>Работы:</t>
  </si>
  <si>
    <t>Бурение отверстий до 120мм</t>
  </si>
  <si>
    <t>шт</t>
  </si>
  <si>
    <t>Бурение отверстий до 130мм</t>
  </si>
  <si>
    <t>Монтаж автоматического воздухоотводчика</t>
  </si>
  <si>
    <t>Материалы:</t>
  </si>
  <si>
    <t>1</t>
  </si>
  <si>
    <t>Воздухоотводчик</t>
  </si>
  <si>
    <t>автоматический Ду-15 10bar</t>
  </si>
  <si>
    <t>Монтаж затвора</t>
  </si>
  <si>
    <t>Затвор поворотный дисковый</t>
  </si>
  <si>
    <t>REON</t>
  </si>
  <si>
    <t>межфланцевый Ду-80 Py-16bar ручной с контролем положения</t>
  </si>
  <si>
    <t>2</t>
  </si>
  <si>
    <t>межфланцевый Ду-50 Py-16bar ручной с контролем положения</t>
  </si>
  <si>
    <t>Монтаж клапана (с учетом пожарного рукава и ствола)</t>
  </si>
  <si>
    <t>Рукав пожарный</t>
  </si>
  <si>
    <t>Ду-50мм L-20м с головкой ГР-50</t>
  </si>
  <si>
    <t>Ствол пожарный</t>
  </si>
  <si>
    <t>РС-50А</t>
  </si>
  <si>
    <t>Алюминиевый</t>
  </si>
  <si>
    <t>3</t>
  </si>
  <si>
    <t>Вентиль пожарный</t>
  </si>
  <si>
    <t>латунный прямой Ду-50 муфта-цапка</t>
  </si>
  <si>
    <t>в комплекте с диафрагмой количество по проекту</t>
  </si>
  <si>
    <t>Монтаж клапана (фланцевые, резьбовые) от 40 мм</t>
  </si>
  <si>
    <t>Клапан обратный</t>
  </si>
  <si>
    <t>Межфланцевый Ду-80 Ру-16бар</t>
  </si>
  <si>
    <t>Монтаж кранов (вварные) от 40 мм</t>
  </si>
  <si>
    <t>Кран шаровой</t>
  </si>
  <si>
    <t>LD</t>
  </si>
  <si>
    <t>под приварку Ду-50</t>
  </si>
  <si>
    <t>Монтаж кранов (фланцевые, резьбовые) до 32 мм</t>
  </si>
  <si>
    <t>Valtec</t>
  </si>
  <si>
    <t>ВР-ВР Ду-15 полнопроходной</t>
  </si>
  <si>
    <t>Кран трехходовой для манометра</t>
  </si>
  <si>
    <t>Ду-15 Ру-16 G1/2-М20х1,5 латунь</t>
  </si>
  <si>
    <t>Монтаж насосной установки повышения давления</t>
  </si>
  <si>
    <t>Насосная станция пожаротушения</t>
  </si>
  <si>
    <t>ВИЛО</t>
  </si>
  <si>
    <t>Q=18.72 м3/час Н=26,84 м</t>
  </si>
  <si>
    <t>CO 2 MVL 2003/SK-FFS-R-CS или аналог</t>
  </si>
  <si>
    <t>Q=18.72 м3/час Н=65 м</t>
  </si>
  <si>
    <t>CO 2 MVL 1607/SK-FFS-R-CS или аналог</t>
  </si>
  <si>
    <t>Монтаж пожарного шкафа</t>
  </si>
  <si>
    <t>Шкаф пожарный</t>
  </si>
  <si>
    <t>ШПК-320-12-НЗБ</t>
  </si>
  <si>
    <t>С ребром жесткости на дверце, евроручка</t>
  </si>
  <si>
    <t>ШПК-320-21 ВЗБ</t>
  </si>
  <si>
    <t>Огнетушитель</t>
  </si>
  <si>
    <t>порошковый ОП-8(з) АВСЕ</t>
  </si>
  <si>
    <t>Прокладка трубы стальной до 40 мм</t>
  </si>
  <si>
    <t>пог. м</t>
  </si>
  <si>
    <t>Труба водогазопроводная</t>
  </si>
  <si>
    <t>стальная D-15х2,8 СТ3</t>
  </si>
  <si>
    <t>Прокладка трубы стальной от 57 мм</t>
  </si>
  <si>
    <t>Труба электросварная (пог.м.)</t>
  </si>
  <si>
    <t>стальная D-89х4,0</t>
  </si>
  <si>
    <t>стальная D-108х4,0</t>
  </si>
  <si>
    <t>стальная D-76х3,5</t>
  </si>
  <si>
    <t>4</t>
  </si>
  <si>
    <t>стальная D-57х3,5</t>
  </si>
  <si>
    <t>%</t>
  </si>
  <si>
    <t>11.07.03</t>
  </si>
  <si>
    <t>ПНР</t>
  </si>
  <si>
    <t>11.07.03.00</t>
  </si>
  <si>
    <t>Пусконаладочные работы системы пожаротушения: испытание пожарного крана, манометрические испытания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</si>
  <si>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</si>
  <si>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</si>
  <si>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</si>
  <si>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</si>
  <si>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</si>
  <si>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</si>
  <si>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</si>
  <si>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</si>
  <si>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</si>
  <si>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</si>
  <si>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</si>
  <si>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</si>
  <si>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</si>
  <si>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ГП-72.105.00.11.07 Устройство системы пожаротушения №1</t>
  </si>
  <si>
    <t>8bc50514-b6df-11f0-8b59-a036bcbd010b</t>
  </si>
  <si>
    <t>Итог</t>
  </si>
  <si>
    <t>Прочие материалы</t>
  </si>
  <si>
    <t xml:space="preserve">Фитинги для стальной трубы </t>
  </si>
  <si>
    <t>для всех разделов, расчитывается от стоимости материалов</t>
  </si>
  <si>
    <t>в тч НДС ____%</t>
  </si>
  <si>
    <t>ИТОГО по сметному расчету, в тч НДС:</t>
  </si>
  <si>
    <t>Проверка:</t>
  </si>
  <si>
    <t>Примечание:</t>
  </si>
  <si>
    <t>В стоимость пусконоладочных работ входит: ПНР насосной станции пожаротушения, Атоматизация насосов системы пожаротушения (кабельно проводниковая продукция, лотки итд)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</si>
  <si>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</si>
  <si>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</si>
  <si>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</si>
  <si>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</si>
  <si>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</si>
  <si>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</si>
  <si>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указать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</si>
</sst>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i/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5" fillId="0" borderId="0"/>
    <xf numFmtId="0" fontId="8" fillId="0" borderId="0"/>
    <xf numFmtId="0" fontId="1" fillId="0" borderId="0"/>
    <xf numFmtId="0" fontId="10" fillId="0" borderId="0"/>
  </cellStyleXfs>
  <cellXfs count="103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/>
    </xf>
    <xf numFmtId="0" fontId="0" fillId="4" borderId="5" xfId="0" applyFill="1" applyBorder="1" applyAlignment="1">
      <alignment horizontal="center"/>
    </xf>
    <xf numFmtId="0" fontId="0" fillId="4" borderId="5" xfId="0" applyFill="1" applyBorder="1" applyAlignment="1">
      <alignment horizontal="left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 vertical="center"/>
    </xf>
    <xf numFmtId="1" fontId="0" fillId="4" borderId="5" xfId="0" applyNumberFormat="1" applyFill="1" applyBorder="1" applyAlignment="1">
      <alignment horizontal="right" vertical="center"/>
    </xf>
    <xf numFmtId="164" fontId="0" fillId="4" borderId="5" xfId="0" applyNumberFormat="1" applyFill="1" applyBorder="1" applyAlignment="1">
      <alignment horizontal="right" vertical="center"/>
    </xf>
    <xf numFmtId="0" fontId="0" fillId="5" borderId="5" xfId="0" applyFill="1" applyBorder="1" applyAlignment="1">
      <alignment horizontal="right"/>
    </xf>
    <xf numFmtId="0" fontId="0" fillId="6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center" vertical="center"/>
    </xf>
    <xf numFmtId="4" fontId="3" fillId="3" borderId="0" xfId="0" applyNumberFormat="1" applyFont="1" applyFill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1" fontId="0" fillId="7" borderId="2" xfId="0" applyNumberForma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4" fontId="3" fillId="5" borderId="7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 wrapText="1"/>
    </xf>
    <xf numFmtId="0" fontId="6" fillId="3" borderId="5" xfId="0" applyFont="1" applyFill="1" applyBorder="1" applyAlignment="1">
      <alignment horizontal="center" vertical="center"/>
    </xf>
    <xf numFmtId="4" fontId="6" fillId="3" borderId="5" xfId="0" applyNumberFormat="1" applyFont="1" applyFill="1" applyBorder="1" applyAlignment="1">
      <alignment horizontal="center" vertical="center"/>
    </xf>
    <xf numFmtId="4" fontId="7" fillId="3" borderId="0" xfId="0" applyNumberFormat="1" applyFont="1" applyFill="1" applyAlignment="1">
      <alignment horizontal="right" vertical="center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right" vertical="center"/>
    </xf>
    <xf numFmtId="4" fontId="6" fillId="4" borderId="5" xfId="0" applyNumberFormat="1" applyFont="1" applyFill="1" applyBorder="1" applyAlignment="1">
      <alignment horizontal="right" vertical="center"/>
    </xf>
    <xf numFmtId="1" fontId="6" fillId="7" borderId="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5" fillId="0" borderId="0" xfId="1"/>
    <xf numFmtId="0" fontId="11" fillId="0" borderId="0" xfId="4" applyFont="1" applyAlignment="1">
      <alignment vertical="center" wrapText="1"/>
    </xf>
    <xf numFmtId="0" fontId="9" fillId="0" borderId="0" xfId="4" applyFont="1" applyAlignment="1">
      <alignment horizontal="center" vertical="center" wrapText="1"/>
    </xf>
    <xf numFmtId="4" fontId="9" fillId="0" borderId="0" xfId="4" applyNumberFormat="1" applyFont="1" applyAlignment="1">
      <alignment horizontal="center" vertical="center" wrapText="1"/>
    </xf>
    <xf numFmtId="0" fontId="8" fillId="0" borderId="0" xfId="2"/>
    <xf numFmtId="0" fontId="6" fillId="5" borderId="7" xfId="0" applyFont="1" applyFill="1" applyBorder="1" applyAlignment="1">
      <alignment horizontal="center"/>
    </xf>
    <xf numFmtId="0" fontId="12" fillId="0" borderId="0" xfId="1" applyFont="1" applyAlignment="1">
      <alignment horizontal="left" vertical="center" wrapText="1"/>
    </xf>
    <xf numFmtId="0" fontId="13" fillId="8" borderId="0" xfId="1" applyFont="1" applyFill="1" applyAlignment="1">
      <alignment horizontal="left" vertical="center" wrapText="1"/>
    </xf>
    <xf numFmtId="0" fontId="9" fillId="0" borderId="0" xfId="2" applyFont="1" applyAlignment="1">
      <alignment horizontal="left" vertical="center"/>
    </xf>
    <xf numFmtId="0" fontId="9" fillId="0" borderId="0" xfId="3" applyFont="1" applyAlignment="1">
      <alignment horizontal="left" vertical="center" wrapText="1"/>
    </xf>
    <xf numFmtId="0" fontId="9" fillId="0" borderId="0" xfId="4" applyFont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4" fontId="3" fillId="6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5" borderId="9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right"/>
    </xf>
    <xf numFmtId="0" fontId="4" fillId="5" borderId="6" xfId="0" applyFont="1" applyFill="1" applyBorder="1" applyAlignment="1">
      <alignment horizontal="right"/>
    </xf>
    <xf numFmtId="0" fontId="4" fillId="5" borderId="7" xfId="0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2" xr:uid="{5F90580E-7865-45CE-A114-BC10025B6742}"/>
    <cellStyle name="Обычный 3" xfId="1" xr:uid="{1E9519A3-78E8-48B6-BABA-17CDD014E75D}"/>
    <cellStyle name="Обычный 3 2 2 4 2" xfId="3" xr:uid="{69DFAD89-A884-4CD5-8FDB-879C5014F692}"/>
    <cellStyle name="Обычный 5" xfId="4" xr:uid="{60AB3ED0-2239-4F60-B981-6D954DD14D39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EF497B-7199-45E6-A9BE-FC5098829C19}" name="Р" displayName="Р" ref="A3:F17" totalsRowCount="1" headerRowDxfId="37" headerRowBorderDxfId="36" tableBorderDxfId="35" totalsRowBorderDxfId="34">
  <autoFilter ref="A3:F16" xr:uid="{08EF497B-7199-45E6-A9BE-FC5098829C19}"/>
  <tableColumns count="6">
    <tableColumn id="1" xr3:uid="{18534F08-5E72-4E4D-A33F-8A3A15E3CDCE}" name="Наименование" totalsRowLabel="Итог" dataDxfId="33" totalsRowDxfId="32"/>
    <tableColumn id="2" xr3:uid="{FB65F4D8-C10E-4A8E-A154-F1EBCD1DC519}" name="Ед. изм." dataDxfId="31" totalsRowDxfId="30"/>
    <tableColumn id="3" xr3:uid="{D13B5C97-1A54-490F-99D5-964F7200A048}" name="Количество" dataDxfId="29" totalsRowDxfId="28"/>
    <tableColumn id="4" xr3:uid="{CC29EEB4-A83E-43D3-A089-F64C94B12573}" name="Цена за ед., руб" dataDxfId="27" totalsRowDxfId="26"/>
    <tableColumn id="5" xr3:uid="{CA1620B7-F84E-4FF8-B480-6993B9EA6CD1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806A0EDD-997F-4ABA-A37A-8A6794CE14BC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EAC902-6106-4A0C-AD9B-124FC56B2911}" name="М" displayName="М" ref="A3:I26" totalsRowCount="1" headerRowDxfId="21" headerRowBorderDxfId="20" tableBorderDxfId="19" totalsRowBorderDxfId="18">
  <autoFilter ref="A3:I25" xr:uid="{D3EAC902-6106-4A0C-AD9B-124FC56B2911}"/>
  <tableColumns count="9">
    <tableColumn id="1" xr3:uid="{45FEC016-1277-4BF8-A2F4-9820417021FD}" name="Наим." totalsRowLabel="Итог" dataDxfId="17" totalsRowDxfId="8"/>
    <tableColumn id="2" xr3:uid="{10D8BAD9-9FE3-4BD4-9D84-095DAE2FE44F}" name="Артикул, марка, произв." dataDxfId="16" totalsRowDxfId="7"/>
    <tableColumn id="3" xr3:uid="{A903A209-E6E1-4749-A851-421333D5CD93}" name="Хар-ка" dataDxfId="15" totalsRowDxfId="6"/>
    <tableColumn id="4" xr3:uid="{509FBE13-2D26-4B3C-8393-73B18ED38DF9}" name="Ед. изм." dataDxfId="14" totalsRowDxfId="5"/>
    <tableColumn id="5" xr3:uid="{3D219DD8-10BA-4CD3-8AD0-8599741EEFBA}" name="Количество" dataDxfId="13" totalsRowDxfId="4"/>
    <tableColumn id="6" xr3:uid="{EDB096F8-05AD-4EF3-AB87-AB0E54623DF3}" name="Цена за ед., руб" dataDxfId="12" totalsRowDxfId="3"/>
    <tableColumn id="7" xr3:uid="{8C7BAE5D-C414-437B-B066-2C38FAD5FDB7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3B2E3894-E7F5-4D8C-9F5B-99AC669CDE6A}" name="Прим." dataDxfId="10" totalsRowDxfId="1"/>
    <tableColumn id="9" xr3:uid="{8BA5D986-0E66-40C6-B975-9CCAB609CE3B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T86"/>
  <sheetViews>
    <sheetView tabSelected="1" workbookViewId="0">
      <pane ySplit="7" topLeftCell="A41" activePane="bottomLeft" state="frozen"/>
      <selection pane="bottomLeft" activeCell="L67" sqref="L67:L68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80" t="s">
        <v>0</v>
      </c>
      <c r="C2" s="80"/>
      <c r="D2" s="80"/>
      <c r="E2" s="80"/>
      <c r="F2" s="80"/>
      <c r="G2" s="80"/>
      <c r="H2" s="80"/>
      <c r="I2" s="80"/>
      <c r="J2" s="80"/>
    </row>
    <row r="3" spans="1:12" ht="23.1" customHeight="1" x14ac:dyDescent="0.2">
      <c r="B3" s="81" t="s">
        <v>1</v>
      </c>
      <c r="C3" s="81"/>
      <c r="D3" s="81"/>
      <c r="E3" s="81"/>
      <c r="F3" s="81"/>
      <c r="G3" s="81"/>
      <c r="H3" s="81"/>
      <c r="I3" s="81"/>
      <c r="J3" s="81"/>
    </row>
    <row r="4" spans="1:12" ht="11.1" customHeight="1" x14ac:dyDescent="0.2">
      <c r="B4" s="81" t="s">
        <v>2</v>
      </c>
      <c r="C4" s="81"/>
      <c r="D4" s="81"/>
      <c r="E4" s="81"/>
      <c r="F4" s="81"/>
      <c r="G4" s="81"/>
      <c r="H4" s="81"/>
      <c r="I4" s="81"/>
      <c r="J4" s="81"/>
    </row>
    <row r="5" spans="1:12" ht="11.1" customHeight="1" x14ac:dyDescent="0.2"/>
    <row r="6" spans="1:12" ht="11.1" customHeight="1" x14ac:dyDescent="0.2">
      <c r="A6" s="82" t="s">
        <v>3</v>
      </c>
      <c r="B6" s="82" t="s">
        <v>4</v>
      </c>
      <c r="C6" s="84" t="s">
        <v>5</v>
      </c>
      <c r="D6" s="86" t="s">
        <v>6</v>
      </c>
      <c r="E6" s="82" t="s">
        <v>7</v>
      </c>
      <c r="F6" s="88" t="s">
        <v>8</v>
      </c>
      <c r="G6" s="90" t="s">
        <v>9</v>
      </c>
      <c r="H6" s="82" t="s">
        <v>10</v>
      </c>
      <c r="I6" s="88" t="s">
        <v>11</v>
      </c>
      <c r="J6" s="88" t="s">
        <v>12</v>
      </c>
      <c r="K6" s="82" t="s">
        <v>13</v>
      </c>
      <c r="L6" s="88" t="s">
        <v>14</v>
      </c>
    </row>
    <row r="7" spans="1:12" ht="11.1" customHeight="1" x14ac:dyDescent="0.2">
      <c r="A7" s="83"/>
      <c r="B7" s="83"/>
      <c r="C7" s="85"/>
      <c r="D7" s="87"/>
      <c r="E7" s="83"/>
      <c r="F7" s="89"/>
      <c r="G7" s="91"/>
      <c r="H7" s="83"/>
      <c r="I7" s="89"/>
      <c r="J7" s="89"/>
      <c r="K7" s="83"/>
      <c r="L7" s="89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45"/>
      <c r="J8" s="45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3"/>
      <c r="H9" s="13"/>
      <c r="I9" s="46"/>
      <c r="J9" s="46">
        <f ca="1">SUM($J$69,$J$10)</f>
        <v>0</v>
      </c>
      <c r="K9" s="14"/>
      <c r="L9" s="14"/>
    </row>
    <row r="10" spans="1:12" ht="11.1" customHeight="1" outlineLevel="2" x14ac:dyDescent="0.2">
      <c r="A10" s="8" t="s">
        <v>19</v>
      </c>
      <c r="B10" s="9" t="s">
        <v>20</v>
      </c>
      <c r="C10" s="10"/>
      <c r="D10" s="10"/>
      <c r="E10" s="11"/>
      <c r="F10" s="12"/>
      <c r="G10" s="13"/>
      <c r="H10" s="13"/>
      <c r="I10" s="46"/>
      <c r="J10" s="46">
        <f ca="1">SUM($J$11)</f>
        <v>0</v>
      </c>
      <c r="K10" s="14"/>
      <c r="L10" s="14"/>
    </row>
    <row r="11" spans="1:12" ht="11.1" customHeight="1" outlineLevel="3" x14ac:dyDescent="0.2">
      <c r="A11" s="8" t="s">
        <v>21</v>
      </c>
      <c r="B11" s="9" t="s">
        <v>20</v>
      </c>
      <c r="C11" s="10"/>
      <c r="D11" s="10"/>
      <c r="E11" s="11"/>
      <c r="F11" s="12"/>
      <c r="G11" s="13"/>
      <c r="H11" s="13"/>
      <c r="I11" s="46"/>
      <c r="J11" s="46">
        <f ca="1">SUM($J$66,$J$61,$J$59,$J$57,$J$55,$J$51,$J$49,$J$46,$J$44,$J$41,$J$39,$J$37,$J$35,$J$33,$J$31,$J$27,$J$25,$J$22,$J$20,$J$18,$J$16,$J$14,$J$12)</f>
        <v>0</v>
      </c>
      <c r="K11" s="14"/>
      <c r="L11" s="14"/>
    </row>
    <row r="12" spans="1:12" ht="11.1" customHeight="1" outlineLevel="4" x14ac:dyDescent="0.2">
      <c r="A12" s="15"/>
      <c r="B12" s="9" t="s">
        <v>22</v>
      </c>
      <c r="C12" s="16"/>
      <c r="D12" s="16"/>
      <c r="E12" s="16"/>
      <c r="F12" s="16"/>
      <c r="G12" s="16"/>
      <c r="H12" s="16"/>
      <c r="I12" s="47"/>
      <c r="J12" s="48">
        <f>SUM($J$13)</f>
        <v>0</v>
      </c>
      <c r="K12" s="13"/>
      <c r="L12" s="17"/>
    </row>
    <row r="13" spans="1:12" ht="11.1" customHeight="1" outlineLevel="4" x14ac:dyDescent="0.2">
      <c r="A13" s="18"/>
      <c r="B13" s="19" t="s">
        <v>23</v>
      </c>
      <c r="C13" s="20"/>
      <c r="D13" s="20"/>
      <c r="E13" s="21" t="s">
        <v>24</v>
      </c>
      <c r="F13" s="22"/>
      <c r="G13" s="23">
        <v>10</v>
      </c>
      <c r="H13" s="23">
        <f>SUM($G$13:$G$13)</f>
        <v>10</v>
      </c>
      <c r="I13" s="49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49">
        <f>ROUND($H$13*$I$13,2)</f>
        <v>0</v>
      </c>
      <c r="K13" s="20"/>
      <c r="L13" s="20"/>
    </row>
    <row r="14" spans="1:12" ht="11.1" customHeight="1" outlineLevel="4" x14ac:dyDescent="0.2">
      <c r="A14" s="15"/>
      <c r="B14" s="9" t="s">
        <v>22</v>
      </c>
      <c r="C14" s="16"/>
      <c r="D14" s="16"/>
      <c r="E14" s="16"/>
      <c r="F14" s="16"/>
      <c r="G14" s="16"/>
      <c r="H14" s="16"/>
      <c r="I14" s="47"/>
      <c r="J14" s="48">
        <f>SUM($J$15)</f>
        <v>0</v>
      </c>
      <c r="K14" s="13"/>
      <c r="L14" s="17"/>
    </row>
    <row r="15" spans="1:12" ht="11.1" customHeight="1" outlineLevel="4" x14ac:dyDescent="0.2">
      <c r="A15" s="18"/>
      <c r="B15" s="19" t="s">
        <v>25</v>
      </c>
      <c r="C15" s="20"/>
      <c r="D15" s="20"/>
      <c r="E15" s="21" t="s">
        <v>24</v>
      </c>
      <c r="F15" s="22"/>
      <c r="G15" s="23">
        <v>134</v>
      </c>
      <c r="H15" s="23">
        <f>SUM($G$15:$G$15)</f>
        <v>134</v>
      </c>
      <c r="I15" s="49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49">
        <f>ROUND($H$15*$I$15,2)</f>
        <v>0</v>
      </c>
      <c r="K15" s="20"/>
      <c r="L15" s="20"/>
    </row>
    <row r="16" spans="1:12" ht="11.1" customHeight="1" outlineLevel="4" x14ac:dyDescent="0.2">
      <c r="A16" s="15"/>
      <c r="B16" s="9" t="s">
        <v>22</v>
      </c>
      <c r="C16" s="16"/>
      <c r="D16" s="16"/>
      <c r="E16" s="16"/>
      <c r="F16" s="16"/>
      <c r="G16" s="16"/>
      <c r="H16" s="16"/>
      <c r="I16" s="47"/>
      <c r="J16" s="48">
        <f>SUM($J$17)</f>
        <v>0</v>
      </c>
      <c r="K16" s="13"/>
      <c r="L16" s="17"/>
    </row>
    <row r="17" spans="1:12" ht="23.1" customHeight="1" outlineLevel="4" x14ac:dyDescent="0.2">
      <c r="A17" s="18"/>
      <c r="B17" s="19" t="s">
        <v>26</v>
      </c>
      <c r="C17" s="20"/>
      <c r="D17" s="20"/>
      <c r="E17" s="21" t="s">
        <v>24</v>
      </c>
      <c r="F17" s="22"/>
      <c r="G17" s="23">
        <v>12</v>
      </c>
      <c r="H17" s="23">
        <f>SUM($G$17:$G$17)</f>
        <v>12</v>
      </c>
      <c r="I17" s="49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49">
        <f>ROUND($H$17*$I$17,2)</f>
        <v>0</v>
      </c>
      <c r="K17" s="20"/>
      <c r="L17" s="20"/>
    </row>
    <row r="18" spans="1:12" ht="11.1" customHeight="1" outlineLevel="4" x14ac:dyDescent="0.2">
      <c r="A18" s="15"/>
      <c r="B18" s="9" t="s">
        <v>27</v>
      </c>
      <c r="C18" s="16"/>
      <c r="D18" s="16"/>
      <c r="E18" s="16"/>
      <c r="F18" s="16"/>
      <c r="G18" s="16"/>
      <c r="H18" s="16"/>
      <c r="I18" s="47"/>
      <c r="J18" s="48">
        <f>SUM($J$19)</f>
        <v>0</v>
      </c>
      <c r="K18" s="13"/>
      <c r="L18" s="17"/>
    </row>
    <row r="19" spans="1:12" ht="23.1" customHeight="1" outlineLevel="4" x14ac:dyDescent="0.2">
      <c r="A19" s="18" t="s">
        <v>28</v>
      </c>
      <c r="B19" s="19" t="s">
        <v>29</v>
      </c>
      <c r="C19" s="20"/>
      <c r="D19" s="20" t="s">
        <v>30</v>
      </c>
      <c r="E19" s="21" t="s">
        <v>24</v>
      </c>
      <c r="F19" s="22"/>
      <c r="G19" s="23">
        <v>12</v>
      </c>
      <c r="H19" s="23">
        <f>SUM($G$19:$G$19)</f>
        <v>12</v>
      </c>
      <c r="I19" s="49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49">
        <f>ROUND($H$19*$I$19,2)</f>
        <v>0</v>
      </c>
      <c r="K19" s="20"/>
      <c r="L19" s="20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11.1" customHeight="1" outlineLevel="4" x14ac:dyDescent="0.2">
      <c r="A20" s="15"/>
      <c r="B20" s="9" t="s">
        <v>22</v>
      </c>
      <c r="C20" s="16"/>
      <c r="D20" s="16"/>
      <c r="E20" s="16"/>
      <c r="F20" s="16"/>
      <c r="G20" s="16"/>
      <c r="H20" s="16"/>
      <c r="I20" s="47"/>
      <c r="J20" s="48">
        <f>SUM($J$21)</f>
        <v>0</v>
      </c>
      <c r="K20" s="13"/>
      <c r="L20" s="17"/>
    </row>
    <row r="21" spans="1:12" ht="11.1" customHeight="1" outlineLevel="4" x14ac:dyDescent="0.2">
      <c r="A21" s="18"/>
      <c r="B21" s="19" t="s">
        <v>31</v>
      </c>
      <c r="C21" s="20"/>
      <c r="D21" s="20"/>
      <c r="E21" s="21" t="s">
        <v>24</v>
      </c>
      <c r="F21" s="22"/>
      <c r="G21" s="23">
        <v>58</v>
      </c>
      <c r="H21" s="23">
        <f>SUM($G$21:$G$21)</f>
        <v>58</v>
      </c>
      <c r="I21" s="49">
        <f t="array" ref="I21">INDEX(Р[Цена за ед., руб],MATCH(1,IF(($B21=Р[Наименование])*($K21=Р[Примечание]),{1},($B21=Р[Наименование])*($K21=Р[Примечание])),0))</f>
        <v>0</v>
      </c>
      <c r="J21" s="49">
        <f>ROUND($H$21*$I$21,2)</f>
        <v>0</v>
      </c>
      <c r="K21" s="20"/>
      <c r="L21" s="20"/>
    </row>
    <row r="22" spans="1:12" ht="11.1" customHeight="1" outlineLevel="4" x14ac:dyDescent="0.2">
      <c r="A22" s="15"/>
      <c r="B22" s="9" t="s">
        <v>27</v>
      </c>
      <c r="C22" s="16"/>
      <c r="D22" s="16"/>
      <c r="E22" s="16"/>
      <c r="F22" s="16"/>
      <c r="G22" s="16"/>
      <c r="H22" s="16"/>
      <c r="I22" s="47"/>
      <c r="J22" s="48">
        <f>SUM($J$23:$J$24)</f>
        <v>0</v>
      </c>
      <c r="K22" s="13"/>
      <c r="L22" s="17"/>
    </row>
    <row r="23" spans="1:12" ht="59.1" customHeight="1" outlineLevel="4" x14ac:dyDescent="0.2">
      <c r="A23" s="18" t="s">
        <v>28</v>
      </c>
      <c r="B23" s="19" t="s">
        <v>32</v>
      </c>
      <c r="C23" s="20" t="s">
        <v>33</v>
      </c>
      <c r="D23" s="20" t="s">
        <v>34</v>
      </c>
      <c r="E23" s="21" t="s">
        <v>24</v>
      </c>
      <c r="F23" s="22"/>
      <c r="G23" s="23">
        <v>34</v>
      </c>
      <c r="H23" s="23">
        <f>SUM($G$23:$G$23)</f>
        <v>34</v>
      </c>
      <c r="I23" s="49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49">
        <f>ROUND($H$23*$I$23,2)</f>
        <v>0</v>
      </c>
      <c r="K23" s="20"/>
      <c r="L23" s="20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ht="59.1" customHeight="1" outlineLevel="4" x14ac:dyDescent="0.2">
      <c r="A24" s="18" t="s">
        <v>35</v>
      </c>
      <c r="B24" s="19" t="s">
        <v>32</v>
      </c>
      <c r="C24" s="20" t="s">
        <v>33</v>
      </c>
      <c r="D24" s="20" t="s">
        <v>36</v>
      </c>
      <c r="E24" s="21" t="s">
        <v>24</v>
      </c>
      <c r="F24" s="22"/>
      <c r="G24" s="23">
        <v>24</v>
      </c>
      <c r="H24" s="23">
        <f>SUM($G$24:$G$24)</f>
        <v>24</v>
      </c>
      <c r="I24" s="49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49">
        <f>ROUND($H$24*$I$24,2)</f>
        <v>0</v>
      </c>
      <c r="K24" s="20"/>
      <c r="L24" s="20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11.1" customHeight="1" outlineLevel="4" x14ac:dyDescent="0.2">
      <c r="A25" s="15"/>
      <c r="B25" s="9" t="s">
        <v>22</v>
      </c>
      <c r="C25" s="16"/>
      <c r="D25" s="16"/>
      <c r="E25" s="16"/>
      <c r="F25" s="16"/>
      <c r="G25" s="16"/>
      <c r="H25" s="16"/>
      <c r="I25" s="47"/>
      <c r="J25" s="48">
        <f>SUM($J$26)</f>
        <v>0</v>
      </c>
      <c r="K25" s="13"/>
      <c r="L25" s="17"/>
    </row>
    <row r="26" spans="1:12" ht="23.1" customHeight="1" outlineLevel="4" x14ac:dyDescent="0.2">
      <c r="A26" s="18"/>
      <c r="B26" s="19" t="s">
        <v>37</v>
      </c>
      <c r="C26" s="20"/>
      <c r="D26" s="20"/>
      <c r="E26" s="21" t="s">
        <v>24</v>
      </c>
      <c r="F26" s="22"/>
      <c r="G26" s="23">
        <v>110</v>
      </c>
      <c r="H26" s="23">
        <f>SUM($G$26:$G$26)</f>
        <v>110</v>
      </c>
      <c r="I26" s="49">
        <f t="array" ref="I26">INDEX(Р[Цена за ед., руб],MATCH(1,IF(($B26=Р[Наименование])*($K26=Р[Примечание]),{1},($B26=Р[Наименование])*($K26=Р[Примечание])),0))</f>
        <v>0</v>
      </c>
      <c r="J26" s="49">
        <f>ROUND($H$26*$I$26,2)</f>
        <v>0</v>
      </c>
      <c r="K26" s="20"/>
      <c r="L26" s="20"/>
    </row>
    <row r="27" spans="1:12" ht="11.1" customHeight="1" outlineLevel="4" x14ac:dyDescent="0.2">
      <c r="A27" s="15"/>
      <c r="B27" s="9" t="s">
        <v>27</v>
      </c>
      <c r="C27" s="16"/>
      <c r="D27" s="16"/>
      <c r="E27" s="16"/>
      <c r="F27" s="16"/>
      <c r="G27" s="16"/>
      <c r="H27" s="16"/>
      <c r="I27" s="47"/>
      <c r="J27" s="48">
        <f>SUM($J$28:$J$30)</f>
        <v>0</v>
      </c>
      <c r="K27" s="13"/>
      <c r="L27" s="17"/>
    </row>
    <row r="28" spans="1:12" ht="23.1" customHeight="1" outlineLevel="4" x14ac:dyDescent="0.2">
      <c r="A28" s="18" t="s">
        <v>28</v>
      </c>
      <c r="B28" s="19" t="s">
        <v>38</v>
      </c>
      <c r="C28" s="20"/>
      <c r="D28" s="20" t="s">
        <v>39</v>
      </c>
      <c r="E28" s="21" t="s">
        <v>24</v>
      </c>
      <c r="F28" s="22"/>
      <c r="G28" s="23">
        <v>110</v>
      </c>
      <c r="H28" s="23">
        <f>SUM($G$28:$G$28)</f>
        <v>110</v>
      </c>
      <c r="I28" s="49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49">
        <f>ROUND($H$28*$I$28,2)</f>
        <v>0</v>
      </c>
      <c r="K28" s="20"/>
      <c r="L28" s="20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ht="11.1" customHeight="1" outlineLevel="4" x14ac:dyDescent="0.2">
      <c r="A29" s="18" t="s">
        <v>35</v>
      </c>
      <c r="B29" s="19" t="s">
        <v>40</v>
      </c>
      <c r="C29" s="20"/>
      <c r="D29" s="20" t="s">
        <v>41</v>
      </c>
      <c r="E29" s="21" t="s">
        <v>24</v>
      </c>
      <c r="F29" s="22"/>
      <c r="G29" s="23">
        <v>110</v>
      </c>
      <c r="H29" s="23">
        <f>SUM($G$29:$G$29)</f>
        <v>110</v>
      </c>
      <c r="I29" s="49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49">
        <f>ROUND($H$29*$I$29,2)</f>
        <v>0</v>
      </c>
      <c r="K29" s="20" t="s">
        <v>42</v>
      </c>
      <c r="L29" s="20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</row>
    <row r="30" spans="1:12" ht="35.1" customHeight="1" outlineLevel="4" x14ac:dyDescent="0.2">
      <c r="A30" s="18" t="s">
        <v>43</v>
      </c>
      <c r="B30" s="19" t="s">
        <v>44</v>
      </c>
      <c r="C30" s="20"/>
      <c r="D30" s="20" t="s">
        <v>45</v>
      </c>
      <c r="E30" s="21" t="s">
        <v>24</v>
      </c>
      <c r="F30" s="22"/>
      <c r="G30" s="23">
        <v>110</v>
      </c>
      <c r="H30" s="23">
        <f>SUM($G$30:$G$30)</f>
        <v>110</v>
      </c>
      <c r="I30" s="49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49">
        <f>ROUND($H$30*$I$30,2)</f>
        <v>0</v>
      </c>
      <c r="K30" s="20" t="s">
        <v>46</v>
      </c>
      <c r="L30" s="20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</row>
    <row r="31" spans="1:12" ht="11.1" customHeight="1" outlineLevel="4" x14ac:dyDescent="0.2">
      <c r="A31" s="15"/>
      <c r="B31" s="9" t="s">
        <v>22</v>
      </c>
      <c r="C31" s="16"/>
      <c r="D31" s="16"/>
      <c r="E31" s="16"/>
      <c r="F31" s="16"/>
      <c r="G31" s="16"/>
      <c r="H31" s="16"/>
      <c r="I31" s="47"/>
      <c r="J31" s="48">
        <f>SUM($J$32)</f>
        <v>0</v>
      </c>
      <c r="K31" s="13"/>
      <c r="L31" s="17"/>
    </row>
    <row r="32" spans="1:12" ht="23.1" customHeight="1" outlineLevel="4" x14ac:dyDescent="0.2">
      <c r="A32" s="18"/>
      <c r="B32" s="19" t="s">
        <v>47</v>
      </c>
      <c r="C32" s="20"/>
      <c r="D32" s="20"/>
      <c r="E32" s="21" t="s">
        <v>24</v>
      </c>
      <c r="F32" s="22"/>
      <c r="G32" s="23">
        <v>10</v>
      </c>
      <c r="H32" s="23">
        <f>SUM($G$32:$G$32)</f>
        <v>10</v>
      </c>
      <c r="I32" s="49">
        <f t="array" ref="I32">INDEX(Р[Цена за ед., руб],MATCH(1,IF(($B32=Р[Наименование])*($K32=Р[Примечание]),{1},($B32=Р[Наименование])*($K32=Р[Примечание])),0))</f>
        <v>0</v>
      </c>
      <c r="J32" s="49">
        <f>ROUND($H$32*$I$32,2)</f>
        <v>0</v>
      </c>
      <c r="K32" s="20"/>
      <c r="L32" s="20"/>
    </row>
    <row r="33" spans="1:12" ht="11.1" customHeight="1" outlineLevel="4" x14ac:dyDescent="0.2">
      <c r="A33" s="15"/>
      <c r="B33" s="9" t="s">
        <v>27</v>
      </c>
      <c r="C33" s="16"/>
      <c r="D33" s="16"/>
      <c r="E33" s="16"/>
      <c r="F33" s="16"/>
      <c r="G33" s="16"/>
      <c r="H33" s="16"/>
      <c r="I33" s="47"/>
      <c r="J33" s="48">
        <f>SUM($J$34)</f>
        <v>0</v>
      </c>
      <c r="K33" s="13"/>
      <c r="L33" s="17"/>
    </row>
    <row r="34" spans="1:12" ht="23.1" customHeight="1" outlineLevel="4" x14ac:dyDescent="0.2">
      <c r="A34" s="18" t="s">
        <v>28</v>
      </c>
      <c r="B34" s="19" t="s">
        <v>48</v>
      </c>
      <c r="C34" s="20" t="s">
        <v>33</v>
      </c>
      <c r="D34" s="20" t="s">
        <v>49</v>
      </c>
      <c r="E34" s="21" t="s">
        <v>24</v>
      </c>
      <c r="F34" s="22"/>
      <c r="G34" s="23">
        <v>10</v>
      </c>
      <c r="H34" s="23">
        <f>SUM($G$34:$G$34)</f>
        <v>10</v>
      </c>
      <c r="I34" s="49">
        <f t="array" ref="I34">INDEX(М[Цена за ед., руб],MATCH(1,IF(($B34=М[Наим.])*($C34=М[Артикул,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  <c r="J34" s="49">
        <f>ROUND($H$34*$I$34,2)</f>
        <v>0</v>
      </c>
      <c r="K34" s="20"/>
      <c r="L34" s="20">
        <f t="array" ref="L34">INDEX(М[Форма закупа],MATCH(1,IF(($B34=М[Наим.])*($C34=М[Артикул, марка, произв.])*($D34=М[Хар-ка])*($K34=М[Прим.]),{1},($B34=М[Наим.])*($C34=М[Артикул, марка, произв.])*($D34=М[Хар-ка])*($K34=М[Прим.])),0))</f>
        <v>0</v>
      </c>
    </row>
    <row r="35" spans="1:12" ht="11.1" customHeight="1" outlineLevel="4" x14ac:dyDescent="0.2">
      <c r="A35" s="15"/>
      <c r="B35" s="9" t="s">
        <v>22</v>
      </c>
      <c r="C35" s="16"/>
      <c r="D35" s="16"/>
      <c r="E35" s="16"/>
      <c r="F35" s="16"/>
      <c r="G35" s="16"/>
      <c r="H35" s="16"/>
      <c r="I35" s="47"/>
      <c r="J35" s="48">
        <f>SUM($J$36)</f>
        <v>0</v>
      </c>
      <c r="K35" s="13"/>
      <c r="L35" s="17"/>
    </row>
    <row r="36" spans="1:12" ht="11.1" customHeight="1" outlineLevel="4" x14ac:dyDescent="0.2">
      <c r="A36" s="18"/>
      <c r="B36" s="19" t="s">
        <v>50</v>
      </c>
      <c r="C36" s="20"/>
      <c r="D36" s="20"/>
      <c r="E36" s="21" t="s">
        <v>24</v>
      </c>
      <c r="F36" s="22"/>
      <c r="G36" s="23">
        <v>2</v>
      </c>
      <c r="H36" s="23">
        <f>SUM($G$36:$G$36)</f>
        <v>2</v>
      </c>
      <c r="I36" s="49">
        <f t="array" ref="I36">INDEX(Р[Цена за ед., руб],MATCH(1,IF(($B36=Р[Наименование])*($K36=Р[Примечание]),{1},($B36=Р[Наименование])*($K36=Р[Примечание])),0))</f>
        <v>0</v>
      </c>
      <c r="J36" s="49">
        <f>ROUND($H$36*$I$36,2)</f>
        <v>0</v>
      </c>
      <c r="K36" s="20"/>
      <c r="L36" s="20"/>
    </row>
    <row r="37" spans="1:12" ht="11.1" customHeight="1" outlineLevel="4" x14ac:dyDescent="0.2">
      <c r="A37" s="15"/>
      <c r="B37" s="9" t="s">
        <v>27</v>
      </c>
      <c r="C37" s="16"/>
      <c r="D37" s="16"/>
      <c r="E37" s="16"/>
      <c r="F37" s="16"/>
      <c r="G37" s="16"/>
      <c r="H37" s="16"/>
      <c r="I37" s="47"/>
      <c r="J37" s="48">
        <f>SUM($J$38)</f>
        <v>0</v>
      </c>
      <c r="K37" s="13"/>
      <c r="L37" s="17"/>
    </row>
    <row r="38" spans="1:12" ht="23.1" customHeight="1" outlineLevel="4" x14ac:dyDescent="0.2">
      <c r="A38" s="18" t="s">
        <v>28</v>
      </c>
      <c r="B38" s="19" t="s">
        <v>51</v>
      </c>
      <c r="C38" s="20" t="s">
        <v>52</v>
      </c>
      <c r="D38" s="20" t="s">
        <v>53</v>
      </c>
      <c r="E38" s="21" t="s">
        <v>24</v>
      </c>
      <c r="F38" s="22"/>
      <c r="G38" s="23">
        <v>2</v>
      </c>
      <c r="H38" s="23">
        <f>SUM($G$38:$G$38)</f>
        <v>2</v>
      </c>
      <c r="I38" s="49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49">
        <f>ROUND($H$38*$I$38,2)</f>
        <v>0</v>
      </c>
      <c r="K38" s="20"/>
      <c r="L38" s="20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</row>
    <row r="39" spans="1:12" ht="11.1" customHeight="1" outlineLevel="4" x14ac:dyDescent="0.2">
      <c r="A39" s="15"/>
      <c r="B39" s="9" t="s">
        <v>22</v>
      </c>
      <c r="C39" s="16"/>
      <c r="D39" s="16"/>
      <c r="E39" s="16"/>
      <c r="F39" s="16"/>
      <c r="G39" s="16"/>
      <c r="H39" s="16"/>
      <c r="I39" s="47"/>
      <c r="J39" s="48">
        <f>SUM($J$40)</f>
        <v>0</v>
      </c>
      <c r="K39" s="13"/>
      <c r="L39" s="17"/>
    </row>
    <row r="40" spans="1:12" ht="23.1" customHeight="1" outlineLevel="4" x14ac:dyDescent="0.2">
      <c r="A40" s="18"/>
      <c r="B40" s="19" t="s">
        <v>54</v>
      </c>
      <c r="C40" s="20"/>
      <c r="D40" s="20"/>
      <c r="E40" s="21" t="s">
        <v>24</v>
      </c>
      <c r="F40" s="22"/>
      <c r="G40" s="23">
        <v>46</v>
      </c>
      <c r="H40" s="23">
        <f>SUM($G$40:$G$40)</f>
        <v>46</v>
      </c>
      <c r="I40" s="49">
        <f t="array" ref="I40">INDEX(Р[Цена за ед., руб],MATCH(1,IF(($B40=Р[Наименование])*($K40=Р[Примечание]),{1},($B40=Р[Наименование])*($K40=Р[Примечание])),0))</f>
        <v>0</v>
      </c>
      <c r="J40" s="49">
        <f>ROUND($H$40*$I$40,2)</f>
        <v>0</v>
      </c>
      <c r="K40" s="20"/>
      <c r="L40" s="20"/>
    </row>
    <row r="41" spans="1:12" ht="11.1" customHeight="1" outlineLevel="4" x14ac:dyDescent="0.2">
      <c r="A41" s="15"/>
      <c r="B41" s="9" t="s">
        <v>27</v>
      </c>
      <c r="C41" s="16"/>
      <c r="D41" s="16"/>
      <c r="E41" s="16"/>
      <c r="F41" s="16"/>
      <c r="G41" s="16"/>
      <c r="H41" s="16"/>
      <c r="I41" s="47"/>
      <c r="J41" s="48">
        <f>SUM($J$42:$J$43)</f>
        <v>0</v>
      </c>
      <c r="K41" s="13"/>
      <c r="L41" s="17"/>
    </row>
    <row r="42" spans="1:12" ht="23.1" customHeight="1" outlineLevel="4" x14ac:dyDescent="0.2">
      <c r="A42" s="18" t="s">
        <v>28</v>
      </c>
      <c r="B42" s="19" t="s">
        <v>51</v>
      </c>
      <c r="C42" s="20" t="s">
        <v>55</v>
      </c>
      <c r="D42" s="20" t="s">
        <v>56</v>
      </c>
      <c r="E42" s="21" t="s">
        <v>24</v>
      </c>
      <c r="F42" s="22"/>
      <c r="G42" s="23">
        <v>42</v>
      </c>
      <c r="H42" s="23">
        <f>SUM($G$42:$G$42)</f>
        <v>42</v>
      </c>
      <c r="I42" s="49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49">
        <f>ROUND($H$42*$I$42,2)</f>
        <v>0</v>
      </c>
      <c r="K42" s="20"/>
      <c r="L42" s="20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35.1" customHeight="1" outlineLevel="4" x14ac:dyDescent="0.2">
      <c r="A43" s="18" t="s">
        <v>35</v>
      </c>
      <c r="B43" s="19" t="s">
        <v>57</v>
      </c>
      <c r="C43" s="20"/>
      <c r="D43" s="20" t="s">
        <v>58</v>
      </c>
      <c r="E43" s="21" t="s">
        <v>24</v>
      </c>
      <c r="F43" s="22"/>
      <c r="G43" s="23">
        <v>4</v>
      </c>
      <c r="H43" s="23">
        <f>SUM($G$43:$G$43)</f>
        <v>4</v>
      </c>
      <c r="I43" s="49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49">
        <f>ROUND($H$43*$I$43,2)</f>
        <v>0</v>
      </c>
      <c r="K43" s="20"/>
      <c r="L43" s="20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11.1" customHeight="1" outlineLevel="4" x14ac:dyDescent="0.2">
      <c r="A44" s="15"/>
      <c r="B44" s="9" t="s">
        <v>22</v>
      </c>
      <c r="C44" s="16"/>
      <c r="D44" s="16"/>
      <c r="E44" s="16"/>
      <c r="F44" s="16"/>
      <c r="G44" s="16"/>
      <c r="H44" s="16"/>
      <c r="I44" s="47"/>
      <c r="J44" s="48">
        <f>SUM($J$45)</f>
        <v>0</v>
      </c>
      <c r="K44" s="13"/>
      <c r="L44" s="17"/>
    </row>
    <row r="45" spans="1:12" ht="23.1" customHeight="1" outlineLevel="4" x14ac:dyDescent="0.2">
      <c r="A45" s="18"/>
      <c r="B45" s="19" t="s">
        <v>59</v>
      </c>
      <c r="C45" s="20"/>
      <c r="D45" s="20"/>
      <c r="E45" s="21" t="s">
        <v>24</v>
      </c>
      <c r="F45" s="22"/>
      <c r="G45" s="23">
        <v>2</v>
      </c>
      <c r="H45" s="23">
        <f>SUM($G$45:$G$45)</f>
        <v>2</v>
      </c>
      <c r="I45" s="49">
        <f t="array" ref="I45">INDEX(Р[Цена за ед., руб],MATCH(1,IF(($B45=Р[Наименование])*($K45=Р[Примечание]),{1},($B45=Р[Наименование])*($K45=Р[Примечание])),0))</f>
        <v>0</v>
      </c>
      <c r="J45" s="49">
        <f>ROUND($H$45*$I$45,2)</f>
        <v>0</v>
      </c>
      <c r="K45" s="20"/>
      <c r="L45" s="20"/>
    </row>
    <row r="46" spans="1:12" ht="11.1" customHeight="1" outlineLevel="4" x14ac:dyDescent="0.2">
      <c r="A46" s="15"/>
      <c r="B46" s="9" t="s">
        <v>27</v>
      </c>
      <c r="C46" s="16"/>
      <c r="D46" s="16"/>
      <c r="E46" s="16"/>
      <c r="F46" s="16"/>
      <c r="G46" s="16"/>
      <c r="H46" s="16"/>
      <c r="I46" s="47"/>
      <c r="J46" s="48">
        <f>SUM($J$47:$J$48)</f>
        <v>0</v>
      </c>
      <c r="K46" s="13"/>
      <c r="L46" s="17"/>
    </row>
    <row r="47" spans="1:12" ht="23.1" customHeight="1" outlineLevel="4" x14ac:dyDescent="0.2">
      <c r="A47" s="18" t="s">
        <v>28</v>
      </c>
      <c r="B47" s="19" t="s">
        <v>60</v>
      </c>
      <c r="C47" s="20" t="s">
        <v>61</v>
      </c>
      <c r="D47" s="20" t="s">
        <v>62</v>
      </c>
      <c r="E47" s="21" t="s">
        <v>24</v>
      </c>
      <c r="F47" s="22"/>
      <c r="G47" s="23">
        <v>1</v>
      </c>
      <c r="H47" s="23">
        <f>SUM($G$47:$G$47)</f>
        <v>1</v>
      </c>
      <c r="I47" s="49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49">
        <f>ROUND($H$47*$I$47,2)</f>
        <v>0</v>
      </c>
      <c r="K47" s="20" t="s">
        <v>63</v>
      </c>
      <c r="L47" s="20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ht="23.1" customHeight="1" outlineLevel="4" x14ac:dyDescent="0.2">
      <c r="A48" s="18" t="s">
        <v>35</v>
      </c>
      <c r="B48" s="19" t="s">
        <v>60</v>
      </c>
      <c r="C48" s="20" t="s">
        <v>61</v>
      </c>
      <c r="D48" s="20" t="s">
        <v>64</v>
      </c>
      <c r="E48" s="21" t="s">
        <v>24</v>
      </c>
      <c r="F48" s="22"/>
      <c r="G48" s="23">
        <v>1</v>
      </c>
      <c r="H48" s="23">
        <f>SUM($G$48:$G$48)</f>
        <v>1</v>
      </c>
      <c r="I48" s="49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49">
        <f>ROUND($H$48*$I$48,2)</f>
        <v>0</v>
      </c>
      <c r="K48" s="20" t="s">
        <v>65</v>
      </c>
      <c r="L48" s="20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ht="11.1" customHeight="1" outlineLevel="4" x14ac:dyDescent="0.2">
      <c r="A49" s="15"/>
      <c r="B49" s="9" t="s">
        <v>22</v>
      </c>
      <c r="C49" s="16"/>
      <c r="D49" s="16"/>
      <c r="E49" s="16"/>
      <c r="F49" s="16"/>
      <c r="G49" s="16"/>
      <c r="H49" s="16"/>
      <c r="I49" s="47"/>
      <c r="J49" s="48">
        <f>SUM($J$50)</f>
        <v>0</v>
      </c>
      <c r="K49" s="13"/>
      <c r="L49" s="17"/>
    </row>
    <row r="50" spans="1:12" ht="11.1" customHeight="1" outlineLevel="4" x14ac:dyDescent="0.2">
      <c r="A50" s="18"/>
      <c r="B50" s="19" t="s">
        <v>66</v>
      </c>
      <c r="C50" s="20"/>
      <c r="D50" s="20"/>
      <c r="E50" s="21" t="s">
        <v>24</v>
      </c>
      <c r="F50" s="22"/>
      <c r="G50" s="23">
        <v>55</v>
      </c>
      <c r="H50" s="23">
        <f>SUM($G$50:$G$50)</f>
        <v>55</v>
      </c>
      <c r="I50" s="49">
        <f t="array" ref="I50">INDEX(Р[Цена за ед., руб],MATCH(1,IF(($B50=Р[Наименование])*($K50=Р[Примечание]),{1},($B50=Р[Наименование])*($K50=Р[Примечание])),0))</f>
        <v>0</v>
      </c>
      <c r="J50" s="49">
        <f>ROUND($H$50*$I$50,2)</f>
        <v>0</v>
      </c>
      <c r="K50" s="20"/>
      <c r="L50" s="20"/>
    </row>
    <row r="51" spans="1:12" ht="11.1" customHeight="1" outlineLevel="4" x14ac:dyDescent="0.2">
      <c r="A51" s="15"/>
      <c r="B51" s="9" t="s">
        <v>27</v>
      </c>
      <c r="C51" s="16"/>
      <c r="D51" s="16"/>
      <c r="E51" s="16"/>
      <c r="F51" s="16"/>
      <c r="G51" s="16"/>
      <c r="H51" s="16"/>
      <c r="I51" s="47"/>
      <c r="J51" s="48">
        <f>SUM($J$52:$J$54)</f>
        <v>0</v>
      </c>
      <c r="K51" s="13"/>
      <c r="L51" s="17"/>
    </row>
    <row r="52" spans="1:12" ht="23.1" customHeight="1" outlineLevel="4" x14ac:dyDescent="0.2">
      <c r="A52" s="18" t="s">
        <v>28</v>
      </c>
      <c r="B52" s="19" t="s">
        <v>67</v>
      </c>
      <c r="C52" s="20"/>
      <c r="D52" s="20" t="s">
        <v>68</v>
      </c>
      <c r="E52" s="21" t="s">
        <v>24</v>
      </c>
      <c r="F52" s="22"/>
      <c r="G52" s="23">
        <v>9</v>
      </c>
      <c r="H52" s="23">
        <f>SUM($G$52:$G$52)</f>
        <v>9</v>
      </c>
      <c r="I52" s="49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49">
        <f>ROUND($H$52*$I$52,2)</f>
        <v>0</v>
      </c>
      <c r="K52" s="20" t="s">
        <v>69</v>
      </c>
      <c r="L52" s="20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23.1" customHeight="1" outlineLevel="4" x14ac:dyDescent="0.2">
      <c r="A53" s="18" t="s">
        <v>35</v>
      </c>
      <c r="B53" s="19" t="s">
        <v>67</v>
      </c>
      <c r="C53" s="20"/>
      <c r="D53" s="20" t="s">
        <v>70</v>
      </c>
      <c r="E53" s="21" t="s">
        <v>24</v>
      </c>
      <c r="F53" s="22"/>
      <c r="G53" s="23">
        <v>46</v>
      </c>
      <c r="H53" s="23">
        <f>SUM($G$53:$G$53)</f>
        <v>46</v>
      </c>
      <c r="I53" s="49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49">
        <f>ROUND($H$53*$I$53,2)</f>
        <v>0</v>
      </c>
      <c r="K53" s="20" t="s">
        <v>69</v>
      </c>
      <c r="L53" s="20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23.1" customHeight="1" outlineLevel="4" x14ac:dyDescent="0.2">
      <c r="A54" s="18" t="s">
        <v>43</v>
      </c>
      <c r="B54" s="19" t="s">
        <v>71</v>
      </c>
      <c r="C54" s="20"/>
      <c r="D54" s="20" t="s">
        <v>72</v>
      </c>
      <c r="E54" s="21" t="s">
        <v>24</v>
      </c>
      <c r="F54" s="22"/>
      <c r="G54" s="23">
        <v>18</v>
      </c>
      <c r="H54" s="23">
        <f>SUM($G$54:$G$54)</f>
        <v>18</v>
      </c>
      <c r="I54" s="49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49">
        <f>ROUND($H$54*$I$54,2)</f>
        <v>0</v>
      </c>
      <c r="K54" s="20"/>
      <c r="L54" s="20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11.1" customHeight="1" outlineLevel="4" x14ac:dyDescent="0.2">
      <c r="A55" s="15"/>
      <c r="B55" s="9" t="s">
        <v>22</v>
      </c>
      <c r="C55" s="16"/>
      <c r="D55" s="16"/>
      <c r="E55" s="16"/>
      <c r="F55" s="16"/>
      <c r="G55" s="16"/>
      <c r="H55" s="16"/>
      <c r="I55" s="47"/>
      <c r="J55" s="48">
        <f>SUM($J$56)</f>
        <v>0</v>
      </c>
      <c r="K55" s="13"/>
      <c r="L55" s="17"/>
    </row>
    <row r="56" spans="1:12" ht="11.1" customHeight="1" outlineLevel="4" x14ac:dyDescent="0.2">
      <c r="A56" s="18"/>
      <c r="B56" s="19" t="s">
        <v>73</v>
      </c>
      <c r="C56" s="20"/>
      <c r="D56" s="20"/>
      <c r="E56" s="21" t="s">
        <v>74</v>
      </c>
      <c r="F56" s="22"/>
      <c r="G56" s="23">
        <v>10</v>
      </c>
      <c r="H56" s="23">
        <f>SUM($G$56:$G$56)</f>
        <v>10</v>
      </c>
      <c r="I56" s="49">
        <f t="array" ref="I56">INDEX(Р[Цена за ед., руб],MATCH(1,IF(($B56=Р[Наименование])*($K56=Р[Примечание]),{1},($B56=Р[Наименование])*($K56=Р[Примечание])),0))</f>
        <v>0</v>
      </c>
      <c r="J56" s="49">
        <f>ROUND($H$56*$I$56,2)</f>
        <v>0</v>
      </c>
      <c r="K56" s="20"/>
      <c r="L56" s="20"/>
    </row>
    <row r="57" spans="1:12" ht="11.1" customHeight="1" outlineLevel="4" x14ac:dyDescent="0.2">
      <c r="A57" s="15"/>
      <c r="B57" s="9" t="s">
        <v>27</v>
      </c>
      <c r="C57" s="16"/>
      <c r="D57" s="16"/>
      <c r="E57" s="16"/>
      <c r="F57" s="16"/>
      <c r="G57" s="16"/>
      <c r="H57" s="16"/>
      <c r="I57" s="47"/>
      <c r="J57" s="48">
        <f>SUM($J$58)</f>
        <v>0</v>
      </c>
      <c r="K57" s="13"/>
      <c r="L57" s="17"/>
    </row>
    <row r="58" spans="1:12" ht="23.1" customHeight="1" outlineLevel="4" x14ac:dyDescent="0.2">
      <c r="A58" s="18" t="s">
        <v>28</v>
      </c>
      <c r="B58" s="19" t="s">
        <v>75</v>
      </c>
      <c r="C58" s="20"/>
      <c r="D58" s="20" t="s">
        <v>76</v>
      </c>
      <c r="E58" s="21" t="s">
        <v>74</v>
      </c>
      <c r="F58" s="22"/>
      <c r="G58" s="23">
        <v>10</v>
      </c>
      <c r="H58" s="23">
        <f>SUM($G$58:$G$58)</f>
        <v>10</v>
      </c>
      <c r="I58" s="49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49">
        <f>ROUND($H$58*$I$58,2)</f>
        <v>0</v>
      </c>
      <c r="K58" s="20"/>
      <c r="L58" s="20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11.1" customHeight="1" outlineLevel="4" x14ac:dyDescent="0.2">
      <c r="A59" s="15"/>
      <c r="B59" s="9" t="s">
        <v>22</v>
      </c>
      <c r="C59" s="16"/>
      <c r="D59" s="16"/>
      <c r="E59" s="16"/>
      <c r="F59" s="16"/>
      <c r="G59" s="16"/>
      <c r="H59" s="16"/>
      <c r="I59" s="47"/>
      <c r="J59" s="48">
        <f>SUM($J$60)</f>
        <v>0</v>
      </c>
      <c r="K59" s="13"/>
      <c r="L59" s="17"/>
    </row>
    <row r="60" spans="1:12" ht="11.1" customHeight="1" outlineLevel="4" x14ac:dyDescent="0.2">
      <c r="A60" s="18"/>
      <c r="B60" s="19" t="s">
        <v>77</v>
      </c>
      <c r="C60" s="20"/>
      <c r="D60" s="20"/>
      <c r="E60" s="21" t="s">
        <v>74</v>
      </c>
      <c r="F60" s="22"/>
      <c r="G60" s="24">
        <v>900.5</v>
      </c>
      <c r="H60" s="24">
        <f>SUM($G$60:$G$60)</f>
        <v>900.5</v>
      </c>
      <c r="I60" s="49">
        <f t="array" ref="I60">INDEX(Р[Цена за ед., руб],MATCH(1,IF(($B60=Р[Наименование])*($K60=Р[Примечание]),{1},($B60=Р[Наименование])*($K60=Р[Примечание])),0))</f>
        <v>0</v>
      </c>
      <c r="J60" s="49">
        <f>ROUND($H$60*$I$60,2)</f>
        <v>0</v>
      </c>
      <c r="K60" s="20"/>
      <c r="L60" s="20"/>
    </row>
    <row r="61" spans="1:12" ht="11.1" customHeight="1" outlineLevel="4" x14ac:dyDescent="0.2">
      <c r="A61" s="15"/>
      <c r="B61" s="9" t="s">
        <v>27</v>
      </c>
      <c r="C61" s="16"/>
      <c r="D61" s="16"/>
      <c r="E61" s="16"/>
      <c r="F61" s="16"/>
      <c r="G61" s="16"/>
      <c r="H61" s="16"/>
      <c r="I61" s="47"/>
      <c r="J61" s="48">
        <f>SUM($J$62:$J$65)</f>
        <v>0</v>
      </c>
      <c r="K61" s="13"/>
      <c r="L61" s="17"/>
    </row>
    <row r="62" spans="1:12" ht="11.1" customHeight="1" outlineLevel="4" x14ac:dyDescent="0.2">
      <c r="A62" s="18" t="s">
        <v>28</v>
      </c>
      <c r="B62" s="19" t="s">
        <v>78</v>
      </c>
      <c r="C62" s="20"/>
      <c r="D62" s="20" t="s">
        <v>79</v>
      </c>
      <c r="E62" s="21" t="s">
        <v>74</v>
      </c>
      <c r="F62" s="22"/>
      <c r="G62" s="23">
        <v>246</v>
      </c>
      <c r="H62" s="23">
        <f>SUM($G$62:$G$62)</f>
        <v>246</v>
      </c>
      <c r="I62" s="49">
        <f t="array" ref="I62">INDEX(М[Цена за ед., руб],MATCH(1,IF(($B62=М[Наим.])*($C62=М[Артикул,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  <c r="J62" s="49">
        <f>ROUND($H$62*$I$62,2)</f>
        <v>0</v>
      </c>
      <c r="K62" s="20"/>
      <c r="L62" s="20">
        <f t="array" ref="L62">INDEX(М[Форма закупа],MATCH(1,IF(($B62=М[Наим.])*($C62=М[Артикул,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</row>
    <row r="63" spans="1:12" ht="23.1" customHeight="1" outlineLevel="4" x14ac:dyDescent="0.2">
      <c r="A63" s="18" t="s">
        <v>35</v>
      </c>
      <c r="B63" s="19" t="s">
        <v>78</v>
      </c>
      <c r="C63" s="20"/>
      <c r="D63" s="20" t="s">
        <v>80</v>
      </c>
      <c r="E63" s="21" t="s">
        <v>74</v>
      </c>
      <c r="F63" s="22"/>
      <c r="G63" s="23">
        <v>6</v>
      </c>
      <c r="H63" s="23">
        <f>SUM($G$63:$G$63)</f>
        <v>6</v>
      </c>
      <c r="I63" s="49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49">
        <f>ROUND($H$63*$I$63,2)</f>
        <v>0</v>
      </c>
      <c r="K63" s="20"/>
      <c r="L63" s="20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</row>
    <row r="64" spans="1:12" ht="11.1" customHeight="1" outlineLevel="4" x14ac:dyDescent="0.2">
      <c r="A64" s="18" t="s">
        <v>43</v>
      </c>
      <c r="B64" s="19" t="s">
        <v>78</v>
      </c>
      <c r="C64" s="20"/>
      <c r="D64" s="20" t="s">
        <v>81</v>
      </c>
      <c r="E64" s="21" t="s">
        <v>74</v>
      </c>
      <c r="F64" s="22"/>
      <c r="G64" s="23">
        <v>45</v>
      </c>
      <c r="H64" s="23">
        <f>SUM($G$64:$G$64)</f>
        <v>45</v>
      </c>
      <c r="I64" s="49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  <c r="J64" s="49">
        <f>ROUND($H$64*$I$64,2)</f>
        <v>0</v>
      </c>
      <c r="K64" s="20"/>
      <c r="L64" s="20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</row>
    <row r="65" spans="1:16" ht="11.1" customHeight="1" outlineLevel="4" x14ac:dyDescent="0.2">
      <c r="A65" s="18" t="s">
        <v>82</v>
      </c>
      <c r="B65" s="19" t="s">
        <v>78</v>
      </c>
      <c r="C65" s="20"/>
      <c r="D65" s="20" t="s">
        <v>83</v>
      </c>
      <c r="E65" s="21" t="s">
        <v>74</v>
      </c>
      <c r="F65" s="22"/>
      <c r="G65" s="24">
        <v>603.5</v>
      </c>
      <c r="H65" s="24">
        <f>SUM($G$65:$G$65)</f>
        <v>603.5</v>
      </c>
      <c r="I65" s="49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49">
        <f>ROUND($H$65*$I$65,2)</f>
        <v>0</v>
      </c>
      <c r="K65" s="20"/>
      <c r="L65" s="20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6" ht="11.1" customHeight="1" outlineLevel="4" x14ac:dyDescent="0.2">
      <c r="A66" s="55"/>
      <c r="B66" s="56" t="s">
        <v>27</v>
      </c>
      <c r="C66" s="57"/>
      <c r="D66" s="57"/>
      <c r="E66" s="57"/>
      <c r="F66" s="57"/>
      <c r="G66" s="57"/>
      <c r="H66" s="57"/>
      <c r="I66" s="58"/>
      <c r="J66" s="59">
        <f ca="1">SUM(J67:J68)</f>
        <v>0</v>
      </c>
      <c r="K66" s="13"/>
      <c r="L66" s="17"/>
    </row>
    <row r="67" spans="1:16" ht="22.5" outlineLevel="4" x14ac:dyDescent="0.2">
      <c r="A67" s="60" t="s">
        <v>28</v>
      </c>
      <c r="B67" s="61" t="s">
        <v>105</v>
      </c>
      <c r="C67" s="54"/>
      <c r="D67" s="54"/>
      <c r="E67" s="62" t="s">
        <v>84</v>
      </c>
      <c r="F67" s="63"/>
      <c r="G67" s="63"/>
      <c r="H67" s="65">
        <f ca="1">SUMIF(М[[Наим.]:[Сумма, руб]],B67,М[Количество])</f>
        <v>0</v>
      </c>
      <c r="I67" s="64"/>
      <c r="J67" s="64">
        <f ca="1">ROUND(SUM(J19,J23:J24,J28:J30,J34,J38,J42:J43,J47:J48,J52:J54,J58,J62:J65)*H67%,3)</f>
        <v>0</v>
      </c>
      <c r="K67" s="52" t="s">
        <v>107</v>
      </c>
      <c r="L67" s="54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</row>
    <row r="68" spans="1:16" ht="22.5" outlineLevel="4" x14ac:dyDescent="0.2">
      <c r="A68" s="60">
        <v>2</v>
      </c>
      <c r="B68" s="61" t="s">
        <v>106</v>
      </c>
      <c r="C68" s="54"/>
      <c r="D68" s="54"/>
      <c r="E68" s="62" t="s">
        <v>84</v>
      </c>
      <c r="F68" s="63"/>
      <c r="G68" s="63"/>
      <c r="H68" s="65">
        <f ca="1">SUMIF(М[[Наим.]:[Сумма, руб]],B68,М[Количество])</f>
        <v>0</v>
      </c>
      <c r="I68" s="64"/>
      <c r="J68" s="64">
        <f ca="1">ROUND(SUM(J58,J62:J65)*H68%,3)</f>
        <v>0</v>
      </c>
      <c r="K68" s="52" t="s">
        <v>107</v>
      </c>
      <c r="L68" s="54">
        <f t="array" ref="L68">INDEX(М[Форма закупа],MATCH(1,IF(($B68=М[Наим.])*($C68=М[Артикул,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</row>
    <row r="69" spans="1:16" ht="11.1" customHeight="1" outlineLevel="2" x14ac:dyDescent="0.2">
      <c r="A69" s="8" t="s">
        <v>85</v>
      </c>
      <c r="B69" s="9" t="s">
        <v>86</v>
      </c>
      <c r="C69" s="10"/>
      <c r="D69" s="10"/>
      <c r="E69" s="11"/>
      <c r="F69" s="12"/>
      <c r="G69" s="13"/>
      <c r="H69" s="13"/>
      <c r="I69" s="46"/>
      <c r="J69" s="46">
        <f>SUM($J$70)</f>
        <v>0</v>
      </c>
      <c r="K69" s="14"/>
      <c r="L69" s="14"/>
    </row>
    <row r="70" spans="1:16" ht="11.1" customHeight="1" outlineLevel="3" x14ac:dyDescent="0.2">
      <c r="A70" s="8" t="s">
        <v>87</v>
      </c>
      <c r="B70" s="9" t="s">
        <v>86</v>
      </c>
      <c r="C70" s="10"/>
      <c r="D70" s="10"/>
      <c r="E70" s="11"/>
      <c r="F70" s="12"/>
      <c r="G70" s="13"/>
      <c r="H70" s="13"/>
      <c r="I70" s="46"/>
      <c r="J70" s="46">
        <f>SUM($J$71)</f>
        <v>0</v>
      </c>
      <c r="K70" s="14"/>
      <c r="L70" s="14"/>
    </row>
    <row r="71" spans="1:16" ht="11.1" customHeight="1" outlineLevel="4" x14ac:dyDescent="0.2">
      <c r="A71" s="15"/>
      <c r="B71" s="9" t="s">
        <v>22</v>
      </c>
      <c r="C71" s="16"/>
      <c r="D71" s="16"/>
      <c r="E71" s="16"/>
      <c r="F71" s="16"/>
      <c r="G71" s="16"/>
      <c r="H71" s="16"/>
      <c r="I71" s="47"/>
      <c r="J71" s="48">
        <f>SUM($J$72)</f>
        <v>0</v>
      </c>
      <c r="K71" s="13"/>
      <c r="L71" s="17"/>
    </row>
    <row r="72" spans="1:16" ht="35.1" customHeight="1" outlineLevel="4" x14ac:dyDescent="0.2">
      <c r="A72" s="18"/>
      <c r="B72" s="19" t="s">
        <v>88</v>
      </c>
      <c r="C72" s="20"/>
      <c r="D72" s="20"/>
      <c r="E72" s="21" t="s">
        <v>89</v>
      </c>
      <c r="F72" s="22"/>
      <c r="G72" s="23">
        <v>1</v>
      </c>
      <c r="H72" s="23">
        <f>SUM($G$72:$G$72)</f>
        <v>1</v>
      </c>
      <c r="I72" s="49">
        <f t="array" ref="I72">INDEX(Р[Цена за ед., руб],MATCH(1,IF(($B72=Р[Наименование])*($K72=Р[Примечание]),{1},($B72=Р[Наименование])*($K72=Р[Примечание])),0))</f>
        <v>0</v>
      </c>
      <c r="J72" s="49">
        <f>ROUND($H$72*$I$72,2)</f>
        <v>0</v>
      </c>
      <c r="K72" s="20"/>
      <c r="L72" s="20"/>
    </row>
    <row r="73" spans="1:16" ht="11.1" customHeight="1" x14ac:dyDescent="0.2">
      <c r="A73" s="96" t="s">
        <v>109</v>
      </c>
      <c r="B73" s="97"/>
      <c r="C73" s="97"/>
      <c r="D73" s="97"/>
      <c r="E73" s="97"/>
      <c r="F73" s="97"/>
      <c r="G73" s="97"/>
      <c r="H73" s="97"/>
      <c r="I73" s="98"/>
      <c r="J73" s="50">
        <f ca="1">$J$9</f>
        <v>0</v>
      </c>
      <c r="K73" s="25"/>
      <c r="L73" s="25"/>
    </row>
    <row r="74" spans="1:16" ht="11.1" customHeight="1" x14ac:dyDescent="0.2">
      <c r="A74" s="99" t="s">
        <v>90</v>
      </c>
      <c r="B74" s="100"/>
      <c r="C74" s="100"/>
      <c r="D74" s="100"/>
      <c r="E74" s="100"/>
      <c r="F74" s="100"/>
      <c r="G74" s="100"/>
      <c r="H74" s="100"/>
      <c r="I74" s="101"/>
      <c r="J74" s="50">
        <f>SUM($J$71,$J$59,$J$55,$J$49,$J$44,$J$39,$J$35,$J$31,$J$25,$J$20,$J$16,$J$14,$J$12)</f>
        <v>0</v>
      </c>
      <c r="K74" s="25"/>
      <c r="L74" s="25"/>
    </row>
    <row r="75" spans="1:16" ht="11.1" customHeight="1" x14ac:dyDescent="0.2">
      <c r="A75" s="99" t="s">
        <v>91</v>
      </c>
      <c r="B75" s="100"/>
      <c r="C75" s="100"/>
      <c r="D75" s="100"/>
      <c r="E75" s="100"/>
      <c r="F75" s="100"/>
      <c r="G75" s="100"/>
      <c r="H75" s="100"/>
      <c r="I75" s="101"/>
      <c r="J75" s="50">
        <f ca="1">SUM($J$66,$J$61,$J$57,$J$51,$J$46,$J$41,$J$37,$J$33,$J$27,$J$22,$J$18)</f>
        <v>0</v>
      </c>
      <c r="K75" s="25"/>
      <c r="L75" s="25"/>
    </row>
    <row r="76" spans="1:16" ht="11.1" customHeight="1" x14ac:dyDescent="0.2">
      <c r="A76" s="99" t="s">
        <v>108</v>
      </c>
      <c r="B76" s="100"/>
      <c r="C76" s="100"/>
      <c r="D76" s="100"/>
      <c r="E76" s="100"/>
      <c r="F76" s="100"/>
      <c r="G76" s="100"/>
      <c r="H76" s="100"/>
      <c r="I76" s="101"/>
      <c r="J76" s="53"/>
      <c r="K76" s="73" t="s">
        <v>119</v>
      </c>
      <c r="L76" s="25"/>
    </row>
    <row r="77" spans="1:16" ht="11.1" customHeight="1" x14ac:dyDescent="0.2">
      <c r="A77" s="26"/>
      <c r="B77" s="92" t="s">
        <v>92</v>
      </c>
      <c r="C77" s="92"/>
      <c r="D77" s="92"/>
      <c r="E77" s="92"/>
      <c r="F77" s="92"/>
      <c r="G77" s="92"/>
      <c r="H77" s="92"/>
      <c r="I77" s="93"/>
      <c r="J77" s="93"/>
      <c r="K77" s="92"/>
      <c r="L77" s="26"/>
    </row>
    <row r="78" spans="1:16" ht="11.1" customHeight="1" x14ac:dyDescent="0.2">
      <c r="B78" s="94"/>
      <c r="C78" s="94"/>
      <c r="D78" s="94"/>
      <c r="E78" s="94"/>
      <c r="F78" s="94"/>
      <c r="G78" s="94"/>
      <c r="H78" s="94"/>
      <c r="I78" s="95"/>
      <c r="J78" s="95"/>
      <c r="K78" s="94"/>
    </row>
    <row r="79" spans="1:16" ht="46.5" customHeight="1" x14ac:dyDescent="0.25">
      <c r="A79" s="68"/>
      <c r="B79" s="69" t="s">
        <v>111</v>
      </c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1"/>
      <c r="P79" s="72"/>
    </row>
    <row r="80" spans="1:16" ht="15.75" x14ac:dyDescent="0.2">
      <c r="A80" s="68"/>
      <c r="B80" s="77" t="s">
        <v>112</v>
      </c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</row>
    <row r="81" spans="1:20" ht="15.75" x14ac:dyDescent="0.2">
      <c r="A81" s="68"/>
      <c r="B81" s="77" t="s">
        <v>113</v>
      </c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</row>
    <row r="82" spans="1:20" ht="46.5" customHeight="1" x14ac:dyDescent="0.2">
      <c r="A82" s="68"/>
      <c r="B82" s="78" t="s">
        <v>114</v>
      </c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</row>
    <row r="83" spans="1:20" ht="46.5" customHeight="1" x14ac:dyDescent="0.2">
      <c r="A83" s="68"/>
      <c r="B83" s="79" t="s">
        <v>115</v>
      </c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</row>
    <row r="84" spans="1:20" ht="15.75" x14ac:dyDescent="0.2">
      <c r="A84" s="68"/>
      <c r="B84" s="76" t="s">
        <v>116</v>
      </c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</row>
    <row r="85" spans="1:20" ht="15.75" x14ac:dyDescent="0.2">
      <c r="B85" s="74" t="s">
        <v>117</v>
      </c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68"/>
      <c r="R85" s="68"/>
      <c r="S85" s="68"/>
      <c r="T85" s="68"/>
    </row>
    <row r="86" spans="1:20" ht="46.5" customHeight="1" x14ac:dyDescent="0.2">
      <c r="B86" s="75" t="s">
        <v>118</v>
      </c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</row>
  </sheetData>
  <autoFilter ref="A7:L77" xr:uid="{00000000-0001-0000-0000-000000000000}"/>
  <mergeCells count="28">
    <mergeCell ref="B77:K77"/>
    <mergeCell ref="B78:K78"/>
    <mergeCell ref="K6:K7"/>
    <mergeCell ref="L6:L7"/>
    <mergeCell ref="A73:I73"/>
    <mergeCell ref="A74:I74"/>
    <mergeCell ref="A75:I75"/>
    <mergeCell ref="A76:I76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85:P85"/>
    <mergeCell ref="B86:T86"/>
    <mergeCell ref="B84:P84"/>
    <mergeCell ref="B80:P80"/>
    <mergeCell ref="B81:P81"/>
    <mergeCell ref="B82:P82"/>
    <mergeCell ref="B83:P83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9"/>
  <sheetViews>
    <sheetView workbookViewId="0">
      <pane ySplit="3" topLeftCell="A4" activePane="bottomLeft" state="frozen"/>
      <selection pane="bottomLeft" activeCell="D4" sqref="D4:D16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02" t="s">
        <v>93</v>
      </c>
      <c r="B1" s="102"/>
      <c r="C1" s="102"/>
      <c r="D1" s="102"/>
      <c r="E1" s="102"/>
      <c r="F1" s="102"/>
    </row>
    <row r="3" spans="1:6" ht="11.1" customHeight="1" x14ac:dyDescent="0.2">
      <c r="A3" s="33" t="s">
        <v>4</v>
      </c>
      <c r="B3" s="2" t="s">
        <v>7</v>
      </c>
      <c r="C3" s="2" t="s">
        <v>10</v>
      </c>
      <c r="D3" s="40" t="s">
        <v>11</v>
      </c>
      <c r="E3" s="40" t="s">
        <v>12</v>
      </c>
      <c r="F3" s="34" t="s">
        <v>13</v>
      </c>
    </row>
    <row r="4" spans="1:6" ht="11.1" customHeight="1" x14ac:dyDescent="0.2">
      <c r="A4" s="31" t="s">
        <v>23</v>
      </c>
      <c r="B4" s="27" t="s">
        <v>24</v>
      </c>
      <c r="C4" s="28">
        <v>10</v>
      </c>
      <c r="D4" s="41"/>
      <c r="E4" s="41">
        <f>ROUND(Р[[#This Row],[Количество]]*Р[[#This Row],[Цена за ед., руб]],2)</f>
        <v>0</v>
      </c>
      <c r="F4" s="32"/>
    </row>
    <row r="5" spans="1:6" ht="11.1" customHeight="1" x14ac:dyDescent="0.2">
      <c r="A5" s="31" t="s">
        <v>25</v>
      </c>
      <c r="B5" s="27" t="s">
        <v>24</v>
      </c>
      <c r="C5" s="28">
        <v>134</v>
      </c>
      <c r="D5" s="41"/>
      <c r="E5" s="41">
        <f>ROUND(Р[[#This Row],[Количество]]*Р[[#This Row],[Цена за ед., руб]],2)</f>
        <v>0</v>
      </c>
      <c r="F5" s="32"/>
    </row>
    <row r="6" spans="1:6" ht="11.1" customHeight="1" x14ac:dyDescent="0.2">
      <c r="A6" s="31" t="s">
        <v>26</v>
      </c>
      <c r="B6" s="27" t="s">
        <v>24</v>
      </c>
      <c r="C6" s="28">
        <v>12</v>
      </c>
      <c r="D6" s="41"/>
      <c r="E6" s="41">
        <f>ROUND(Р[[#This Row],[Количество]]*Р[[#This Row],[Цена за ед., руб]],2)</f>
        <v>0</v>
      </c>
      <c r="F6" s="32"/>
    </row>
    <row r="7" spans="1:6" ht="11.1" customHeight="1" x14ac:dyDescent="0.2">
      <c r="A7" s="31" t="s">
        <v>31</v>
      </c>
      <c r="B7" s="27" t="s">
        <v>24</v>
      </c>
      <c r="C7" s="28">
        <v>58</v>
      </c>
      <c r="D7" s="41"/>
      <c r="E7" s="41">
        <f>ROUND(Р[[#This Row],[Количество]]*Р[[#This Row],[Цена за ед., руб]],2)</f>
        <v>0</v>
      </c>
      <c r="F7" s="32"/>
    </row>
    <row r="8" spans="1:6" ht="11.1" customHeight="1" x14ac:dyDescent="0.2">
      <c r="A8" s="31" t="s">
        <v>37</v>
      </c>
      <c r="B8" s="27" t="s">
        <v>24</v>
      </c>
      <c r="C8" s="28">
        <v>110</v>
      </c>
      <c r="D8" s="41"/>
      <c r="E8" s="41">
        <f>ROUND(Р[[#This Row],[Количество]]*Р[[#This Row],[Цена за ед., руб]],2)</f>
        <v>0</v>
      </c>
      <c r="F8" s="32"/>
    </row>
    <row r="9" spans="1:6" ht="11.1" customHeight="1" x14ac:dyDescent="0.2">
      <c r="A9" s="31" t="s">
        <v>47</v>
      </c>
      <c r="B9" s="27" t="s">
        <v>24</v>
      </c>
      <c r="C9" s="28">
        <v>10</v>
      </c>
      <c r="D9" s="41"/>
      <c r="E9" s="41">
        <f>ROUND(Р[[#This Row],[Количество]]*Р[[#This Row],[Цена за ед., руб]],2)</f>
        <v>0</v>
      </c>
      <c r="F9" s="32"/>
    </row>
    <row r="10" spans="1:6" ht="11.1" customHeight="1" x14ac:dyDescent="0.2">
      <c r="A10" s="31" t="s">
        <v>50</v>
      </c>
      <c r="B10" s="27" t="s">
        <v>24</v>
      </c>
      <c r="C10" s="28">
        <v>2</v>
      </c>
      <c r="D10" s="41"/>
      <c r="E10" s="41">
        <f>ROUND(Р[[#This Row],[Количество]]*Р[[#This Row],[Цена за ед., руб]],2)</f>
        <v>0</v>
      </c>
      <c r="F10" s="32"/>
    </row>
    <row r="11" spans="1:6" ht="11.1" customHeight="1" x14ac:dyDescent="0.2">
      <c r="A11" s="31" t="s">
        <v>54</v>
      </c>
      <c r="B11" s="27" t="s">
        <v>24</v>
      </c>
      <c r="C11" s="28">
        <v>46</v>
      </c>
      <c r="D11" s="41"/>
      <c r="E11" s="41">
        <f>ROUND(Р[[#This Row],[Количество]]*Р[[#This Row],[Цена за ед., руб]],2)</f>
        <v>0</v>
      </c>
      <c r="F11" s="32"/>
    </row>
    <row r="12" spans="1:6" ht="11.1" customHeight="1" x14ac:dyDescent="0.2">
      <c r="A12" s="31" t="s">
        <v>59</v>
      </c>
      <c r="B12" s="27" t="s">
        <v>24</v>
      </c>
      <c r="C12" s="28">
        <v>2</v>
      </c>
      <c r="D12" s="41"/>
      <c r="E12" s="41">
        <f>ROUND(Р[[#This Row],[Количество]]*Р[[#This Row],[Цена за ед., руб]],2)</f>
        <v>0</v>
      </c>
      <c r="F12" s="32"/>
    </row>
    <row r="13" spans="1:6" ht="11.1" customHeight="1" x14ac:dyDescent="0.2">
      <c r="A13" s="31" t="s">
        <v>66</v>
      </c>
      <c r="B13" s="27" t="s">
        <v>24</v>
      </c>
      <c r="C13" s="28">
        <v>55</v>
      </c>
      <c r="D13" s="41"/>
      <c r="E13" s="41">
        <f>ROUND(Р[[#This Row],[Количество]]*Р[[#This Row],[Цена за ед., руб]],2)</f>
        <v>0</v>
      </c>
      <c r="F13" s="32"/>
    </row>
    <row r="14" spans="1:6" ht="11.1" customHeight="1" x14ac:dyDescent="0.2">
      <c r="A14" s="31" t="s">
        <v>73</v>
      </c>
      <c r="B14" s="27" t="s">
        <v>74</v>
      </c>
      <c r="C14" s="28">
        <v>10</v>
      </c>
      <c r="D14" s="41"/>
      <c r="E14" s="41">
        <f>ROUND(Р[[#This Row],[Количество]]*Р[[#This Row],[Цена за ед., руб]],2)</f>
        <v>0</v>
      </c>
      <c r="F14" s="32"/>
    </row>
    <row r="15" spans="1:6" ht="11.1" customHeight="1" x14ac:dyDescent="0.2">
      <c r="A15" s="31" t="s">
        <v>77</v>
      </c>
      <c r="B15" s="27" t="s">
        <v>74</v>
      </c>
      <c r="C15" s="30">
        <v>900.5</v>
      </c>
      <c r="D15" s="41"/>
      <c r="E15" s="41">
        <f>ROUND(Р[[#This Row],[Количество]]*Р[[#This Row],[Цена за ед., руб]],2)</f>
        <v>0</v>
      </c>
      <c r="F15" s="32"/>
    </row>
    <row r="16" spans="1:6" ht="23.1" customHeight="1" x14ac:dyDescent="0.2">
      <c r="A16" s="31" t="s">
        <v>88</v>
      </c>
      <c r="B16" s="27" t="s">
        <v>89</v>
      </c>
      <c r="C16" s="28">
        <v>1</v>
      </c>
      <c r="D16" s="41"/>
      <c r="E16" s="41">
        <f>ROUND(Р[[#This Row],[Количество]]*Р[[#This Row],[Цена за ед., руб]],2)</f>
        <v>0</v>
      </c>
      <c r="F16" s="32"/>
    </row>
    <row r="17" spans="1:6" ht="11.45" customHeight="1" x14ac:dyDescent="0.2">
      <c r="A17" s="35" t="s">
        <v>104</v>
      </c>
      <c r="B17" s="36"/>
      <c r="C17" s="38"/>
      <c r="D17" s="42"/>
      <c r="E17" s="42">
        <f>SUBTOTAL(109,Р[Сумма, руб])</f>
        <v>0</v>
      </c>
      <c r="F17" s="39"/>
    </row>
    <row r="19" spans="1:6" ht="11.45" customHeight="1" x14ac:dyDescent="0.2">
      <c r="D19" s="66" t="s">
        <v>110</v>
      </c>
      <c r="E19" s="67">
        <f>ЛСР!J74-Р[[#Totals],[Сумма,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8"/>
  <sheetViews>
    <sheetView workbookViewId="0">
      <pane ySplit="3" topLeftCell="A4" activePane="bottomLeft" state="frozen"/>
      <selection pane="bottomLeft" activeCell="I25" sqref="I4:I25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02" t="s">
        <v>94</v>
      </c>
      <c r="B1" s="102"/>
      <c r="C1" s="102"/>
      <c r="D1" s="102"/>
      <c r="E1" s="102"/>
      <c r="F1" s="102"/>
      <c r="G1" s="102"/>
      <c r="H1" s="102"/>
    </row>
    <row r="2" spans="1:9" ht="11.1" customHeight="1" x14ac:dyDescent="0.2"/>
    <row r="3" spans="1:9" ht="23.1" customHeight="1" x14ac:dyDescent="0.2">
      <c r="A3" s="33" t="s">
        <v>95</v>
      </c>
      <c r="B3" s="43" t="s">
        <v>96</v>
      </c>
      <c r="C3" s="34" t="s">
        <v>97</v>
      </c>
      <c r="D3" s="2" t="s">
        <v>7</v>
      </c>
      <c r="E3" s="2" t="s">
        <v>10</v>
      </c>
      <c r="F3" s="40" t="s">
        <v>11</v>
      </c>
      <c r="G3" s="40" t="s">
        <v>12</v>
      </c>
      <c r="H3" s="2" t="s">
        <v>98</v>
      </c>
      <c r="I3" s="34" t="s">
        <v>99</v>
      </c>
    </row>
    <row r="4" spans="1:9" ht="11.1" customHeight="1" x14ac:dyDescent="0.2">
      <c r="A4" s="31" t="s">
        <v>60</v>
      </c>
      <c r="B4" s="29" t="s">
        <v>61</v>
      </c>
      <c r="C4" s="29" t="s">
        <v>62</v>
      </c>
      <c r="D4" s="27" t="s">
        <v>24</v>
      </c>
      <c r="E4" s="28">
        <v>1</v>
      </c>
      <c r="F4" s="41"/>
      <c r="G4" s="41">
        <f>ROUND(М[[#This Row],[Количество]]*М[[#This Row],[Цена за ед., руб]],2)</f>
        <v>0</v>
      </c>
      <c r="H4" s="29" t="s">
        <v>63</v>
      </c>
      <c r="I4" s="32"/>
    </row>
    <row r="5" spans="1:9" ht="11.1" customHeight="1" x14ac:dyDescent="0.2">
      <c r="A5" s="31" t="s">
        <v>60</v>
      </c>
      <c r="B5" s="29" t="s">
        <v>61</v>
      </c>
      <c r="C5" s="29" t="s">
        <v>64</v>
      </c>
      <c r="D5" s="27" t="s">
        <v>24</v>
      </c>
      <c r="E5" s="28">
        <v>1</v>
      </c>
      <c r="F5" s="41"/>
      <c r="G5" s="41">
        <f>ROUND(М[[#This Row],[Количество]]*М[[#This Row],[Цена за ед., руб]],2)</f>
        <v>0</v>
      </c>
      <c r="H5" s="29" t="s">
        <v>65</v>
      </c>
      <c r="I5" s="32"/>
    </row>
    <row r="6" spans="1:9" ht="23.1" customHeight="1" x14ac:dyDescent="0.2">
      <c r="A6" s="31" t="s">
        <v>32</v>
      </c>
      <c r="B6" s="29" t="s">
        <v>33</v>
      </c>
      <c r="C6" s="29" t="s">
        <v>34</v>
      </c>
      <c r="D6" s="27" t="s">
        <v>24</v>
      </c>
      <c r="E6" s="28">
        <v>34</v>
      </c>
      <c r="F6" s="41"/>
      <c r="G6" s="41">
        <f>ROUND(М[[#This Row],[Количество]]*М[[#This Row],[Цена за ед., руб]],2)</f>
        <v>0</v>
      </c>
      <c r="H6" s="29"/>
      <c r="I6" s="32"/>
    </row>
    <row r="7" spans="1:9" ht="23.1" customHeight="1" x14ac:dyDescent="0.2">
      <c r="A7" s="31" t="s">
        <v>32</v>
      </c>
      <c r="B7" s="29" t="s">
        <v>33</v>
      </c>
      <c r="C7" s="29" t="s">
        <v>36</v>
      </c>
      <c r="D7" s="27" t="s">
        <v>24</v>
      </c>
      <c r="E7" s="28">
        <v>24</v>
      </c>
      <c r="F7" s="41"/>
      <c r="G7" s="41">
        <f>ROUND(М[[#This Row],[Количество]]*М[[#This Row],[Цена за ед., руб]],2)</f>
        <v>0</v>
      </c>
      <c r="H7" s="29"/>
      <c r="I7" s="32"/>
    </row>
    <row r="8" spans="1:9" ht="11.1" customHeight="1" x14ac:dyDescent="0.2">
      <c r="A8" s="31" t="s">
        <v>75</v>
      </c>
      <c r="B8" s="29"/>
      <c r="C8" s="29" t="s">
        <v>76</v>
      </c>
      <c r="D8" s="27" t="s">
        <v>74</v>
      </c>
      <c r="E8" s="28">
        <v>10</v>
      </c>
      <c r="F8" s="41"/>
      <c r="G8" s="41">
        <f>ROUND(М[[#This Row],[Количество]]*М[[#This Row],[Цена за ед., руб]],2)</f>
        <v>0</v>
      </c>
      <c r="H8" s="29"/>
      <c r="I8" s="32"/>
    </row>
    <row r="9" spans="1:9" ht="11.1" customHeight="1" x14ac:dyDescent="0.2">
      <c r="A9" s="31" t="s">
        <v>78</v>
      </c>
      <c r="B9" s="29"/>
      <c r="C9" s="29" t="s">
        <v>79</v>
      </c>
      <c r="D9" s="27" t="s">
        <v>74</v>
      </c>
      <c r="E9" s="28">
        <v>246</v>
      </c>
      <c r="F9" s="41"/>
      <c r="G9" s="41">
        <f>ROUND(М[[#This Row],[Количество]]*М[[#This Row],[Цена за ед., руб]],2)</f>
        <v>0</v>
      </c>
      <c r="H9" s="29"/>
      <c r="I9" s="32"/>
    </row>
    <row r="10" spans="1:9" ht="11.1" customHeight="1" x14ac:dyDescent="0.2">
      <c r="A10" s="31" t="s">
        <v>78</v>
      </c>
      <c r="B10" s="29"/>
      <c r="C10" s="29" t="s">
        <v>80</v>
      </c>
      <c r="D10" s="27" t="s">
        <v>74</v>
      </c>
      <c r="E10" s="28">
        <v>6</v>
      </c>
      <c r="F10" s="41"/>
      <c r="G10" s="41">
        <f>ROUND(М[[#This Row],[Количество]]*М[[#This Row],[Цена за ед., руб]],2)</f>
        <v>0</v>
      </c>
      <c r="H10" s="29"/>
      <c r="I10" s="32"/>
    </row>
    <row r="11" spans="1:9" ht="11.1" customHeight="1" x14ac:dyDescent="0.2">
      <c r="A11" s="31" t="s">
        <v>78</v>
      </c>
      <c r="B11" s="29"/>
      <c r="C11" s="29" t="s">
        <v>81</v>
      </c>
      <c r="D11" s="27" t="s">
        <v>74</v>
      </c>
      <c r="E11" s="28">
        <v>45</v>
      </c>
      <c r="F11" s="41"/>
      <c r="G11" s="41">
        <f>ROUND(М[[#This Row],[Количество]]*М[[#This Row],[Цена за ед., руб]],2)</f>
        <v>0</v>
      </c>
      <c r="H11" s="29"/>
      <c r="I11" s="32"/>
    </row>
    <row r="12" spans="1:9" ht="11.1" customHeight="1" x14ac:dyDescent="0.2">
      <c r="A12" s="31" t="s">
        <v>78</v>
      </c>
      <c r="B12" s="29"/>
      <c r="C12" s="29" t="s">
        <v>83</v>
      </c>
      <c r="D12" s="27" t="s">
        <v>74</v>
      </c>
      <c r="E12" s="30">
        <v>603.5</v>
      </c>
      <c r="F12" s="41"/>
      <c r="G12" s="41">
        <f>ROUND(М[[#This Row],[Количество]]*М[[#This Row],[Цена за ед., руб]],2)</f>
        <v>0</v>
      </c>
      <c r="H12" s="29"/>
      <c r="I12" s="32"/>
    </row>
    <row r="13" spans="1:9" ht="11.1" customHeight="1" x14ac:dyDescent="0.2">
      <c r="A13" s="31" t="s">
        <v>51</v>
      </c>
      <c r="B13" s="29" t="s">
        <v>55</v>
      </c>
      <c r="C13" s="29" t="s">
        <v>56</v>
      </c>
      <c r="D13" s="27" t="s">
        <v>24</v>
      </c>
      <c r="E13" s="28">
        <v>42</v>
      </c>
      <c r="F13" s="41"/>
      <c r="G13" s="41">
        <f>ROUND(М[[#This Row],[Количество]]*М[[#This Row],[Цена за ед., руб]],2)</f>
        <v>0</v>
      </c>
      <c r="H13" s="29"/>
      <c r="I13" s="32"/>
    </row>
    <row r="14" spans="1:9" ht="11.1" customHeight="1" x14ac:dyDescent="0.2">
      <c r="A14" s="31" t="s">
        <v>51</v>
      </c>
      <c r="B14" s="29" t="s">
        <v>52</v>
      </c>
      <c r="C14" s="29" t="s">
        <v>53</v>
      </c>
      <c r="D14" s="27" t="s">
        <v>24</v>
      </c>
      <c r="E14" s="28">
        <v>2</v>
      </c>
      <c r="F14" s="41"/>
      <c r="G14" s="41">
        <f>ROUND(М[[#This Row],[Количество]]*М[[#This Row],[Цена за ед., руб]],2)</f>
        <v>0</v>
      </c>
      <c r="H14" s="29"/>
      <c r="I14" s="32"/>
    </row>
    <row r="15" spans="1:9" ht="11.1" customHeight="1" x14ac:dyDescent="0.2">
      <c r="A15" s="31" t="s">
        <v>29</v>
      </c>
      <c r="B15" s="29"/>
      <c r="C15" s="29" t="s">
        <v>30</v>
      </c>
      <c r="D15" s="27" t="s">
        <v>24</v>
      </c>
      <c r="E15" s="28">
        <v>12</v>
      </c>
      <c r="F15" s="41"/>
      <c r="G15" s="41">
        <f>ROUND(М[[#This Row],[Количество]]*М[[#This Row],[Цена за ед., руб]],2)</f>
        <v>0</v>
      </c>
      <c r="H15" s="29"/>
      <c r="I15" s="32"/>
    </row>
    <row r="16" spans="1:9" ht="23.1" customHeight="1" x14ac:dyDescent="0.2">
      <c r="A16" s="31" t="s">
        <v>38</v>
      </c>
      <c r="B16" s="29"/>
      <c r="C16" s="29" t="s">
        <v>39</v>
      </c>
      <c r="D16" s="27" t="s">
        <v>24</v>
      </c>
      <c r="E16" s="28">
        <v>110</v>
      </c>
      <c r="F16" s="41"/>
      <c r="G16" s="41">
        <f>ROUND(М[[#This Row],[Количество]]*М[[#This Row],[Цена за ед., руб]],2)</f>
        <v>0</v>
      </c>
      <c r="H16" s="29"/>
      <c r="I16" s="32"/>
    </row>
    <row r="17" spans="1:9" ht="11.1" customHeight="1" x14ac:dyDescent="0.2">
      <c r="A17" s="31" t="s">
        <v>40</v>
      </c>
      <c r="B17" s="29"/>
      <c r="C17" s="29" t="s">
        <v>41</v>
      </c>
      <c r="D17" s="27" t="s">
        <v>24</v>
      </c>
      <c r="E17" s="28">
        <v>110</v>
      </c>
      <c r="F17" s="41"/>
      <c r="G17" s="41">
        <f>ROUND(М[[#This Row],[Количество]]*М[[#This Row],[Цена за ед., руб]],2)</f>
        <v>0</v>
      </c>
      <c r="H17" s="29" t="s">
        <v>42</v>
      </c>
      <c r="I17" s="32"/>
    </row>
    <row r="18" spans="1:9" ht="23.1" customHeight="1" x14ac:dyDescent="0.2">
      <c r="A18" s="31" t="s">
        <v>57</v>
      </c>
      <c r="B18" s="29"/>
      <c r="C18" s="29" t="s">
        <v>58</v>
      </c>
      <c r="D18" s="27" t="s">
        <v>24</v>
      </c>
      <c r="E18" s="28">
        <v>4</v>
      </c>
      <c r="F18" s="41"/>
      <c r="G18" s="41">
        <f>ROUND(М[[#This Row],[Количество]]*М[[#This Row],[Цена за ед., руб]],2)</f>
        <v>0</v>
      </c>
      <c r="H18" s="29"/>
      <c r="I18" s="32"/>
    </row>
    <row r="19" spans="1:9" ht="23.1" customHeight="1" x14ac:dyDescent="0.2">
      <c r="A19" s="31" t="s">
        <v>44</v>
      </c>
      <c r="B19" s="29"/>
      <c r="C19" s="29" t="s">
        <v>45</v>
      </c>
      <c r="D19" s="27" t="s">
        <v>24</v>
      </c>
      <c r="E19" s="28">
        <v>110</v>
      </c>
      <c r="F19" s="41"/>
      <c r="G19" s="41">
        <f>ROUND(М[[#This Row],[Количество]]*М[[#This Row],[Цена за ед., руб]],2)</f>
        <v>0</v>
      </c>
      <c r="H19" s="29" t="s">
        <v>46</v>
      </c>
      <c r="I19" s="32"/>
    </row>
    <row r="20" spans="1:9" ht="23.1" customHeight="1" x14ac:dyDescent="0.2">
      <c r="A20" s="31" t="s">
        <v>67</v>
      </c>
      <c r="B20" s="29"/>
      <c r="C20" s="29" t="s">
        <v>68</v>
      </c>
      <c r="D20" s="27" t="s">
        <v>24</v>
      </c>
      <c r="E20" s="28">
        <v>9</v>
      </c>
      <c r="F20" s="41"/>
      <c r="G20" s="41">
        <f>ROUND(М[[#This Row],[Количество]]*М[[#This Row],[Цена за ед., руб]],2)</f>
        <v>0</v>
      </c>
      <c r="H20" s="29" t="s">
        <v>69</v>
      </c>
      <c r="I20" s="32"/>
    </row>
    <row r="21" spans="1:9" ht="23.1" customHeight="1" x14ac:dyDescent="0.2">
      <c r="A21" s="31" t="s">
        <v>67</v>
      </c>
      <c r="B21" s="29"/>
      <c r="C21" s="29" t="s">
        <v>70</v>
      </c>
      <c r="D21" s="27" t="s">
        <v>24</v>
      </c>
      <c r="E21" s="28">
        <v>46</v>
      </c>
      <c r="F21" s="41"/>
      <c r="G21" s="41">
        <f>ROUND(М[[#This Row],[Количество]]*М[[#This Row],[Цена за ед., руб]],2)</f>
        <v>0</v>
      </c>
      <c r="H21" s="29" t="s">
        <v>69</v>
      </c>
      <c r="I21" s="32"/>
    </row>
    <row r="22" spans="1:9" ht="11.1" customHeight="1" x14ac:dyDescent="0.2">
      <c r="A22" s="31" t="s">
        <v>71</v>
      </c>
      <c r="B22" s="29"/>
      <c r="C22" s="29" t="s">
        <v>72</v>
      </c>
      <c r="D22" s="27" t="s">
        <v>24</v>
      </c>
      <c r="E22" s="28">
        <v>18</v>
      </c>
      <c r="F22" s="41"/>
      <c r="G22" s="41">
        <f>ROUND(М[[#This Row],[Количество]]*М[[#This Row],[Цена за ед., руб]],2)</f>
        <v>0</v>
      </c>
      <c r="H22" s="29"/>
      <c r="I22" s="32"/>
    </row>
    <row r="23" spans="1:9" ht="11.1" customHeight="1" x14ac:dyDescent="0.2">
      <c r="A23" s="35" t="s">
        <v>48</v>
      </c>
      <c r="B23" s="44" t="s">
        <v>33</v>
      </c>
      <c r="C23" s="44" t="s">
        <v>49</v>
      </c>
      <c r="D23" s="36" t="s">
        <v>24</v>
      </c>
      <c r="E23" s="37">
        <v>10</v>
      </c>
      <c r="F23" s="41"/>
      <c r="G23" s="42">
        <f>ROUND(М[[#This Row],[Количество]]*М[[#This Row],[Цена за ед., руб]],2)</f>
        <v>0</v>
      </c>
      <c r="H23" s="44"/>
      <c r="I23" s="39"/>
    </row>
    <row r="24" spans="1:9" ht="22.5" x14ac:dyDescent="0.2">
      <c r="A24" s="35" t="s">
        <v>105</v>
      </c>
      <c r="B24" s="44"/>
      <c r="C24" s="44"/>
      <c r="D24" s="36" t="s">
        <v>84</v>
      </c>
      <c r="E24" s="51"/>
      <c r="F24" s="42"/>
      <c r="G24" s="42">
        <f ca="1">SUMIF(ЛСР!$B$6:$K$72,М[[#This Row],[Наим.]],ЛСР!$J$6:$J$72)</f>
        <v>0</v>
      </c>
      <c r="H24" s="44" t="s">
        <v>107</v>
      </c>
      <c r="I24" s="39"/>
    </row>
    <row r="25" spans="1:9" ht="22.5" x14ac:dyDescent="0.2">
      <c r="A25" s="35" t="s">
        <v>106</v>
      </c>
      <c r="B25" s="44"/>
      <c r="C25" s="44"/>
      <c r="D25" s="36" t="s">
        <v>84</v>
      </c>
      <c r="E25" s="51"/>
      <c r="F25" s="42"/>
      <c r="G25" s="42">
        <f ca="1">SUMIF(ЛСР!$B$6:$K$72,М[[#This Row],[Наим.]],ЛСР!$J$6:$J$72)</f>
        <v>0</v>
      </c>
      <c r="H25" s="44" t="s">
        <v>107</v>
      </c>
      <c r="I25" s="39"/>
    </row>
    <row r="26" spans="1:9" ht="11.45" customHeight="1" x14ac:dyDescent="0.2">
      <c r="A26" s="35" t="s">
        <v>104</v>
      </c>
      <c r="B26" s="44"/>
      <c r="C26" s="44"/>
      <c r="D26" s="36"/>
      <c r="E26" s="38"/>
      <c r="F26" s="42"/>
      <c r="G26" s="42">
        <f ca="1">SUBTOTAL(109,М[Сумма, руб])</f>
        <v>0</v>
      </c>
      <c r="H26" s="44"/>
      <c r="I26" s="39"/>
    </row>
    <row r="28" spans="1:9" ht="11.45" customHeight="1" x14ac:dyDescent="0.2">
      <c r="F28" s="66" t="s">
        <v>110</v>
      </c>
      <c r="G28" s="67">
        <f ca="1">ЛСР!J75-М[[#Totals],[Сумма,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25" xr:uid="{E7770B20-DC4C-4C99-8F2C-5A74214DB688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100</v>
      </c>
      <c r="B1" s="1" t="s">
        <v>101</v>
      </c>
    </row>
    <row r="2" spans="1:2" ht="11.1" customHeight="1" x14ac:dyDescent="0.2">
      <c r="A2" s="1" t="s">
        <v>102</v>
      </c>
      <c r="B2" s="1" t="s">
        <v>103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B9E598-C361-4061-96FB-86151ED09F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2026-07-22T08:39:18Z</dcterms:modified>
</cp:coreProperties>
</file>