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C2968B10-2CC7-4D18-B074-A1341D4548FE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ЛСР!$A$7:$P$361</definedName>
  </definedNames>
  <calcPr calcId="191029"/>
</workbook>
</file>

<file path=xl/calcChain.xml><?xml version="1.0" encoding="utf-8"?>
<calcChain xmlns="http://schemas.openxmlformats.org/spreadsheetml/2006/main">
  <c r="P352" i="1" l="1" a="1"/>
  <c r="P352" i="1" s="1"/>
  <c r="P351" i="1" a="1"/>
  <c r="P351" i="1" s="1"/>
  <c r="P350" i="1" a="1"/>
  <c r="P350" i="1" s="1"/>
  <c r="L351" i="1"/>
  <c r="L352" i="1"/>
  <c r="L350" i="1"/>
  <c r="E28" i="2"/>
  <c r="M289" i="1" a="1"/>
  <c r="M289" i="1" s="1"/>
  <c r="H289" i="1"/>
  <c r="I289" i="1"/>
  <c r="J289" i="1"/>
  <c r="K289" i="1"/>
  <c r="G289" i="1"/>
  <c r="L289" i="1" s="1"/>
  <c r="L13" i="1"/>
  <c r="M13" i="1" a="1"/>
  <c r="M13" i="1" s="1"/>
  <c r="L15" i="1"/>
  <c r="M15" i="1" a="1"/>
  <c r="M15" i="1" s="1"/>
  <c r="N15" i="1" s="1"/>
  <c r="N14" i="1" s="1"/>
  <c r="L17" i="1"/>
  <c r="M17" i="1" a="1"/>
  <c r="M17" i="1" s="1"/>
  <c r="N17" i="1" s="1"/>
  <c r="N16" i="1" s="1"/>
  <c r="L19" i="1"/>
  <c r="M19" i="1" a="1"/>
  <c r="M19" i="1" s="1"/>
  <c r="N19" i="1" s="1"/>
  <c r="N18" i="1" s="1"/>
  <c r="L21" i="1"/>
  <c r="P21" i="1" a="1"/>
  <c r="P21" i="1" s="1"/>
  <c r="M21" i="1" a="1"/>
  <c r="M21" i="1" s="1"/>
  <c r="N21" i="1" s="1"/>
  <c r="N20" i="1" s="1"/>
  <c r="L23" i="1"/>
  <c r="M23" i="1" a="1"/>
  <c r="M23" i="1" s="1"/>
  <c r="N23" i="1" s="1"/>
  <c r="N22" i="1" s="1"/>
  <c r="L25" i="1"/>
  <c r="P25" i="1" a="1"/>
  <c r="P25" i="1" s="1"/>
  <c r="M25" i="1" a="1"/>
  <c r="M25" i="1" s="1"/>
  <c r="N25" i="1" s="1"/>
  <c r="N24" i="1" s="1"/>
  <c r="L27" i="1"/>
  <c r="M27" i="1" a="1"/>
  <c r="M27" i="1" s="1"/>
  <c r="N27" i="1" s="1"/>
  <c r="N26" i="1" s="1"/>
  <c r="L29" i="1"/>
  <c r="P29" i="1" a="1"/>
  <c r="P29" i="1" s="1"/>
  <c r="M29" i="1" a="1"/>
  <c r="M29" i="1" s="1"/>
  <c r="N29" i="1" s="1"/>
  <c r="N28" i="1" s="1"/>
  <c r="L31" i="1"/>
  <c r="M31" i="1" a="1"/>
  <c r="M31" i="1" s="1"/>
  <c r="N31" i="1" s="1"/>
  <c r="N30" i="1" s="1"/>
  <c r="L33" i="1"/>
  <c r="P33" i="1" a="1"/>
  <c r="P33" i="1" s="1"/>
  <c r="M33" i="1" a="1"/>
  <c r="M33" i="1" s="1"/>
  <c r="N33" i="1" s="1"/>
  <c r="L34" i="1"/>
  <c r="P34" i="1" a="1"/>
  <c r="P34" i="1" s="1"/>
  <c r="M34" i="1" a="1"/>
  <c r="M34" i="1" s="1"/>
  <c r="N34" i="1" s="1"/>
  <c r="L35" i="1"/>
  <c r="P35" i="1" a="1"/>
  <c r="P35" i="1" s="1"/>
  <c r="M35" i="1" a="1"/>
  <c r="M35" i="1" s="1"/>
  <c r="N35" i="1" s="1"/>
  <c r="L36" i="1"/>
  <c r="P36" i="1" a="1"/>
  <c r="P36" i="1" s="1"/>
  <c r="M36" i="1" a="1"/>
  <c r="M36" i="1" s="1"/>
  <c r="N36" i="1" s="1"/>
  <c r="L37" i="1"/>
  <c r="P37" i="1" a="1"/>
  <c r="P37" i="1" s="1"/>
  <c r="M37" i="1" a="1"/>
  <c r="M37" i="1" s="1"/>
  <c r="N37" i="1" s="1"/>
  <c r="L38" i="1"/>
  <c r="P38" i="1" a="1"/>
  <c r="P38" i="1" s="1"/>
  <c r="M38" i="1" a="1"/>
  <c r="M38" i="1" s="1"/>
  <c r="N38" i="1" s="1"/>
  <c r="L40" i="1"/>
  <c r="M40" i="1" a="1"/>
  <c r="M40" i="1" s="1"/>
  <c r="N40" i="1" s="1"/>
  <c r="N39" i="1" s="1"/>
  <c r="L42" i="1"/>
  <c r="P42" i="1" a="1"/>
  <c r="P42" i="1" s="1"/>
  <c r="M42" i="1" a="1"/>
  <c r="M42" i="1" s="1"/>
  <c r="L43" i="1"/>
  <c r="P43" i="1" a="1"/>
  <c r="P43" i="1" s="1"/>
  <c r="M43" i="1" a="1"/>
  <c r="M43" i="1" s="1"/>
  <c r="N43" i="1" s="1"/>
  <c r="L44" i="1"/>
  <c r="P44" i="1" a="1"/>
  <c r="P44" i="1" s="1"/>
  <c r="M44" i="1" a="1"/>
  <c r="M44" i="1" s="1"/>
  <c r="N44" i="1" s="1"/>
  <c r="L45" i="1"/>
  <c r="P45" i="1" a="1"/>
  <c r="P45" i="1" s="1"/>
  <c r="M45" i="1" a="1"/>
  <c r="M45" i="1" s="1"/>
  <c r="N45" i="1" s="1"/>
  <c r="L47" i="1"/>
  <c r="M47" i="1" a="1"/>
  <c r="M47" i="1" s="1"/>
  <c r="N47" i="1" s="1"/>
  <c r="N46" i="1" s="1"/>
  <c r="L49" i="1"/>
  <c r="P49" i="1" a="1"/>
  <c r="P49" i="1" s="1"/>
  <c r="M49" i="1" a="1"/>
  <c r="M49" i="1" s="1"/>
  <c r="L50" i="1"/>
  <c r="P50" i="1" a="1"/>
  <c r="P50" i="1" s="1"/>
  <c r="M50" i="1" a="1"/>
  <c r="M50" i="1" s="1"/>
  <c r="L51" i="1"/>
  <c r="P51" i="1" a="1"/>
  <c r="P51" i="1" s="1"/>
  <c r="M51" i="1" a="1"/>
  <c r="M51" i="1" s="1"/>
  <c r="L52" i="1"/>
  <c r="P52" i="1" a="1"/>
  <c r="P52" i="1" s="1"/>
  <c r="M52" i="1" a="1"/>
  <c r="M52" i="1" s="1"/>
  <c r="L53" i="1"/>
  <c r="P53" i="1" a="1"/>
  <c r="P53" i="1" s="1"/>
  <c r="M53" i="1" a="1"/>
  <c r="M53" i="1" s="1"/>
  <c r="L54" i="1"/>
  <c r="P54" i="1" a="1"/>
  <c r="P54" i="1" s="1"/>
  <c r="M54" i="1" a="1"/>
  <c r="M54" i="1" s="1"/>
  <c r="L55" i="1"/>
  <c r="P55" i="1" a="1"/>
  <c r="P55" i="1" s="1"/>
  <c r="M55" i="1" a="1"/>
  <c r="M55" i="1" s="1"/>
  <c r="L57" i="1"/>
  <c r="M57" i="1" a="1"/>
  <c r="M57" i="1" s="1"/>
  <c r="N57" i="1" s="1"/>
  <c r="N56" i="1" s="1"/>
  <c r="L59" i="1"/>
  <c r="P59" i="1" a="1"/>
  <c r="P59" i="1" s="1"/>
  <c r="M59" i="1" a="1"/>
  <c r="M59" i="1" s="1"/>
  <c r="N59" i="1" s="1"/>
  <c r="L60" i="1"/>
  <c r="P60" i="1" a="1"/>
  <c r="P60" i="1" s="1"/>
  <c r="M60" i="1" a="1"/>
  <c r="M60" i="1" s="1"/>
  <c r="N60" i="1" s="1"/>
  <c r="L61" i="1"/>
  <c r="P61" i="1" a="1"/>
  <c r="P61" i="1" s="1"/>
  <c r="M61" i="1" a="1"/>
  <c r="M61" i="1" s="1"/>
  <c r="N61" i="1" s="1"/>
  <c r="L63" i="1"/>
  <c r="M63" i="1" a="1"/>
  <c r="M63" i="1" s="1"/>
  <c r="N63" i="1" s="1"/>
  <c r="N62" i="1" s="1"/>
  <c r="L65" i="1"/>
  <c r="P65" i="1" a="1"/>
  <c r="P65" i="1" s="1"/>
  <c r="M65" i="1" a="1"/>
  <c r="M65" i="1" s="1"/>
  <c r="N65" i="1" s="1"/>
  <c r="L66" i="1"/>
  <c r="P66" i="1" a="1"/>
  <c r="P66" i="1" s="1"/>
  <c r="M66" i="1" a="1"/>
  <c r="M66" i="1" s="1"/>
  <c r="N66" i="1" s="1"/>
  <c r="L67" i="1"/>
  <c r="P67" i="1" a="1"/>
  <c r="P67" i="1" s="1"/>
  <c r="M67" i="1" a="1"/>
  <c r="M67" i="1" s="1"/>
  <c r="N67" i="1" s="1"/>
  <c r="L68" i="1"/>
  <c r="P68" i="1" a="1"/>
  <c r="P68" i="1" s="1"/>
  <c r="M68" i="1" a="1"/>
  <c r="M68" i="1" s="1"/>
  <c r="N68" i="1" s="1"/>
  <c r="L69" i="1"/>
  <c r="P69" i="1" a="1"/>
  <c r="P69" i="1" s="1"/>
  <c r="M69" i="1" a="1"/>
  <c r="M69" i="1" s="1"/>
  <c r="L70" i="1"/>
  <c r="P70" i="1" a="1"/>
  <c r="P70" i="1" s="1"/>
  <c r="M70" i="1" a="1"/>
  <c r="M70" i="1" s="1"/>
  <c r="N70" i="1" s="1"/>
  <c r="L71" i="1"/>
  <c r="P71" i="1" a="1"/>
  <c r="P71" i="1" s="1"/>
  <c r="M71" i="1" a="1"/>
  <c r="M71" i="1" s="1"/>
  <c r="N71" i="1" s="1"/>
  <c r="L72" i="1"/>
  <c r="P72" i="1" a="1"/>
  <c r="P72" i="1" s="1"/>
  <c r="M72" i="1" a="1"/>
  <c r="M72" i="1" s="1"/>
  <c r="N72" i="1" s="1"/>
  <c r="L74" i="1"/>
  <c r="M74" i="1" a="1"/>
  <c r="M74" i="1" s="1"/>
  <c r="N74" i="1" s="1"/>
  <c r="N73" i="1" s="1"/>
  <c r="L76" i="1"/>
  <c r="P76" i="1" a="1"/>
  <c r="P76" i="1" s="1"/>
  <c r="M76" i="1" a="1"/>
  <c r="M76" i="1" s="1"/>
  <c r="L77" i="1"/>
  <c r="P77" i="1" a="1"/>
  <c r="P77" i="1" s="1"/>
  <c r="M77" i="1" a="1"/>
  <c r="M77" i="1" s="1"/>
  <c r="N77" i="1" s="1"/>
  <c r="L79" i="1"/>
  <c r="M79" i="1" a="1"/>
  <c r="M79" i="1" s="1"/>
  <c r="N79" i="1" s="1"/>
  <c r="N78" i="1" s="1"/>
  <c r="L81" i="1"/>
  <c r="M81" i="1" a="1"/>
  <c r="M81" i="1" s="1"/>
  <c r="L83" i="1"/>
  <c r="P83" i="1" a="1"/>
  <c r="P83" i="1" s="1"/>
  <c r="M83" i="1" a="1"/>
  <c r="M83" i="1" s="1"/>
  <c r="N83" i="1" s="1"/>
  <c r="L84" i="1"/>
  <c r="P84" i="1" a="1"/>
  <c r="P84" i="1" s="1"/>
  <c r="M84" i="1" a="1"/>
  <c r="M84" i="1" s="1"/>
  <c r="N84" i="1" s="1"/>
  <c r="L85" i="1"/>
  <c r="P85" i="1" a="1"/>
  <c r="P85" i="1" s="1"/>
  <c r="M85" i="1" a="1"/>
  <c r="M85" i="1" s="1"/>
  <c r="N85" i="1" s="1"/>
  <c r="L86" i="1"/>
  <c r="P86" i="1" a="1"/>
  <c r="P86" i="1" s="1"/>
  <c r="M86" i="1" a="1"/>
  <c r="M86" i="1" s="1"/>
  <c r="L87" i="1"/>
  <c r="P87" i="1" a="1"/>
  <c r="P87" i="1" s="1"/>
  <c r="M87" i="1" a="1"/>
  <c r="M87" i="1" s="1"/>
  <c r="L89" i="1"/>
  <c r="M89" i="1" a="1"/>
  <c r="M89" i="1" s="1"/>
  <c r="N89" i="1" s="1"/>
  <c r="N88" i="1" s="1"/>
  <c r="L91" i="1"/>
  <c r="P91" i="1" a="1"/>
  <c r="P91" i="1" s="1"/>
  <c r="M91" i="1" a="1"/>
  <c r="M91" i="1" s="1"/>
  <c r="N91" i="1" s="1"/>
  <c r="L92" i="1"/>
  <c r="P92" i="1" a="1"/>
  <c r="P92" i="1" s="1"/>
  <c r="M92" i="1" a="1"/>
  <c r="M92" i="1" s="1"/>
  <c r="N92" i="1" s="1"/>
  <c r="L93" i="1"/>
  <c r="P93" i="1" a="1"/>
  <c r="P93" i="1" s="1"/>
  <c r="M93" i="1" a="1"/>
  <c r="M93" i="1" s="1"/>
  <c r="N93" i="1" s="1"/>
  <c r="L97" i="1"/>
  <c r="M97" i="1" a="1"/>
  <c r="M97" i="1" s="1"/>
  <c r="N97" i="1" s="1"/>
  <c r="N96" i="1" s="1"/>
  <c r="L99" i="1"/>
  <c r="M99" i="1" a="1"/>
  <c r="M99" i="1" s="1"/>
  <c r="N99" i="1" s="1"/>
  <c r="N98" i="1" s="1"/>
  <c r="L101" i="1"/>
  <c r="M101" i="1" a="1"/>
  <c r="M101" i="1" s="1"/>
  <c r="N101" i="1" s="1"/>
  <c r="N100" i="1" s="1"/>
  <c r="L103" i="1"/>
  <c r="P103" i="1" a="1"/>
  <c r="P103" i="1" s="1"/>
  <c r="M103" i="1" a="1"/>
  <c r="M103" i="1" s="1"/>
  <c r="N103" i="1" s="1"/>
  <c r="N102" i="1" s="1"/>
  <c r="L105" i="1"/>
  <c r="M105" i="1" a="1"/>
  <c r="M105" i="1" s="1"/>
  <c r="N105" i="1" s="1"/>
  <c r="N104" i="1" s="1"/>
  <c r="L107" i="1"/>
  <c r="P107" i="1" a="1"/>
  <c r="P107" i="1" s="1"/>
  <c r="M107" i="1" a="1"/>
  <c r="M107" i="1" s="1"/>
  <c r="N107" i="1" s="1"/>
  <c r="L108" i="1"/>
  <c r="P108" i="1" a="1"/>
  <c r="P108" i="1" s="1"/>
  <c r="M108" i="1" a="1"/>
  <c r="M108" i="1" s="1"/>
  <c r="N108" i="1" s="1"/>
  <c r="L109" i="1"/>
  <c r="P109" i="1" a="1"/>
  <c r="P109" i="1" s="1"/>
  <c r="M109" i="1" a="1"/>
  <c r="M109" i="1" s="1"/>
  <c r="N109" i="1" s="1"/>
  <c r="L111" i="1"/>
  <c r="M111" i="1" a="1"/>
  <c r="M111" i="1" s="1"/>
  <c r="N111" i="1" s="1"/>
  <c r="N110" i="1" s="1"/>
  <c r="L113" i="1"/>
  <c r="P113" i="1" a="1"/>
  <c r="P113" i="1" s="1"/>
  <c r="M113" i="1" a="1"/>
  <c r="M113" i="1" s="1"/>
  <c r="N113" i="1" s="1"/>
  <c r="L114" i="1"/>
  <c r="P114" i="1" a="1"/>
  <c r="P114" i="1" s="1"/>
  <c r="M114" i="1" a="1"/>
  <c r="M114" i="1" s="1"/>
  <c r="N114" i="1" s="1"/>
  <c r="L115" i="1"/>
  <c r="P115" i="1" a="1"/>
  <c r="P115" i="1" s="1"/>
  <c r="M115" i="1" a="1"/>
  <c r="M115" i="1" s="1"/>
  <c r="N115" i="1" s="1"/>
  <c r="L116" i="1"/>
  <c r="P116" i="1" a="1"/>
  <c r="P116" i="1" s="1"/>
  <c r="M116" i="1" a="1"/>
  <c r="M116" i="1" s="1"/>
  <c r="N116" i="1" s="1"/>
  <c r="L117" i="1"/>
  <c r="P117" i="1" a="1"/>
  <c r="P117" i="1" s="1"/>
  <c r="M117" i="1" a="1"/>
  <c r="M117" i="1" s="1"/>
  <c r="N117" i="1" s="1"/>
  <c r="L118" i="1"/>
  <c r="P118" i="1" a="1"/>
  <c r="P118" i="1" s="1"/>
  <c r="M118" i="1" a="1"/>
  <c r="M118" i="1" s="1"/>
  <c r="L120" i="1"/>
  <c r="M120" i="1" a="1"/>
  <c r="M120" i="1" s="1"/>
  <c r="N120" i="1" s="1"/>
  <c r="N119" i="1" s="1"/>
  <c r="L122" i="1"/>
  <c r="P122" i="1" a="1"/>
  <c r="P122" i="1" s="1"/>
  <c r="M122" i="1" a="1"/>
  <c r="M122" i="1" s="1"/>
  <c r="L123" i="1"/>
  <c r="P123" i="1" a="1"/>
  <c r="P123" i="1" s="1"/>
  <c r="M123" i="1" a="1"/>
  <c r="M123" i="1" s="1"/>
  <c r="N123" i="1" s="1"/>
  <c r="L124" i="1"/>
  <c r="P124" i="1" a="1"/>
  <c r="P124" i="1" s="1"/>
  <c r="M124" i="1" a="1"/>
  <c r="M124" i="1" s="1"/>
  <c r="N124" i="1" s="1"/>
  <c r="L125" i="1"/>
  <c r="P125" i="1" a="1"/>
  <c r="P125" i="1" s="1"/>
  <c r="M125" i="1" a="1"/>
  <c r="M125" i="1" s="1"/>
  <c r="L126" i="1"/>
  <c r="P126" i="1" a="1"/>
  <c r="P126" i="1" s="1"/>
  <c r="M126" i="1" a="1"/>
  <c r="M126" i="1" s="1"/>
  <c r="L128" i="1"/>
  <c r="M128" i="1" a="1"/>
  <c r="M128" i="1" s="1"/>
  <c r="N128" i="1" s="1"/>
  <c r="N127" i="1" s="1"/>
  <c r="L130" i="1"/>
  <c r="P130" i="1" a="1"/>
  <c r="P130" i="1" s="1"/>
  <c r="M130" i="1" a="1"/>
  <c r="M130" i="1" s="1"/>
  <c r="N130" i="1" s="1"/>
  <c r="N129" i="1" s="1"/>
  <c r="L132" i="1"/>
  <c r="M132" i="1" a="1"/>
  <c r="M132" i="1" s="1"/>
  <c r="N132" i="1" s="1"/>
  <c r="N131" i="1" s="1"/>
  <c r="L134" i="1"/>
  <c r="P134" i="1" a="1"/>
  <c r="P134" i="1" s="1"/>
  <c r="M134" i="1" a="1"/>
  <c r="M134" i="1" s="1"/>
  <c r="N134" i="1" s="1"/>
  <c r="L135" i="1"/>
  <c r="P135" i="1" a="1"/>
  <c r="P135" i="1" s="1"/>
  <c r="M135" i="1" a="1"/>
  <c r="M135" i="1" s="1"/>
  <c r="N135" i="1" s="1"/>
  <c r="L136" i="1"/>
  <c r="P136" i="1" a="1"/>
  <c r="P136" i="1" s="1"/>
  <c r="M136" i="1" a="1"/>
  <c r="M136" i="1" s="1"/>
  <c r="N136" i="1" s="1"/>
  <c r="L138" i="1"/>
  <c r="M138" i="1" a="1"/>
  <c r="M138" i="1" s="1"/>
  <c r="N138" i="1" s="1"/>
  <c r="N137" i="1" s="1"/>
  <c r="L140" i="1"/>
  <c r="P140" i="1" a="1"/>
  <c r="P140" i="1" s="1"/>
  <c r="M140" i="1" a="1"/>
  <c r="M140" i="1" s="1"/>
  <c r="L141" i="1"/>
  <c r="P141" i="1" a="1"/>
  <c r="P141" i="1" s="1"/>
  <c r="M141" i="1" a="1"/>
  <c r="M141" i="1" s="1"/>
  <c r="N141" i="1" s="1"/>
  <c r="L142" i="1"/>
  <c r="P142" i="1" a="1"/>
  <c r="P142" i="1" s="1"/>
  <c r="M142" i="1" a="1"/>
  <c r="M142" i="1" s="1"/>
  <c r="N142" i="1" s="1"/>
  <c r="L143" i="1"/>
  <c r="P143" i="1" a="1"/>
  <c r="P143" i="1" s="1"/>
  <c r="M143" i="1" a="1"/>
  <c r="M143" i="1" s="1"/>
  <c r="N143" i="1" s="1"/>
  <c r="L144" i="1"/>
  <c r="P144" i="1" a="1"/>
  <c r="P144" i="1" s="1"/>
  <c r="M144" i="1" a="1"/>
  <c r="M144" i="1" s="1"/>
  <c r="N144" i="1" s="1"/>
  <c r="L146" i="1"/>
  <c r="M146" i="1" a="1"/>
  <c r="M146" i="1" s="1"/>
  <c r="N146" i="1" s="1"/>
  <c r="N145" i="1" s="1"/>
  <c r="L148" i="1"/>
  <c r="P148" i="1" a="1"/>
  <c r="P148" i="1" s="1"/>
  <c r="M148" i="1" a="1"/>
  <c r="M148" i="1" s="1"/>
  <c r="N148" i="1" s="1"/>
  <c r="L149" i="1"/>
  <c r="P149" i="1" a="1"/>
  <c r="P149" i="1" s="1"/>
  <c r="M149" i="1" a="1"/>
  <c r="M149" i="1" s="1"/>
  <c r="N149" i="1" s="1"/>
  <c r="L150" i="1"/>
  <c r="P150" i="1" a="1"/>
  <c r="P150" i="1" s="1"/>
  <c r="M150" i="1" a="1"/>
  <c r="M150" i="1" s="1"/>
  <c r="N150" i="1" s="1"/>
  <c r="L151" i="1"/>
  <c r="P151" i="1" a="1"/>
  <c r="P151" i="1" s="1"/>
  <c r="M151" i="1" a="1"/>
  <c r="M151" i="1" s="1"/>
  <c r="N151" i="1" s="1"/>
  <c r="L152" i="1"/>
  <c r="P152" i="1" a="1"/>
  <c r="P152" i="1" s="1"/>
  <c r="M152" i="1" a="1"/>
  <c r="M152" i="1" s="1"/>
  <c r="N152" i="1" s="1"/>
  <c r="L154" i="1"/>
  <c r="M154" i="1" a="1"/>
  <c r="M154" i="1" s="1"/>
  <c r="N154" i="1" s="1"/>
  <c r="N153" i="1" s="1"/>
  <c r="L156" i="1"/>
  <c r="P156" i="1" a="1"/>
  <c r="P156" i="1" s="1"/>
  <c r="M156" i="1" a="1"/>
  <c r="M156" i="1" s="1"/>
  <c r="L158" i="1"/>
  <c r="M158" i="1" a="1"/>
  <c r="M158" i="1" s="1"/>
  <c r="N158" i="1" s="1"/>
  <c r="N157" i="1" s="1"/>
  <c r="L160" i="1"/>
  <c r="P160" i="1" a="1"/>
  <c r="P160" i="1" s="1"/>
  <c r="M160" i="1" a="1"/>
  <c r="M160" i="1" s="1"/>
  <c r="N160" i="1" s="1"/>
  <c r="L161" i="1"/>
  <c r="P161" i="1" a="1"/>
  <c r="P161" i="1" s="1"/>
  <c r="M161" i="1" a="1"/>
  <c r="M161" i="1" s="1"/>
  <c r="L162" i="1"/>
  <c r="P162" i="1" a="1"/>
  <c r="P162" i="1" s="1"/>
  <c r="M162" i="1" a="1"/>
  <c r="M162" i="1" s="1"/>
  <c r="L163" i="1"/>
  <c r="P163" i="1" a="1"/>
  <c r="P163" i="1" s="1"/>
  <c r="M163" i="1" a="1"/>
  <c r="M163" i="1" s="1"/>
  <c r="L164" i="1"/>
  <c r="P164" i="1" a="1"/>
  <c r="P164" i="1" s="1"/>
  <c r="M164" i="1" a="1"/>
  <c r="M164" i="1" s="1"/>
  <c r="L165" i="1"/>
  <c r="P165" i="1" a="1"/>
  <c r="P165" i="1" s="1"/>
  <c r="M165" i="1" a="1"/>
  <c r="M165" i="1" s="1"/>
  <c r="L166" i="1"/>
  <c r="P166" i="1" a="1"/>
  <c r="P166" i="1" s="1"/>
  <c r="M166" i="1" a="1"/>
  <c r="M166" i="1" s="1"/>
  <c r="L167" i="1"/>
  <c r="P167" i="1" a="1"/>
  <c r="P167" i="1" s="1"/>
  <c r="M167" i="1" a="1"/>
  <c r="M167" i="1" s="1"/>
  <c r="L168" i="1"/>
  <c r="P168" i="1" a="1"/>
  <c r="P168" i="1" s="1"/>
  <c r="M168" i="1" a="1"/>
  <c r="M168" i="1" s="1"/>
  <c r="L169" i="1"/>
  <c r="P169" i="1" a="1"/>
  <c r="P169" i="1" s="1"/>
  <c r="M169" i="1" a="1"/>
  <c r="M169" i="1" s="1"/>
  <c r="L170" i="1"/>
  <c r="P170" i="1" a="1"/>
  <c r="P170" i="1" s="1"/>
  <c r="M170" i="1" a="1"/>
  <c r="M170" i="1" s="1"/>
  <c r="L171" i="1"/>
  <c r="P171" i="1" a="1"/>
  <c r="P171" i="1" s="1"/>
  <c r="M171" i="1" a="1"/>
  <c r="M171" i="1" s="1"/>
  <c r="L172" i="1"/>
  <c r="P172" i="1" a="1"/>
  <c r="P172" i="1" s="1"/>
  <c r="M172" i="1" a="1"/>
  <c r="M172" i="1" s="1"/>
  <c r="L173" i="1"/>
  <c r="P173" i="1" a="1"/>
  <c r="P173" i="1" s="1"/>
  <c r="M173" i="1" a="1"/>
  <c r="M173" i="1" s="1"/>
  <c r="L174" i="1"/>
  <c r="P174" i="1" a="1"/>
  <c r="P174" i="1" s="1"/>
  <c r="M174" i="1" a="1"/>
  <c r="M174" i="1" s="1"/>
  <c r="L175" i="1"/>
  <c r="P175" i="1" a="1"/>
  <c r="P175" i="1" s="1"/>
  <c r="M175" i="1" a="1"/>
  <c r="M175" i="1" s="1"/>
  <c r="L176" i="1"/>
  <c r="P176" i="1" a="1"/>
  <c r="P176" i="1" s="1"/>
  <c r="M176" i="1" a="1"/>
  <c r="M176" i="1" s="1"/>
  <c r="L177" i="1"/>
  <c r="P177" i="1" a="1"/>
  <c r="P177" i="1" s="1"/>
  <c r="M177" i="1" a="1"/>
  <c r="M177" i="1" s="1"/>
  <c r="L178" i="1"/>
  <c r="P178" i="1" a="1"/>
  <c r="P178" i="1" s="1"/>
  <c r="M178" i="1" a="1"/>
  <c r="M178" i="1" s="1"/>
  <c r="L179" i="1"/>
  <c r="P179" i="1" a="1"/>
  <c r="P179" i="1" s="1"/>
  <c r="M179" i="1" a="1"/>
  <c r="M179" i="1" s="1"/>
  <c r="L180" i="1"/>
  <c r="P180" i="1" a="1"/>
  <c r="P180" i="1" s="1"/>
  <c r="M180" i="1" a="1"/>
  <c r="M180" i="1" s="1"/>
  <c r="N180" i="1" s="1"/>
  <c r="L181" i="1"/>
  <c r="P181" i="1" a="1"/>
  <c r="P181" i="1" s="1"/>
  <c r="M181" i="1" a="1"/>
  <c r="M181" i="1" s="1"/>
  <c r="N181" i="1" s="1"/>
  <c r="L182" i="1"/>
  <c r="P182" i="1" a="1"/>
  <c r="P182" i="1" s="1"/>
  <c r="M182" i="1" a="1"/>
  <c r="M182" i="1" s="1"/>
  <c r="N182" i="1" s="1"/>
  <c r="L183" i="1"/>
  <c r="P183" i="1" a="1"/>
  <c r="P183" i="1" s="1"/>
  <c r="M183" i="1" a="1"/>
  <c r="M183" i="1" s="1"/>
  <c r="N183" i="1" s="1"/>
  <c r="L184" i="1"/>
  <c r="P184" i="1" a="1"/>
  <c r="P184" i="1" s="1"/>
  <c r="M184" i="1" a="1"/>
  <c r="M184" i="1" s="1"/>
  <c r="N184" i="1" s="1"/>
  <c r="L185" i="1"/>
  <c r="P185" i="1" a="1"/>
  <c r="P185" i="1" s="1"/>
  <c r="M185" i="1" a="1"/>
  <c r="M185" i="1" s="1"/>
  <c r="L186" i="1"/>
  <c r="P186" i="1" a="1"/>
  <c r="P186" i="1" s="1"/>
  <c r="M186" i="1" a="1"/>
  <c r="M186" i="1" s="1"/>
  <c r="L187" i="1"/>
  <c r="P187" i="1" a="1"/>
  <c r="P187" i="1" s="1"/>
  <c r="M187" i="1" a="1"/>
  <c r="M187" i="1" s="1"/>
  <c r="N187" i="1" s="1"/>
  <c r="L188" i="1"/>
  <c r="P188" i="1" a="1"/>
  <c r="P188" i="1" s="1"/>
  <c r="M188" i="1" a="1"/>
  <c r="M188" i="1" s="1"/>
  <c r="L189" i="1"/>
  <c r="P189" i="1" a="1"/>
  <c r="P189" i="1" s="1"/>
  <c r="M189" i="1" a="1"/>
  <c r="M189" i="1" s="1"/>
  <c r="L190" i="1"/>
  <c r="P190" i="1" a="1"/>
  <c r="P190" i="1" s="1"/>
  <c r="M190" i="1" a="1"/>
  <c r="M190" i="1" s="1"/>
  <c r="L191" i="1"/>
  <c r="P191" i="1" a="1"/>
  <c r="P191" i="1" s="1"/>
  <c r="M191" i="1" a="1"/>
  <c r="M191" i="1" s="1"/>
  <c r="L192" i="1"/>
  <c r="P192" i="1" a="1"/>
  <c r="P192" i="1" s="1"/>
  <c r="M192" i="1" a="1"/>
  <c r="M192" i="1" s="1"/>
  <c r="L193" i="1"/>
  <c r="P193" i="1" a="1"/>
  <c r="P193" i="1" s="1"/>
  <c r="M193" i="1" a="1"/>
  <c r="M193" i="1" s="1"/>
  <c r="L194" i="1"/>
  <c r="P194" i="1" a="1"/>
  <c r="P194" i="1" s="1"/>
  <c r="M194" i="1" a="1"/>
  <c r="M194" i="1" s="1"/>
  <c r="L195" i="1"/>
  <c r="P195" i="1" a="1"/>
  <c r="P195" i="1" s="1"/>
  <c r="M195" i="1" a="1"/>
  <c r="M195" i="1" s="1"/>
  <c r="L196" i="1"/>
  <c r="P196" i="1" a="1"/>
  <c r="P196" i="1" s="1"/>
  <c r="M196" i="1" a="1"/>
  <c r="M196" i="1" s="1"/>
  <c r="L197" i="1"/>
  <c r="P197" i="1" a="1"/>
  <c r="P197" i="1" s="1"/>
  <c r="M197" i="1" a="1"/>
  <c r="M197" i="1" s="1"/>
  <c r="L198" i="1"/>
  <c r="P198" i="1" a="1"/>
  <c r="P198" i="1" s="1"/>
  <c r="M198" i="1" a="1"/>
  <c r="M198" i="1" s="1"/>
  <c r="L199" i="1"/>
  <c r="P199" i="1" a="1"/>
  <c r="P199" i="1" s="1"/>
  <c r="M199" i="1" a="1"/>
  <c r="M199" i="1" s="1"/>
  <c r="L200" i="1"/>
  <c r="P200" i="1" a="1"/>
  <c r="P200" i="1" s="1"/>
  <c r="M200" i="1" a="1"/>
  <c r="M200" i="1" s="1"/>
  <c r="L201" i="1"/>
  <c r="P201" i="1" a="1"/>
  <c r="P201" i="1" s="1"/>
  <c r="M201" i="1" a="1"/>
  <c r="M201" i="1" s="1"/>
  <c r="L202" i="1"/>
  <c r="P202" i="1" a="1"/>
  <c r="P202" i="1" s="1"/>
  <c r="M202" i="1" a="1"/>
  <c r="M202" i="1" s="1"/>
  <c r="L203" i="1"/>
  <c r="P203" i="1" a="1"/>
  <c r="P203" i="1" s="1"/>
  <c r="M203" i="1" a="1"/>
  <c r="M203" i="1" s="1"/>
  <c r="L204" i="1"/>
  <c r="P204" i="1" a="1"/>
  <c r="P204" i="1" s="1"/>
  <c r="M204" i="1" a="1"/>
  <c r="M204" i="1" s="1"/>
  <c r="L205" i="1"/>
  <c r="P205" i="1" a="1"/>
  <c r="P205" i="1" s="1"/>
  <c r="M205" i="1" a="1"/>
  <c r="M205" i="1" s="1"/>
  <c r="L206" i="1"/>
  <c r="P206" i="1" a="1"/>
  <c r="P206" i="1" s="1"/>
  <c r="M206" i="1" a="1"/>
  <c r="M206" i="1" s="1"/>
  <c r="L207" i="1"/>
  <c r="P207" i="1" a="1"/>
  <c r="P207" i="1" s="1"/>
  <c r="M207" i="1" a="1"/>
  <c r="M207" i="1" s="1"/>
  <c r="L208" i="1"/>
  <c r="P208" i="1" a="1"/>
  <c r="P208" i="1" s="1"/>
  <c r="M208" i="1" a="1"/>
  <c r="M208" i="1" s="1"/>
  <c r="L209" i="1"/>
  <c r="P209" i="1" a="1"/>
  <c r="P209" i="1" s="1"/>
  <c r="M209" i="1" a="1"/>
  <c r="M209" i="1" s="1"/>
  <c r="L210" i="1"/>
  <c r="P210" i="1" a="1"/>
  <c r="P210" i="1" s="1"/>
  <c r="M210" i="1" a="1"/>
  <c r="M210" i="1" s="1"/>
  <c r="L211" i="1"/>
  <c r="P211" i="1" a="1"/>
  <c r="P211" i="1" s="1"/>
  <c r="M211" i="1" a="1"/>
  <c r="M211" i="1" s="1"/>
  <c r="L212" i="1"/>
  <c r="P212" i="1" a="1"/>
  <c r="P212" i="1" s="1"/>
  <c r="M212" i="1" a="1"/>
  <c r="M212" i="1" s="1"/>
  <c r="L213" i="1"/>
  <c r="P213" i="1" a="1"/>
  <c r="P213" i="1" s="1"/>
  <c r="M213" i="1" a="1"/>
  <c r="M213" i="1" s="1"/>
  <c r="L214" i="1"/>
  <c r="P214" i="1" a="1"/>
  <c r="P214" i="1" s="1"/>
  <c r="M214" i="1" a="1"/>
  <c r="M214" i="1" s="1"/>
  <c r="L215" i="1"/>
  <c r="P215" i="1" a="1"/>
  <c r="P215" i="1" s="1"/>
  <c r="M215" i="1" a="1"/>
  <c r="M215" i="1" s="1"/>
  <c r="N215" i="1" s="1"/>
  <c r="L216" i="1"/>
  <c r="P216" i="1" a="1"/>
  <c r="P216" i="1" s="1"/>
  <c r="M216" i="1" a="1"/>
  <c r="M216" i="1" s="1"/>
  <c r="N216" i="1" s="1"/>
  <c r="L217" i="1"/>
  <c r="P217" i="1" a="1"/>
  <c r="P217" i="1" s="1"/>
  <c r="M217" i="1" a="1"/>
  <c r="M217" i="1" s="1"/>
  <c r="N217" i="1" s="1"/>
  <c r="L218" i="1"/>
  <c r="P218" i="1" a="1"/>
  <c r="P218" i="1" s="1"/>
  <c r="M218" i="1" a="1"/>
  <c r="M218" i="1" s="1"/>
  <c r="N218" i="1" s="1"/>
  <c r="L219" i="1"/>
  <c r="P219" i="1" a="1"/>
  <c r="P219" i="1" s="1"/>
  <c r="M219" i="1" a="1"/>
  <c r="M219" i="1" s="1"/>
  <c r="L220" i="1"/>
  <c r="P220" i="1" a="1"/>
  <c r="P220" i="1" s="1"/>
  <c r="M220" i="1" a="1"/>
  <c r="M220" i="1" s="1"/>
  <c r="L221" i="1"/>
  <c r="P221" i="1" a="1"/>
  <c r="P221" i="1" s="1"/>
  <c r="M221" i="1" a="1"/>
  <c r="M221" i="1" s="1"/>
  <c r="N221" i="1" s="1"/>
  <c r="L222" i="1"/>
  <c r="P222" i="1" a="1"/>
  <c r="P222" i="1" s="1"/>
  <c r="M222" i="1" a="1"/>
  <c r="M222" i="1" s="1"/>
  <c r="L223" i="1"/>
  <c r="P223" i="1" a="1"/>
  <c r="P223" i="1" s="1"/>
  <c r="M223" i="1" a="1"/>
  <c r="M223" i="1" s="1"/>
  <c r="N223" i="1" s="1"/>
  <c r="L224" i="1"/>
  <c r="P224" i="1" a="1"/>
  <c r="P224" i="1" s="1"/>
  <c r="M224" i="1" a="1"/>
  <c r="M224" i="1" s="1"/>
  <c r="L225" i="1"/>
  <c r="P225" i="1" a="1"/>
  <c r="P225" i="1" s="1"/>
  <c r="M225" i="1" a="1"/>
  <c r="M225" i="1" s="1"/>
  <c r="N225" i="1" s="1"/>
  <c r="L226" i="1"/>
  <c r="P226" i="1" a="1"/>
  <c r="P226" i="1" s="1"/>
  <c r="M226" i="1" a="1"/>
  <c r="M226" i="1" s="1"/>
  <c r="L227" i="1"/>
  <c r="P227" i="1" a="1"/>
  <c r="P227" i="1" s="1"/>
  <c r="M227" i="1" a="1"/>
  <c r="M227" i="1" s="1"/>
  <c r="N227" i="1" s="1"/>
  <c r="L228" i="1"/>
  <c r="P228" i="1" a="1"/>
  <c r="P228" i="1" s="1"/>
  <c r="M228" i="1" a="1"/>
  <c r="M228" i="1" s="1"/>
  <c r="L229" i="1"/>
  <c r="P229" i="1" a="1"/>
  <c r="P229" i="1" s="1"/>
  <c r="M229" i="1" a="1"/>
  <c r="M229" i="1" s="1"/>
  <c r="L230" i="1"/>
  <c r="P230" i="1" a="1"/>
  <c r="P230" i="1" s="1"/>
  <c r="M230" i="1" a="1"/>
  <c r="M230" i="1" s="1"/>
  <c r="L231" i="1"/>
  <c r="P231" i="1" a="1"/>
  <c r="P231" i="1" s="1"/>
  <c r="M231" i="1" a="1"/>
  <c r="M231" i="1" s="1"/>
  <c r="L232" i="1"/>
  <c r="P232" i="1" a="1"/>
  <c r="P232" i="1" s="1"/>
  <c r="M232" i="1" a="1"/>
  <c r="M232" i="1" s="1"/>
  <c r="L233" i="1"/>
  <c r="P233" i="1" a="1"/>
  <c r="P233" i="1" s="1"/>
  <c r="M233" i="1" a="1"/>
  <c r="M233" i="1" s="1"/>
  <c r="L234" i="1"/>
  <c r="P234" i="1" a="1"/>
  <c r="P234" i="1" s="1"/>
  <c r="M234" i="1" a="1"/>
  <c r="M234" i="1" s="1"/>
  <c r="L235" i="1"/>
  <c r="P235" i="1" a="1"/>
  <c r="P235" i="1" s="1"/>
  <c r="M235" i="1" a="1"/>
  <c r="M235" i="1" s="1"/>
  <c r="L236" i="1"/>
  <c r="P236" i="1" a="1"/>
  <c r="P236" i="1" s="1"/>
  <c r="M236" i="1" a="1"/>
  <c r="M236" i="1" s="1"/>
  <c r="L237" i="1"/>
  <c r="P237" i="1" a="1"/>
  <c r="P237" i="1" s="1"/>
  <c r="M237" i="1" a="1"/>
  <c r="M237" i="1" s="1"/>
  <c r="L238" i="1"/>
  <c r="P238" i="1" a="1"/>
  <c r="P238" i="1" s="1"/>
  <c r="M238" i="1" a="1"/>
  <c r="M238" i="1" s="1"/>
  <c r="L239" i="1"/>
  <c r="P239" i="1" a="1"/>
  <c r="P239" i="1" s="1"/>
  <c r="M239" i="1" a="1"/>
  <c r="M239" i="1" s="1"/>
  <c r="L240" i="1"/>
  <c r="P240" i="1" a="1"/>
  <c r="P240" i="1" s="1"/>
  <c r="M240" i="1" a="1"/>
  <c r="M240" i="1" s="1"/>
  <c r="L241" i="1"/>
  <c r="P241" i="1" a="1"/>
  <c r="P241" i="1" s="1"/>
  <c r="M241" i="1" a="1"/>
  <c r="M241" i="1" s="1"/>
  <c r="L242" i="1"/>
  <c r="P242" i="1" a="1"/>
  <c r="P242" i="1" s="1"/>
  <c r="M242" i="1" a="1"/>
  <c r="M242" i="1" s="1"/>
  <c r="L243" i="1"/>
  <c r="P243" i="1" a="1"/>
  <c r="P243" i="1" s="1"/>
  <c r="M243" i="1" a="1"/>
  <c r="M243" i="1" s="1"/>
  <c r="L244" i="1"/>
  <c r="P244" i="1" a="1"/>
  <c r="P244" i="1" s="1"/>
  <c r="M244" i="1" a="1"/>
  <c r="M244" i="1" s="1"/>
  <c r="L245" i="1"/>
  <c r="P245" i="1" a="1"/>
  <c r="P245" i="1" s="1"/>
  <c r="M245" i="1" a="1"/>
  <c r="M245" i="1" s="1"/>
  <c r="L246" i="1"/>
  <c r="P246" i="1" a="1"/>
  <c r="P246" i="1" s="1"/>
  <c r="M246" i="1" a="1"/>
  <c r="M246" i="1" s="1"/>
  <c r="L247" i="1"/>
  <c r="P247" i="1" a="1"/>
  <c r="P247" i="1" s="1"/>
  <c r="M247" i="1" a="1"/>
  <c r="M247" i="1" s="1"/>
  <c r="L248" i="1"/>
  <c r="P248" i="1" a="1"/>
  <c r="P248" i="1" s="1"/>
  <c r="M248" i="1" a="1"/>
  <c r="M248" i="1" s="1"/>
  <c r="L249" i="1"/>
  <c r="P249" i="1" a="1"/>
  <c r="P249" i="1" s="1"/>
  <c r="M249" i="1" a="1"/>
  <c r="M249" i="1" s="1"/>
  <c r="L250" i="1"/>
  <c r="P250" i="1" a="1"/>
  <c r="P250" i="1" s="1"/>
  <c r="M250" i="1" a="1"/>
  <c r="M250" i="1" s="1"/>
  <c r="L251" i="1"/>
  <c r="P251" i="1" a="1"/>
  <c r="P251" i="1" s="1"/>
  <c r="M251" i="1" a="1"/>
  <c r="M251" i="1" s="1"/>
  <c r="L252" i="1"/>
  <c r="P252" i="1" a="1"/>
  <c r="P252" i="1" s="1"/>
  <c r="M252" i="1" a="1"/>
  <c r="M252" i="1" s="1"/>
  <c r="L253" i="1"/>
  <c r="P253" i="1" a="1"/>
  <c r="P253" i="1" s="1"/>
  <c r="M253" i="1" a="1"/>
  <c r="M253" i="1" s="1"/>
  <c r="N253" i="1" s="1"/>
  <c r="L254" i="1"/>
  <c r="P254" i="1" a="1"/>
  <c r="P254" i="1" s="1"/>
  <c r="M254" i="1" a="1"/>
  <c r="M254" i="1" s="1"/>
  <c r="L255" i="1"/>
  <c r="P255" i="1" a="1"/>
  <c r="P255" i="1" s="1"/>
  <c r="M255" i="1" a="1"/>
  <c r="M255" i="1" s="1"/>
  <c r="L256" i="1"/>
  <c r="P256" i="1" a="1"/>
  <c r="P256" i="1" s="1"/>
  <c r="M256" i="1" a="1"/>
  <c r="M256" i="1" s="1"/>
  <c r="L257" i="1"/>
  <c r="P257" i="1" a="1"/>
  <c r="P257" i="1" s="1"/>
  <c r="M257" i="1" a="1"/>
  <c r="M257" i="1" s="1"/>
  <c r="L258" i="1"/>
  <c r="P258" i="1" a="1"/>
  <c r="P258" i="1" s="1"/>
  <c r="M258" i="1" a="1"/>
  <c r="M258" i="1" s="1"/>
  <c r="L259" i="1"/>
  <c r="P259" i="1" a="1"/>
  <c r="P259" i="1" s="1"/>
  <c r="M259" i="1" a="1"/>
  <c r="M259" i="1" s="1"/>
  <c r="L260" i="1"/>
  <c r="P260" i="1" a="1"/>
  <c r="P260" i="1" s="1"/>
  <c r="M260" i="1" a="1"/>
  <c r="M260" i="1" s="1"/>
  <c r="L261" i="1"/>
  <c r="P261" i="1" a="1"/>
  <c r="P261" i="1" s="1"/>
  <c r="M261" i="1" a="1"/>
  <c r="M261" i="1" s="1"/>
  <c r="L262" i="1"/>
  <c r="P262" i="1" a="1"/>
  <c r="P262" i="1" s="1"/>
  <c r="M262" i="1" a="1"/>
  <c r="M262" i="1" s="1"/>
  <c r="L263" i="1"/>
  <c r="P263" i="1" a="1"/>
  <c r="P263" i="1" s="1"/>
  <c r="M263" i="1" a="1"/>
  <c r="M263" i="1" s="1"/>
  <c r="L264" i="1"/>
  <c r="P264" i="1" a="1"/>
  <c r="P264" i="1" s="1"/>
  <c r="M264" i="1" a="1"/>
  <c r="M264" i="1" s="1"/>
  <c r="L265" i="1"/>
  <c r="P265" i="1" a="1"/>
  <c r="P265" i="1" s="1"/>
  <c r="M265" i="1" a="1"/>
  <c r="M265" i="1" s="1"/>
  <c r="N265" i="1" s="1"/>
  <c r="L266" i="1"/>
  <c r="P266" i="1" a="1"/>
  <c r="P266" i="1" s="1"/>
  <c r="M266" i="1" a="1"/>
  <c r="M266" i="1" s="1"/>
  <c r="N266" i="1" s="1"/>
  <c r="L267" i="1"/>
  <c r="P267" i="1" a="1"/>
  <c r="P267" i="1" s="1"/>
  <c r="M267" i="1" a="1"/>
  <c r="M267" i="1" s="1"/>
  <c r="L268" i="1"/>
  <c r="P268" i="1" a="1"/>
  <c r="P268" i="1" s="1"/>
  <c r="M268" i="1" a="1"/>
  <c r="M268" i="1" s="1"/>
  <c r="L269" i="1"/>
  <c r="P269" i="1" a="1"/>
  <c r="P269" i="1" s="1"/>
  <c r="M269" i="1" a="1"/>
  <c r="M269" i="1" s="1"/>
  <c r="L270" i="1"/>
  <c r="P270" i="1" a="1"/>
  <c r="P270" i="1" s="1"/>
  <c r="M270" i="1" a="1"/>
  <c r="M270" i="1" s="1"/>
  <c r="L271" i="1"/>
  <c r="P271" i="1" a="1"/>
  <c r="P271" i="1" s="1"/>
  <c r="M271" i="1" a="1"/>
  <c r="M271" i="1" s="1"/>
  <c r="L272" i="1"/>
  <c r="P272" i="1" a="1"/>
  <c r="P272" i="1" s="1"/>
  <c r="M272" i="1" a="1"/>
  <c r="M272" i="1" s="1"/>
  <c r="L273" i="1"/>
  <c r="P273" i="1" a="1"/>
  <c r="P273" i="1" s="1"/>
  <c r="M273" i="1" a="1"/>
  <c r="M273" i="1" s="1"/>
  <c r="L274" i="1"/>
  <c r="P274" i="1" a="1"/>
  <c r="P274" i="1" s="1"/>
  <c r="M274" i="1" a="1"/>
  <c r="M274" i="1" s="1"/>
  <c r="L275" i="1"/>
  <c r="P275" i="1" a="1"/>
  <c r="P275" i="1" s="1"/>
  <c r="M275" i="1" a="1"/>
  <c r="M275" i="1" s="1"/>
  <c r="L276" i="1"/>
  <c r="P276" i="1" a="1"/>
  <c r="P276" i="1" s="1"/>
  <c r="M276" i="1" a="1"/>
  <c r="M276" i="1" s="1"/>
  <c r="L277" i="1"/>
  <c r="P277" i="1" a="1"/>
  <c r="P277" i="1" s="1"/>
  <c r="M277" i="1" a="1"/>
  <c r="M277" i="1" s="1"/>
  <c r="L278" i="1"/>
  <c r="P278" i="1" a="1"/>
  <c r="P278" i="1" s="1"/>
  <c r="M278" i="1" a="1"/>
  <c r="M278" i="1" s="1"/>
  <c r="L279" i="1"/>
  <c r="P279" i="1" a="1"/>
  <c r="P279" i="1" s="1"/>
  <c r="M279" i="1" a="1"/>
  <c r="M279" i="1" s="1"/>
  <c r="L280" i="1"/>
  <c r="P280" i="1" a="1"/>
  <c r="P280" i="1" s="1"/>
  <c r="M280" i="1" a="1"/>
  <c r="M280" i="1" s="1"/>
  <c r="L281" i="1"/>
  <c r="P281" i="1" a="1"/>
  <c r="P281" i="1" s="1"/>
  <c r="M281" i="1" a="1"/>
  <c r="M281" i="1" s="1"/>
  <c r="L282" i="1"/>
  <c r="P282" i="1" a="1"/>
  <c r="P282" i="1" s="1"/>
  <c r="M282" i="1" a="1"/>
  <c r="M282" i="1" s="1"/>
  <c r="L283" i="1"/>
  <c r="P283" i="1" a="1"/>
  <c r="P283" i="1" s="1"/>
  <c r="M283" i="1" a="1"/>
  <c r="M283" i="1" s="1"/>
  <c r="L284" i="1"/>
  <c r="P284" i="1" a="1"/>
  <c r="P284" i="1" s="1"/>
  <c r="M284" i="1" a="1"/>
  <c r="M284" i="1" s="1"/>
  <c r="L285" i="1"/>
  <c r="P285" i="1" a="1"/>
  <c r="P285" i="1" s="1"/>
  <c r="M285" i="1" a="1"/>
  <c r="M285" i="1" s="1"/>
  <c r="L286" i="1"/>
  <c r="P286" i="1" a="1"/>
  <c r="P286" i="1" s="1"/>
  <c r="M286" i="1" a="1"/>
  <c r="M286" i="1" s="1"/>
  <c r="N286" i="1" s="1"/>
  <c r="L287" i="1"/>
  <c r="P287" i="1" a="1"/>
  <c r="P287" i="1" s="1"/>
  <c r="M287" i="1" a="1"/>
  <c r="M287" i="1" s="1"/>
  <c r="N287" i="1" s="1"/>
  <c r="L291" i="1"/>
  <c r="P291" i="1" a="1"/>
  <c r="P291" i="1" s="1"/>
  <c r="M291" i="1" a="1"/>
  <c r="M291" i="1" s="1"/>
  <c r="N291" i="1" s="1"/>
  <c r="N290" i="1" s="1"/>
  <c r="L293" i="1"/>
  <c r="M293" i="1" a="1"/>
  <c r="M293" i="1" s="1"/>
  <c r="N293" i="1" s="1"/>
  <c r="L295" i="1"/>
  <c r="P295" i="1" a="1"/>
  <c r="P295" i="1" s="1"/>
  <c r="M295" i="1" a="1"/>
  <c r="M295" i="1" s="1"/>
  <c r="N295" i="1" s="1"/>
  <c r="L296" i="1"/>
  <c r="P296" i="1" a="1"/>
  <c r="P296" i="1" s="1"/>
  <c r="M296" i="1" a="1"/>
  <c r="M296" i="1" s="1"/>
  <c r="N296" i="1" s="1"/>
  <c r="L297" i="1"/>
  <c r="P297" i="1" a="1"/>
  <c r="P297" i="1" s="1"/>
  <c r="M297" i="1" a="1"/>
  <c r="M297" i="1" s="1"/>
  <c r="L298" i="1"/>
  <c r="P298" i="1" a="1"/>
  <c r="P298" i="1" s="1"/>
  <c r="M298" i="1" a="1"/>
  <c r="M298" i="1" s="1"/>
  <c r="N298" i="1" s="1"/>
  <c r="L299" i="1"/>
  <c r="P299" i="1" a="1"/>
  <c r="P299" i="1" s="1"/>
  <c r="M299" i="1" a="1"/>
  <c r="M299" i="1" s="1"/>
  <c r="L300" i="1"/>
  <c r="P300" i="1" a="1"/>
  <c r="P300" i="1" s="1"/>
  <c r="M300" i="1" a="1"/>
  <c r="M300" i="1" s="1"/>
  <c r="N300" i="1" s="1"/>
  <c r="L301" i="1"/>
  <c r="P301" i="1" a="1"/>
  <c r="P301" i="1" s="1"/>
  <c r="M301" i="1" a="1"/>
  <c r="M301" i="1" s="1"/>
  <c r="N301" i="1" s="1"/>
  <c r="L302" i="1"/>
  <c r="P302" i="1" a="1"/>
  <c r="P302" i="1" s="1"/>
  <c r="M302" i="1" a="1"/>
  <c r="M302" i="1" s="1"/>
  <c r="N302" i="1" s="1"/>
  <c r="L303" i="1"/>
  <c r="P303" i="1" a="1"/>
  <c r="P303" i="1" s="1"/>
  <c r="M303" i="1" a="1"/>
  <c r="M303" i="1" s="1"/>
  <c r="N303" i="1" s="1"/>
  <c r="L304" i="1"/>
  <c r="P304" i="1" a="1"/>
  <c r="P304" i="1" s="1"/>
  <c r="M304" i="1" a="1"/>
  <c r="M304" i="1" s="1"/>
  <c r="N304" i="1" s="1"/>
  <c r="L306" i="1"/>
  <c r="M306" i="1" a="1"/>
  <c r="M306" i="1" s="1"/>
  <c r="N306" i="1" s="1"/>
  <c r="N305" i="1" s="1"/>
  <c r="L308" i="1"/>
  <c r="P308" i="1" a="1"/>
  <c r="P308" i="1" s="1"/>
  <c r="M308" i="1" a="1"/>
  <c r="M308" i="1" s="1"/>
  <c r="N308" i="1" s="1"/>
  <c r="L309" i="1"/>
  <c r="P309" i="1" a="1"/>
  <c r="P309" i="1" s="1"/>
  <c r="M309" i="1" a="1"/>
  <c r="M309" i="1" s="1"/>
  <c r="L310" i="1"/>
  <c r="P310" i="1" a="1"/>
  <c r="P310" i="1" s="1"/>
  <c r="M310" i="1" a="1"/>
  <c r="M310" i="1" s="1"/>
  <c r="N310" i="1" s="1"/>
  <c r="L312" i="1"/>
  <c r="M312" i="1" a="1"/>
  <c r="M312" i="1" s="1"/>
  <c r="N312" i="1" s="1"/>
  <c r="N311" i="1" s="1"/>
  <c r="L314" i="1"/>
  <c r="P314" i="1" a="1"/>
  <c r="P314" i="1" s="1"/>
  <c r="M314" i="1" a="1"/>
  <c r="M314" i="1" s="1"/>
  <c r="L315" i="1"/>
  <c r="P315" i="1" a="1"/>
  <c r="P315" i="1" s="1"/>
  <c r="M315" i="1" a="1"/>
  <c r="M315" i="1" s="1"/>
  <c r="L316" i="1"/>
  <c r="P316" i="1" a="1"/>
  <c r="P316" i="1" s="1"/>
  <c r="M316" i="1" a="1"/>
  <c r="M316" i="1" s="1"/>
  <c r="N316" i="1" s="1"/>
  <c r="L318" i="1"/>
  <c r="M318" i="1" a="1"/>
  <c r="M318" i="1" s="1"/>
  <c r="N318" i="1" s="1"/>
  <c r="N317" i="1" s="1"/>
  <c r="L320" i="1"/>
  <c r="P320" i="1" a="1"/>
  <c r="P320" i="1" s="1"/>
  <c r="M320" i="1" a="1"/>
  <c r="M320" i="1" s="1"/>
  <c r="N320" i="1" s="1"/>
  <c r="L321" i="1"/>
  <c r="P321" i="1" a="1"/>
  <c r="P321" i="1" s="1"/>
  <c r="M321" i="1" a="1"/>
  <c r="M321" i="1" s="1"/>
  <c r="N321" i="1" s="1"/>
  <c r="L323" i="1"/>
  <c r="M323" i="1" a="1"/>
  <c r="M323" i="1" s="1"/>
  <c r="N323" i="1" s="1"/>
  <c r="N322" i="1" s="1"/>
  <c r="L325" i="1"/>
  <c r="P325" i="1" a="1"/>
  <c r="P325" i="1" s="1"/>
  <c r="M325" i="1" a="1"/>
  <c r="M325" i="1" s="1"/>
  <c r="L327" i="1"/>
  <c r="M327" i="1" a="1"/>
  <c r="M327" i="1" s="1"/>
  <c r="N327" i="1" s="1"/>
  <c r="N326" i="1" s="1"/>
  <c r="L329" i="1"/>
  <c r="P329" i="1" a="1"/>
  <c r="P329" i="1" s="1"/>
  <c r="M329" i="1" a="1"/>
  <c r="M329" i="1" s="1"/>
  <c r="N329" i="1" s="1"/>
  <c r="L330" i="1"/>
  <c r="P330" i="1" a="1"/>
  <c r="P330" i="1" s="1"/>
  <c r="M330" i="1" a="1"/>
  <c r="M330" i="1" s="1"/>
  <c r="N330" i="1" s="1"/>
  <c r="L331" i="1"/>
  <c r="P331" i="1" a="1"/>
  <c r="P331" i="1" s="1"/>
  <c r="M331" i="1" a="1"/>
  <c r="M331" i="1" s="1"/>
  <c r="N331" i="1" s="1"/>
  <c r="L332" i="1"/>
  <c r="P332" i="1" a="1"/>
  <c r="P332" i="1" s="1"/>
  <c r="M332" i="1" a="1"/>
  <c r="M332" i="1" s="1"/>
  <c r="N332" i="1" s="1"/>
  <c r="L333" i="1"/>
  <c r="P333" i="1" a="1"/>
  <c r="P333" i="1" s="1"/>
  <c r="M333" i="1" a="1"/>
  <c r="M333" i="1" s="1"/>
  <c r="N333" i="1" s="1"/>
  <c r="L335" i="1"/>
  <c r="M335" i="1" a="1"/>
  <c r="M335" i="1" s="1"/>
  <c r="N335" i="1" s="1"/>
  <c r="N334" i="1" s="1"/>
  <c r="L337" i="1"/>
  <c r="P337" i="1" a="1"/>
  <c r="P337" i="1" s="1"/>
  <c r="M337" i="1" a="1"/>
  <c r="M337" i="1" s="1"/>
  <c r="L338" i="1"/>
  <c r="P338" i="1" a="1"/>
  <c r="P338" i="1" s="1"/>
  <c r="M338" i="1" a="1"/>
  <c r="M338" i="1" s="1"/>
  <c r="L339" i="1"/>
  <c r="P339" i="1" a="1"/>
  <c r="P339" i="1" s="1"/>
  <c r="M339" i="1" a="1"/>
  <c r="M339" i="1" s="1"/>
  <c r="L340" i="1"/>
  <c r="P340" i="1" a="1"/>
  <c r="P340" i="1" s="1"/>
  <c r="M340" i="1" a="1"/>
  <c r="M340" i="1" s="1"/>
  <c r="L341" i="1"/>
  <c r="P341" i="1" a="1"/>
  <c r="P341" i="1" s="1"/>
  <c r="M341" i="1" a="1"/>
  <c r="M341" i="1" s="1"/>
  <c r="L342" i="1"/>
  <c r="P342" i="1" a="1"/>
  <c r="P342" i="1" s="1"/>
  <c r="M342" i="1" a="1"/>
  <c r="M342" i="1" s="1"/>
  <c r="L356" i="1"/>
  <c r="M356" i="1" a="1"/>
  <c r="M356" i="1" s="1"/>
  <c r="N356" i="1" s="1"/>
  <c r="N355" i="1" s="1"/>
  <c r="N354" i="1" s="1"/>
  <c r="N353" i="1" s="1"/>
  <c r="L346" i="1"/>
  <c r="M346" i="1" a="1"/>
  <c r="M346" i="1" s="1"/>
  <c r="N346" i="1" s="1"/>
  <c r="N345" i="1" s="1"/>
  <c r="L348" i="1"/>
  <c r="P348" i="1" a="1"/>
  <c r="P348" i="1" s="1"/>
  <c r="M348" i="1" a="1"/>
  <c r="M348" i="1" s="1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4" i="2"/>
  <c r="E33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5" i="2"/>
  <c r="N126" i="1" l="1"/>
  <c r="N86" i="1"/>
  <c r="N191" i="1"/>
  <c r="N309" i="1"/>
  <c r="N307" i="1" s="1"/>
  <c r="N81" i="1"/>
  <c r="N80" i="1" s="1"/>
  <c r="N156" i="1"/>
  <c r="N155" i="1" s="1"/>
  <c r="N289" i="1"/>
  <c r="N288" i="1" s="1"/>
  <c r="N69" i="1"/>
  <c r="N64" i="1" s="1"/>
  <c r="N315" i="1"/>
  <c r="N325" i="1"/>
  <c r="N324" i="1" s="1"/>
  <c r="N76" i="1"/>
  <c r="N75" i="1" s="1"/>
  <c r="N292" i="1"/>
  <c r="N348" i="1"/>
  <c r="N347" i="1" s="1"/>
  <c r="N87" i="1"/>
  <c r="N252" i="1"/>
  <c r="N42" i="1"/>
  <c r="N118" i="1"/>
  <c r="N112" i="1" s="1"/>
  <c r="N188" i="1"/>
  <c r="N314" i="1"/>
  <c r="N161" i="1"/>
  <c r="N185" i="1"/>
  <c r="N189" i="1"/>
  <c r="N222" i="1"/>
  <c r="N226" i="1"/>
  <c r="N178" i="1"/>
  <c r="N186" i="1"/>
  <c r="N190" i="1"/>
  <c r="N219" i="1"/>
  <c r="N228" i="1"/>
  <c r="N237" i="1"/>
  <c r="N297" i="1"/>
  <c r="N220" i="1"/>
  <c r="N229" i="1"/>
  <c r="N267" i="1"/>
  <c r="N299" i="1"/>
  <c r="N51" i="1"/>
  <c r="N224" i="1"/>
  <c r="N125" i="1"/>
  <c r="N195" i="1"/>
  <c r="N197" i="1"/>
  <c r="N198" i="1"/>
  <c r="N251" i="1"/>
  <c r="N254" i="1"/>
  <c r="N255" i="1"/>
  <c r="N256" i="1"/>
  <c r="N257" i="1"/>
  <c r="N258" i="1"/>
  <c r="N259" i="1"/>
  <c r="N260" i="1"/>
  <c r="N261" i="1"/>
  <c r="N262" i="1"/>
  <c r="N263" i="1"/>
  <c r="N264" i="1"/>
  <c r="N342" i="1"/>
  <c r="N13" i="1"/>
  <c r="N12" i="1" s="1"/>
  <c r="N122" i="1"/>
  <c r="N147" i="1"/>
  <c r="N58" i="1"/>
  <c r="N106" i="1"/>
  <c r="N32" i="1"/>
  <c r="N49" i="1"/>
  <c r="N50" i="1"/>
  <c r="N52" i="1"/>
  <c r="N53" i="1"/>
  <c r="N54" i="1"/>
  <c r="N55" i="1"/>
  <c r="N90" i="1"/>
  <c r="N133" i="1"/>
  <c r="N140" i="1"/>
  <c r="N139" i="1" s="1"/>
  <c r="N199" i="1"/>
  <c r="N200" i="1"/>
  <c r="N203" i="1"/>
  <c r="N204" i="1"/>
  <c r="N207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93" i="1"/>
  <c r="N194" i="1"/>
  <c r="N196" i="1"/>
  <c r="N202" i="1"/>
  <c r="N205" i="1"/>
  <c r="N179" i="1"/>
  <c r="N192" i="1"/>
  <c r="N201" i="1"/>
  <c r="N206" i="1"/>
  <c r="N208" i="1"/>
  <c r="N209" i="1"/>
  <c r="N210" i="1"/>
  <c r="N211" i="1"/>
  <c r="N212" i="1"/>
  <c r="N213" i="1"/>
  <c r="N214" i="1"/>
  <c r="N230" i="1"/>
  <c r="N231" i="1"/>
  <c r="N232" i="1"/>
  <c r="N233" i="1"/>
  <c r="N234" i="1"/>
  <c r="N235" i="1"/>
  <c r="N236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4" i="1"/>
  <c r="N285" i="1"/>
  <c r="N283" i="1"/>
  <c r="N319" i="1"/>
  <c r="N328" i="1"/>
  <c r="N337" i="1"/>
  <c r="N338" i="1"/>
  <c r="N339" i="1"/>
  <c r="N340" i="1"/>
  <c r="N341" i="1"/>
  <c r="N41" i="1" l="1"/>
  <c r="N352" i="1"/>
  <c r="N350" i="1"/>
  <c r="N82" i="1"/>
  <c r="N351" i="1"/>
  <c r="N358" i="1"/>
  <c r="E37" i="2" s="1"/>
  <c r="N159" i="1"/>
  <c r="N313" i="1"/>
  <c r="N121" i="1"/>
  <c r="N294" i="1"/>
  <c r="N48" i="1"/>
  <c r="N336" i="1"/>
  <c r="N11" i="1" l="1"/>
  <c r="N10" i="1" s="1"/>
  <c r="N95" i="1"/>
  <c r="N94" i="1" s="1"/>
  <c r="N349" i="1" l="1"/>
  <c r="N344" i="1" l="1"/>
  <c r="N343" i="1" s="1"/>
  <c r="N9" i="1" s="1"/>
  <c r="N359" i="1"/>
  <c r="N357" i="1" l="1"/>
  <c r="G217" i="3"/>
  <c r="G216" i="3"/>
  <c r="G215" i="3"/>
  <c r="G218" i="3" l="1"/>
  <c r="G220" i="3" s="1"/>
</calcChain>
</file>

<file path=xl/sharedStrings.xml><?xml version="1.0" encoding="utf-8"?>
<sst xmlns="http://schemas.openxmlformats.org/spreadsheetml/2006/main" count="2000" uniqueCount="474">
  <si>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</si>
  <si>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0, 1, 2, 3, 4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</si>
  <si>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</si>
  <si>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</si>
  <si>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</si>
  <si>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</si>
  <si>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</si>
  <si>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</si>
  <si>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</si>
  <si>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</si>
  <si>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</si>
  <si>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</si>
  <si>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</si>
  <si>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</si>
  <si>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</si>
  <si>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</si>
  <si>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</si>
  <si>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</si>
  <si>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</si>
  <si>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</si>
  <si>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</si>
  <si>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</si>
  <si>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</si>
  <si>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</si>
  <si>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</si>
  <si>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</si>
  <si>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</si>
  <si>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Ø60</t>
  </si>
  <si>
    <t>шт</t>
  </si>
  <si>
    <t>Бурение отверстий до 120мм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</si>
  <si>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</si>
  <si>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</si>
  <si>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</si>
  <si>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</si>
  <si>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</si>
  <si>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</si>
  <si>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</si>
  <si>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воздушно-отопительного агрегата</t>
  </si>
  <si>
    <t>Агрегат воздушно-отопительный</t>
  </si>
  <si>
    <t>Электрическая тепловая завеса</t>
  </si>
  <si>
    <t>Монтаж клапана (фланцевые, резьбовые) от 40 мм</t>
  </si>
  <si>
    <t>Клапан запорный</t>
  </si>
  <si>
    <t>WESER</t>
  </si>
  <si>
    <t>D-15 RLV прямой</t>
  </si>
  <si>
    <t>Монтаж компенсатора сильфонного</t>
  </si>
  <si>
    <t>Компенсатор сильфонный</t>
  </si>
  <si>
    <t>Ayvaz</t>
  </si>
  <si>
    <t>с защитной гильзой под приварку с внутренней направляющей Ду-40</t>
  </si>
  <si>
    <t>2</t>
  </si>
  <si>
    <t>с защитной гильзой под приварку с внутренней направляющей Ду-50</t>
  </si>
  <si>
    <t>3</t>
  </si>
  <si>
    <t>с защитной гильзой под приварку с внутренней направляющей Ду-65</t>
  </si>
  <si>
    <t>4</t>
  </si>
  <si>
    <t>с защитной гильзой под приварку с внутренней направляющей Ду-80</t>
  </si>
  <si>
    <t>5</t>
  </si>
  <si>
    <t>с защитной гильзой под приварку с внутренней направляющей Ду-20</t>
  </si>
  <si>
    <t>6</t>
  </si>
  <si>
    <t>с защитной гильзой под приварку с внутренней направляющей Ду-15</t>
  </si>
  <si>
    <t>Монтаж кранов (фланцевые, резьбовые) до 32 мм</t>
  </si>
  <si>
    <t>Кран шаровой</t>
  </si>
  <si>
    <t>Ду-15 полнопроходный с НГ</t>
  </si>
  <si>
    <t>Ду-20 полнопроходный с НГ</t>
  </si>
  <si>
    <t>Ду-25 полнопроходный с НГ</t>
  </si>
  <si>
    <t>ВР-ВР Ду-15 полнопроходной</t>
  </si>
  <si>
    <t>Монтаж неподвижных опор</t>
  </si>
  <si>
    <t>Опора неподвижная</t>
  </si>
  <si>
    <t>стальная для стояков отопления Ду-76</t>
  </si>
  <si>
    <t>стальная для стояков отопления Ду-89</t>
  </si>
  <si>
    <t>стальная для стояков отопления Ду-40</t>
  </si>
  <si>
    <t>стальная для стояков отопления Ду-57</t>
  </si>
  <si>
    <t>стальная для стояков отопления Ду-15</t>
  </si>
  <si>
    <t>стальная для стояков отопления Ду-20</t>
  </si>
  <si>
    <t>7</t>
  </si>
  <si>
    <t>стальная для стояков отопления Ду-25</t>
  </si>
  <si>
    <t>Монтаж счетчика</t>
  </si>
  <si>
    <t>Присоединители для счетчика</t>
  </si>
  <si>
    <t>компл.</t>
  </si>
  <si>
    <t>Вставка ремонтная</t>
  </si>
  <si>
    <t>для счетчика Ду15 мм</t>
  </si>
  <si>
    <t>Счетчик тепловой энергии</t>
  </si>
  <si>
    <t>Пульсар</t>
  </si>
  <si>
    <t>RS-485 Modbus Ду15</t>
  </si>
  <si>
    <t>Монтаж трубной изоляции</t>
  </si>
  <si>
    <t>м</t>
  </si>
  <si>
    <t>Теплоизоляция трубная</t>
  </si>
  <si>
    <t>K-FLEX</t>
  </si>
  <si>
    <t>76х13мм вспененный полиэтилен</t>
  </si>
  <si>
    <t>пог. м</t>
  </si>
  <si>
    <t>89х13мм вспененный полиэтилен</t>
  </si>
  <si>
    <t>48х13мм вспененный полиэтилен</t>
  </si>
  <si>
    <t>57х13мм вспененный полиэтилен</t>
  </si>
  <si>
    <t>22х13мм вспененный полиэтилен</t>
  </si>
  <si>
    <t>28х13мм вспененный полиэтилен</t>
  </si>
  <si>
    <t>35х13мм вспененный полиэтилен</t>
  </si>
  <si>
    <t>8</t>
  </si>
  <si>
    <t>42х13мм вспененный полиэтилен</t>
  </si>
  <si>
    <t>Монтаж фильтра</t>
  </si>
  <si>
    <t>Фильтр сетчатый</t>
  </si>
  <si>
    <t>муфтовый ВР-ВР Ду-25 латунь</t>
  </si>
  <si>
    <t>Ду-20 латунь</t>
  </si>
  <si>
    <t>Пробивка отверстий Ø70</t>
  </si>
  <si>
    <t>Прокладка трубы стальной до 40 мм</t>
  </si>
  <si>
    <t>Труба водогазопроводная</t>
  </si>
  <si>
    <t>стальная D-25х2,8 СТ3</t>
  </si>
  <si>
    <t>стальная D-15х2,8 СТ3</t>
  </si>
  <si>
    <t>стальная D-20х2,8 СТ3</t>
  </si>
  <si>
    <t>стальная D-32х3,2 СТ3</t>
  </si>
  <si>
    <t>стальная D-40х3,5 СТ3</t>
  </si>
  <si>
    <t>Прокладка трубы стальной от 57 мм</t>
  </si>
  <si>
    <t>Труба электросварная (пог.м.)</t>
  </si>
  <si>
    <t>стальная D-89х4,0</t>
  </si>
  <si>
    <t>стальная D-76х3,5</t>
  </si>
  <si>
    <t>стальная D-57х3,5</t>
  </si>
  <si>
    <t>%</t>
  </si>
  <si>
    <t>11.04.03</t>
  </si>
  <si>
    <t>Устройство отопления (горизонтальная разводка)</t>
  </si>
  <si>
    <t>11.04.03.00</t>
  </si>
  <si>
    <t>Бурение отверстий до 100мм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</si>
  <si>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</si>
  <si>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</si>
  <si>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</si>
  <si>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Уголок для сшитого полиэтилена</t>
  </si>
  <si>
    <t>PPSU</t>
  </si>
  <si>
    <t>Евроконус</t>
  </si>
  <si>
    <t>сшитый полиэтилен 3/4x20</t>
  </si>
  <si>
    <t>Монтаж клапана (фланцевые, резьбовые) до 32 мм</t>
  </si>
  <si>
    <t>Присоединительные фитинги</t>
  </si>
  <si>
    <t>APT-R DN15</t>
  </si>
  <si>
    <t>APT-R DN20</t>
  </si>
  <si>
    <t>Клапан балансировочный</t>
  </si>
  <si>
    <t>автоматический APT-R с присоединителями Ду-20 Ру-16бар</t>
  </si>
  <si>
    <t>автоматический APT-R с присоединителями Ду-15 Ру-16бар</t>
  </si>
  <si>
    <t>ручной MVT-R Ду-15 Ру-16бар</t>
  </si>
  <si>
    <t>ручной MVT-R Ду-20 Ру-16бар</t>
  </si>
  <si>
    <t>Монтаж коллектора</t>
  </si>
  <si>
    <t>Коллектор (в сборе) распределительный</t>
  </si>
  <si>
    <t>Д-40 с 1-м выходом (диаметр подключения Ду20)</t>
  </si>
  <si>
    <t>Д-50 с 5-ю выходами (диаметр подключения Ду32)</t>
  </si>
  <si>
    <t>Д-50 с 6-ю выходами (диаметр подключения Ду32)</t>
  </si>
  <si>
    <t>Д-40 с 2-мя выходами (диаметр подключения Ду25)</t>
  </si>
  <si>
    <t>Д-40 с 1-м выходом (диаметр подключения Ду15)</t>
  </si>
  <si>
    <t>Монтаж коллектора для теплого пола</t>
  </si>
  <si>
    <t>с 7-ю выходами для теплого пола с насосом, расходомерами и термостатическим клапаном,16 bar</t>
  </si>
  <si>
    <t>Монтаж кранов (вварные) до 32 мм</t>
  </si>
  <si>
    <t>LD</t>
  </si>
  <si>
    <t>под приварку Ду-20</t>
  </si>
  <si>
    <t>под приварку Ду-32</t>
  </si>
  <si>
    <t>под приварку Ду-25</t>
  </si>
  <si>
    <t>Монтаж кранов (вварные) от 40 мм</t>
  </si>
  <si>
    <t>под приварку Ду-150</t>
  </si>
  <si>
    <t>под приварку Ду-40</t>
  </si>
  <si>
    <t>под приварку Ду-65</t>
  </si>
  <si>
    <t>под приварку Ду-80</t>
  </si>
  <si>
    <t>под приварку Ду-125</t>
  </si>
  <si>
    <t>ВР-ВР Ду-20 полнопроходной</t>
  </si>
  <si>
    <t>Монтаж кронштейна напольного</t>
  </si>
  <si>
    <t>Кронштейн для радиаторов</t>
  </si>
  <si>
    <t>напольный Н-300мм</t>
  </si>
  <si>
    <t>Монтаж радиаторов</t>
  </si>
  <si>
    <t>Термостатический элемент</t>
  </si>
  <si>
    <t>TR-84</t>
  </si>
  <si>
    <t>Радиатор отопления</t>
  </si>
  <si>
    <t>стальной панельный с боковым подключением 21 500х700</t>
  </si>
  <si>
    <t>стальной панельный с нижним подключением 21 300х700</t>
  </si>
  <si>
    <t>стальной панельный с нижним подключением 22 300х700</t>
  </si>
  <si>
    <t>стальной панельный с нижним подключением 22 300х800</t>
  </si>
  <si>
    <t>стальной панельный с нижним подключением 22 300х900</t>
  </si>
  <si>
    <t>стальной панельный с нижним подключением 22 300х1100</t>
  </si>
  <si>
    <t>стальной панельный с нижним подключением 21 400х1100</t>
  </si>
  <si>
    <t>9</t>
  </si>
  <si>
    <t>KERMY</t>
  </si>
  <si>
    <t>10</t>
  </si>
  <si>
    <t>стальной панельный с нижним подключением 21 400х1300</t>
  </si>
  <si>
    <t>стальной панельный с нижним подключением 22 300х1200</t>
  </si>
  <si>
    <t>12</t>
  </si>
  <si>
    <t>стальной панельный с нижним подключением 22 300х1300</t>
  </si>
  <si>
    <t>13</t>
  </si>
  <si>
    <t>стальной панельный с нижним подключением 22 300х1400</t>
  </si>
  <si>
    <t>14</t>
  </si>
  <si>
    <t>стальной панельный с нижним подключением 22 300х2000</t>
  </si>
  <si>
    <t>15</t>
  </si>
  <si>
    <t>стальной панельный с нижним подключением 22 400х1300</t>
  </si>
  <si>
    <t>16</t>
  </si>
  <si>
    <t>стальной панельный с нижним подключением 21 300х600</t>
  </si>
  <si>
    <t>17</t>
  </si>
  <si>
    <t>стальной панельный с нижним подключением 33 300х800</t>
  </si>
  <si>
    <t>18</t>
  </si>
  <si>
    <t>стальной панельный с нижним подключением 22 300х500</t>
  </si>
  <si>
    <t>19</t>
  </si>
  <si>
    <t>стальной панельный с нижним подключением 22 300х600</t>
  </si>
  <si>
    <t>20</t>
  </si>
  <si>
    <t>стальной панельный с нижним подключением 33 300х400</t>
  </si>
  <si>
    <t>21</t>
  </si>
  <si>
    <t>стальной панельный с нижним подключением 33 300х1000</t>
  </si>
  <si>
    <t>22</t>
  </si>
  <si>
    <t>стальной панельный с нижним подключением 33 300х1100</t>
  </si>
  <si>
    <t>23</t>
  </si>
  <si>
    <t>стальной панельный с нижним подключением 33 300х1200</t>
  </si>
  <si>
    <t>24</t>
  </si>
  <si>
    <t>стальной панельный с нижним подключением 33 300х1400</t>
  </si>
  <si>
    <t>25</t>
  </si>
  <si>
    <t>стальной панельный с нижним подключением 33 300х900</t>
  </si>
  <si>
    <t>26</t>
  </si>
  <si>
    <t>стальной панельный с нижним подключением 33 300х500</t>
  </si>
  <si>
    <t>27</t>
  </si>
  <si>
    <t>28</t>
  </si>
  <si>
    <t>стальной панельный с нижним подключением 21 300х500</t>
  </si>
  <si>
    <t>29</t>
  </si>
  <si>
    <t>стальной панельный с нижним подключением 21 400х1200</t>
  </si>
  <si>
    <t>30</t>
  </si>
  <si>
    <t>стальной панельный с боковым подключением 22 300х1000</t>
  </si>
  <si>
    <t>31</t>
  </si>
  <si>
    <t>стальной панельный с боковым подключением 22 300х700</t>
  </si>
  <si>
    <t>32</t>
  </si>
  <si>
    <t>стальной панельный с боковым подключением 22 500х600</t>
  </si>
  <si>
    <t>33</t>
  </si>
  <si>
    <t>стальной панельный с боковым подключением 22 300х900</t>
  </si>
  <si>
    <t>34</t>
  </si>
  <si>
    <t>стальной панельный с боковым подключением 22 500х700</t>
  </si>
  <si>
    <t>35</t>
  </si>
  <si>
    <t>стальной панельный с боковым подключением 22 300х1100</t>
  </si>
  <si>
    <t>36</t>
  </si>
  <si>
    <t>стальной панельный с боковым подключением 22 300х1200</t>
  </si>
  <si>
    <t>37</t>
  </si>
  <si>
    <t>стальной панельный с нижним подключением 33 300х1300</t>
  </si>
  <si>
    <t>38</t>
  </si>
  <si>
    <t>стальной панельный с нижним подключением 22 300х1500</t>
  </si>
  <si>
    <t>39</t>
  </si>
  <si>
    <t>стальной панельный с нижним подключением 33 300х700</t>
  </si>
  <si>
    <t>40</t>
  </si>
  <si>
    <t>стальной панельный с нижним подключением 33 300х600</t>
  </si>
  <si>
    <t>41</t>
  </si>
  <si>
    <t>42</t>
  </si>
  <si>
    <t>стальной панельный с нижним подключением 22 300х1700</t>
  </si>
  <si>
    <t>43</t>
  </si>
  <si>
    <t>стальной панельный с нижним подключением 21 300х1200</t>
  </si>
  <si>
    <t>44</t>
  </si>
  <si>
    <t>стальной панельный с боковым подключением 22 500х900</t>
  </si>
  <si>
    <t>45</t>
  </si>
  <si>
    <t>стальной панельный с нижним подключением 21 300х900</t>
  </si>
  <si>
    <t>46</t>
  </si>
  <si>
    <t>стальной панельный с нижним подключением 21 300х1100</t>
  </si>
  <si>
    <t>47</t>
  </si>
  <si>
    <t>стальной панельный с нижним подключением 21 400х1400</t>
  </si>
  <si>
    <t>48</t>
  </si>
  <si>
    <t>49</t>
  </si>
  <si>
    <t>стальной панельный с нижним подключением 21 400х1500</t>
  </si>
  <si>
    <t>50</t>
  </si>
  <si>
    <t>стальной панельный с нижним подключением 22 400х1400</t>
  </si>
  <si>
    <t>51</t>
  </si>
  <si>
    <t>52</t>
  </si>
  <si>
    <t>стальной панельный с нижним подключением 22 400х1500</t>
  </si>
  <si>
    <t>53</t>
  </si>
  <si>
    <t>стальной панельный с нижним подключением 22 400х1600</t>
  </si>
  <si>
    <t>54</t>
  </si>
  <si>
    <t>стальной панельный с нижним подключением 33 300х1500</t>
  </si>
  <si>
    <t>55</t>
  </si>
  <si>
    <t>стальной панельный с нижним подключением 33 400х1000</t>
  </si>
  <si>
    <t>56</t>
  </si>
  <si>
    <t>стальной панельный с боковым подключением 22 500х500</t>
  </si>
  <si>
    <t>57</t>
  </si>
  <si>
    <t>стальной панельный с боковым подключением 21 500х500</t>
  </si>
  <si>
    <t>58</t>
  </si>
  <si>
    <t>стальной панельный с боковым подключением 21 500х600</t>
  </si>
  <si>
    <t>59</t>
  </si>
  <si>
    <t>стальной панельный с боковым подключением 21 500х800</t>
  </si>
  <si>
    <t>60</t>
  </si>
  <si>
    <t>стальной панельный с боковым подключением 21 500х900</t>
  </si>
  <si>
    <t>61</t>
  </si>
  <si>
    <t>стальной панельный с нижним подключением 22 400х400</t>
  </si>
  <si>
    <t>62</t>
  </si>
  <si>
    <t>стальной панельный с нижним подключением 22 400х600</t>
  </si>
  <si>
    <t>63</t>
  </si>
  <si>
    <t>64</t>
  </si>
  <si>
    <t>стальной панельный с нижним подключением 22 400х700</t>
  </si>
  <si>
    <t>65</t>
  </si>
  <si>
    <t>стальной панельный с нижним подключением 22 400х800</t>
  </si>
  <si>
    <t>66</t>
  </si>
  <si>
    <t>стальной панельный с нижним подключением 22 400х1200</t>
  </si>
  <si>
    <t>67</t>
  </si>
  <si>
    <t>стальной панельный с нижним подключением 11 300х800</t>
  </si>
  <si>
    <t>68</t>
  </si>
  <si>
    <t>стальной панельный с нижним подключением 11 300х1400</t>
  </si>
  <si>
    <t>69</t>
  </si>
  <si>
    <t>стальной панельный с нижним подключением 21 400х1600</t>
  </si>
  <si>
    <t>70</t>
  </si>
  <si>
    <t>стальной панельный с нижним подключением 21 400х1700</t>
  </si>
  <si>
    <t>71</t>
  </si>
  <si>
    <t>стальной панельный с нижним подключением 21 400х1800</t>
  </si>
  <si>
    <t>72</t>
  </si>
  <si>
    <t>стальной панельный с нижним подключением 22 300х2200</t>
  </si>
  <si>
    <t>73</t>
  </si>
  <si>
    <t>стальной панельный с нижним подключением 33 400х1300</t>
  </si>
  <si>
    <t>74</t>
  </si>
  <si>
    <t>стальной панельный с нижним подключением 11 300х1700</t>
  </si>
  <si>
    <t>75</t>
  </si>
  <si>
    <t>стальной панельный с нижним подключением 11 400х1600</t>
  </si>
  <si>
    <t>76</t>
  </si>
  <si>
    <t>стальной панельный с нижним подключением 33 400х1500</t>
  </si>
  <si>
    <t>77</t>
  </si>
  <si>
    <t>стальной панельный с нижним подключением 11 300х700</t>
  </si>
  <si>
    <t>78</t>
  </si>
  <si>
    <t>стальной панельный с нижним подключением 11 300х600</t>
  </si>
  <si>
    <t>79</t>
  </si>
  <si>
    <t>стальной панельный с нижним подключением 33 400х1700</t>
  </si>
  <si>
    <t>80</t>
  </si>
  <si>
    <t>стальной панельный с нижним подключением 11 300х900</t>
  </si>
  <si>
    <t>81</t>
  </si>
  <si>
    <t>стальной панельный с нижним подключением 21 300х1700</t>
  </si>
  <si>
    <t>82</t>
  </si>
  <si>
    <t>стальной панельный с нижним подключением 11 400х1200</t>
  </si>
  <si>
    <t>83</t>
  </si>
  <si>
    <t>84</t>
  </si>
  <si>
    <t>стальной панельный с нижним подключением 11 400х1300</t>
  </si>
  <si>
    <t>85</t>
  </si>
  <si>
    <t>86</t>
  </si>
  <si>
    <t>стальной панельный с нижним подключением 11 400х1400</t>
  </si>
  <si>
    <t>87</t>
  </si>
  <si>
    <t>стальной панельный с нижним подключением 21 300х400</t>
  </si>
  <si>
    <t>88</t>
  </si>
  <si>
    <t>стальной панельный с боковым подключением 21 300х1000</t>
  </si>
  <si>
    <t>89</t>
  </si>
  <si>
    <t>стальной панельный с нижним подключением 11 300х1300</t>
  </si>
  <si>
    <t>90</t>
  </si>
  <si>
    <t>стальной панельный с нижним подключением 11 300х500</t>
  </si>
  <si>
    <t>91</t>
  </si>
  <si>
    <t>стальной панельный с нижним подключением 11 400х1500</t>
  </si>
  <si>
    <t>92</t>
  </si>
  <si>
    <t>стальной панельный с нижним подключением 11 400х600</t>
  </si>
  <si>
    <t>93</t>
  </si>
  <si>
    <t>стальной панельный с нижним подключением 11 400х900</t>
  </si>
  <si>
    <t>94</t>
  </si>
  <si>
    <t>95</t>
  </si>
  <si>
    <t>стальной панельный с нижним подключением 21 300х1900</t>
  </si>
  <si>
    <t>96</t>
  </si>
  <si>
    <t>стальной панельный с нижним подключением 11 300х1200</t>
  </si>
  <si>
    <t>97</t>
  </si>
  <si>
    <t>стальной панельный с нижним подключением 11 300х1100</t>
  </si>
  <si>
    <t>98</t>
  </si>
  <si>
    <t>стальной панельный с нижним подключением 11 300х400</t>
  </si>
  <si>
    <t>99</t>
  </si>
  <si>
    <t>стальной панельный с нижним подключением 11 400х1000</t>
  </si>
  <si>
    <t>100</t>
  </si>
  <si>
    <t>стальной панельный с нижним подключением 11 400х1100</t>
  </si>
  <si>
    <t>101</t>
  </si>
  <si>
    <t>102</t>
  </si>
  <si>
    <t>стальной панельный с нижним подключением 11 400х700</t>
  </si>
  <si>
    <t>103</t>
  </si>
  <si>
    <t>стальной панельный с нижним подключением 33 400х1200</t>
  </si>
  <si>
    <t>104</t>
  </si>
  <si>
    <t>стальной панельный с нижним подключением 33 400х1400</t>
  </si>
  <si>
    <t>105</t>
  </si>
  <si>
    <t>стальной панельный с боковым подключением 11 500х600</t>
  </si>
  <si>
    <t>106</t>
  </si>
  <si>
    <t>стальной панельный с боковым подключением 33 500х500</t>
  </si>
  <si>
    <t>107</t>
  </si>
  <si>
    <t>стальной панельный с боковым подключением 33 500х600</t>
  </si>
  <si>
    <t>108</t>
  </si>
  <si>
    <t>стальной панельный с боковым подключением 33 500х800</t>
  </si>
  <si>
    <t>109</t>
  </si>
  <si>
    <t>стальной панельный с боковым подключением 21 500х1100</t>
  </si>
  <si>
    <t>110</t>
  </si>
  <si>
    <t>стальной панельный с боковым подключением 11 500х1900</t>
  </si>
  <si>
    <t>111</t>
  </si>
  <si>
    <t>стальной панельный с боковым подключением 22 500х400</t>
  </si>
  <si>
    <t>112</t>
  </si>
  <si>
    <t>стальной панельный с нижним подключением 11 400х500</t>
  </si>
  <si>
    <t>113</t>
  </si>
  <si>
    <t>114</t>
  </si>
  <si>
    <t>стальной панельный с нижним подключением 11 400х400</t>
  </si>
  <si>
    <t>115</t>
  </si>
  <si>
    <t>стальной панельный с нижним подключением 11 300х1500</t>
  </si>
  <si>
    <t>116</t>
  </si>
  <si>
    <t>стальной панельный с боковым подключением 33 300х1000</t>
  </si>
  <si>
    <t>117</t>
  </si>
  <si>
    <t>стальной панельный с нижним подключением 21 400х600</t>
  </si>
  <si>
    <t>118</t>
  </si>
  <si>
    <t>119</t>
  </si>
  <si>
    <t>стальной панельный с нижним подключением 11 300х1000</t>
  </si>
  <si>
    <t>120</t>
  </si>
  <si>
    <t>стальной панельный с боковым подключением 11 300х600</t>
  </si>
  <si>
    <t>121</t>
  </si>
  <si>
    <t>стальной панельный с боковым подключением 33 600х800</t>
  </si>
  <si>
    <t>122</t>
  </si>
  <si>
    <t>стальной панельный с боковым подключением 33 600х900</t>
  </si>
  <si>
    <t>123</t>
  </si>
  <si>
    <t>стальной панельный с нижним подключением 33 400х400</t>
  </si>
  <si>
    <t>124</t>
  </si>
  <si>
    <t>стальной панельный с нижним подключением 11 300х1800</t>
  </si>
  <si>
    <t>125</t>
  </si>
  <si>
    <t>стальной панельный с нижним подключением 21 300х1400</t>
  </si>
  <si>
    <t>126</t>
  </si>
  <si>
    <t>стальной панельный с боковым подключением 11 300х700</t>
  </si>
  <si>
    <t>127</t>
  </si>
  <si>
    <t>стальной панельный с боковым подключением 11 300х800</t>
  </si>
  <si>
    <t>128</t>
  </si>
  <si>
    <t>стальной панельный с боковым подключением 22 300х800</t>
  </si>
  <si>
    <t>Конвектор электрический</t>
  </si>
  <si>
    <t>2000Вт</t>
  </si>
  <si>
    <t>18х13мм вспененный полиэтилен</t>
  </si>
  <si>
    <t>133х13мм вспененный полиэтилен</t>
  </si>
  <si>
    <t>159х13мм вспененный полиэтилен</t>
  </si>
  <si>
    <t>Монтаж трубы гофрированной</t>
  </si>
  <si>
    <t>Труба гофрированная защитная</t>
  </si>
  <si>
    <t>Ø22</t>
  </si>
  <si>
    <t>Ø28</t>
  </si>
  <si>
    <t>Ø35</t>
  </si>
  <si>
    <t>Монтаж трубы из сшитого полиэтилена</t>
  </si>
  <si>
    <t>Труба сшитый полиэтилен</t>
  </si>
  <si>
    <t>ONE PLUS</t>
  </si>
  <si>
    <t>DN-26х3,0 PN-10bar PEXа</t>
  </si>
  <si>
    <t>DN-20х2,8 PN-10bar PEXа</t>
  </si>
  <si>
    <t>DN-16х2,2 PN-10bar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</si>
  <si>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</si>
  <si>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</si>
  <si>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</si>
  <si>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Монтаж шкафа распределительного коллекторного</t>
  </si>
  <si>
    <t>Шкаф сантехнический коллекторный</t>
  </si>
  <si>
    <t>ххSTOUT ШРВ-5, либо аналог</t>
  </si>
  <si>
    <t>стальная D-25х3,2 СТ3</t>
  </si>
  <si>
    <t>стальная D-108х4,0</t>
  </si>
  <si>
    <t>стальная D-133х5,0</t>
  </si>
  <si>
    <t>стальная D-159х4,5</t>
  </si>
  <si>
    <t>Фитинги для стальной трубы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</si>
  <si>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</si>
  <si>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</si>
  <si>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</si>
  <si>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</si>
  <si>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11.04.99</t>
  </si>
  <si>
    <t>Прочие работы</t>
  </si>
  <si>
    <t>11.04.99.00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</si>
  <si>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</si>
  <si>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</si>
  <si>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</si>
  <si>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</si>
  <si>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</si>
  <si>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</si>
  <si>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</si>
  <si>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</si>
  <si>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</si>
  <si>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</si>
  <si>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</si>
  <si>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</si>
  <si>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</si>
  <si>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</si>
  <si>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</si>
  <si>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</si>
  <si>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ГП-72.106.01.11.04 Подвал_Устройство системы отопления №1</t>
  </si>
  <si>
    <t>b6c413fe-ba00-11f0-8b59-a036bcbd010b</t>
  </si>
  <si>
    <t>ГП-72.106.01.11.04 Секция 1_Устройство системы отопления №2</t>
  </si>
  <si>
    <t>a00be64d-bbd4-11f0-8b59-a036bcbd010b</t>
  </si>
  <si>
    <t>ГП-72.106.02.11.04 Секция 2_Устройство системы отопления №1</t>
  </si>
  <si>
    <t>c9a16f7b-ba01-11f0-8b59-a036bcbd010b</t>
  </si>
  <si>
    <t>ГП-72.106.03.11.04 Секция 3_Устройство системы отопления №1</t>
  </si>
  <si>
    <t>5682f546-bb10-11f0-8b59-a036bcbd010b</t>
  </si>
  <si>
    <t>ГП-72.106.04.11.04 Секция 4_Устройство системы отопления №1</t>
  </si>
  <si>
    <t>9ddc3ebc-bbc2-11f0-8b59-a036bcbd010b</t>
  </si>
  <si>
    <t>Итог</t>
  </si>
  <si>
    <t>Фитинги для ПЭ (сшитый)</t>
  </si>
  <si>
    <t>Прочие материалы</t>
  </si>
  <si>
    <t>Монтаж электроконвекторов</t>
  </si>
  <si>
    <t>Проверка:</t>
  </si>
  <si>
    <t>ИТОГО по сметному расчету, в тч НДС: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</si>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</sst>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3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</cellStyleXfs>
  <cellXfs count="118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6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/>
    </xf>
    <xf numFmtId="4" fontId="0" fillId="4" borderId="9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 wrapText="1"/>
    </xf>
    <xf numFmtId="4" fontId="0" fillId="5" borderId="1" xfId="0" applyNumberFormat="1" applyFill="1" applyBorder="1" applyAlignment="1">
      <alignment horizontal="right" vertical="center"/>
    </xf>
    <xf numFmtId="4" fontId="3" fillId="4" borderId="13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1" fontId="5" fillId="9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1" fontId="0" fillId="9" borderId="2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4" fontId="3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49" fontId="7" fillId="10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vertical="center" wrapText="1"/>
    </xf>
    <xf numFmtId="0" fontId="7" fillId="10" borderId="0" xfId="0" applyFont="1" applyFill="1" applyAlignment="1">
      <alignment horizontal="center" vertical="center" wrapText="1"/>
    </xf>
    <xf numFmtId="165" fontId="7" fillId="10" borderId="0" xfId="0" applyNumberFormat="1" applyFont="1" applyFill="1" applyAlignment="1">
      <alignment horizontal="center" vertical="center" wrapText="1"/>
    </xf>
    <xf numFmtId="165" fontId="9" fillId="10" borderId="0" xfId="0" applyNumberFormat="1" applyFont="1" applyFill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7" fillId="0" borderId="0" xfId="1" applyFont="1" applyAlignment="1">
      <alignment vertical="center"/>
    </xf>
    <xf numFmtId="43" fontId="7" fillId="0" borderId="0" xfId="2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5" borderId="5" xfId="4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2" fillId="8" borderId="0" xfId="0" applyFont="1" applyFill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1" xr:uid="{10724E5A-DEEA-4037-A194-886165B4E2B7}"/>
    <cellStyle name="Обычный 3" xfId="4" xr:uid="{58562027-E4AD-44B4-A6A5-42DC191F5283}"/>
    <cellStyle name="Обычный 3 2 2 3 2" xfId="3" xr:uid="{5DEB06B2-D3B3-4806-A06A-FD7966B1387B}"/>
    <cellStyle name="Финансовый 2" xfId="2" xr:uid="{55C37267-2B52-42C4-B2EB-91AF31974BE3}"/>
  </cellStyles>
  <dxfs count="39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18CCCC-A805-4DF6-AEEB-5002341D1D6C}" name="Р" displayName="Р" ref="A3:F35" totalsRowCount="1" headerRowDxfId="38" headerRowBorderDxfId="37" tableBorderDxfId="36" totalsRowBorderDxfId="35">
  <autoFilter ref="A3:F34" xr:uid="{3018CCCC-A805-4DF6-AEEB-5002341D1D6C}"/>
  <tableColumns count="6">
    <tableColumn id="1" xr3:uid="{D82A6F63-314A-481F-86E0-DAE3113069EF}" name="Наименование" totalsRowLabel="Итог" dataDxfId="34" totalsRowDxfId="33"/>
    <tableColumn id="2" xr3:uid="{4DA2A23B-BE44-45DB-B11A-37DB6CD4C4E2}" name="Ед. изм." dataDxfId="32" totalsRowDxfId="31"/>
    <tableColumn id="3" xr3:uid="{45AD8CA3-2D89-4764-969B-32E3D327FFC7}" name="Количество" dataDxfId="30" totalsRowDxfId="29"/>
    <tableColumn id="4" xr3:uid="{E8CA1F99-F0A7-4CDD-9721-D23CB5971979}" name="Цена за ед., руб" dataDxfId="28" totalsRowDxfId="27"/>
    <tableColumn id="5" xr3:uid="{A214AE17-A511-40A9-9476-268DE83C3E78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3FA0D136-E1F3-4DB3-BFB0-92571A3396B8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E8DD37-DE13-422E-AF4A-52B921C52BDF}" name="М" displayName="М" ref="A3:I218" totalsRowCount="1" headerRowDxfId="22" dataDxfId="20" headerRowBorderDxfId="21" tableBorderDxfId="19" totalsRowBorderDxfId="18">
  <autoFilter ref="A3:I217" xr:uid="{2CE8DD37-DE13-422E-AF4A-52B921C52BDF}"/>
  <tableColumns count="9">
    <tableColumn id="1" xr3:uid="{3809CF62-375F-4837-87BF-E2B3201F3298}" name="Наим." totalsRowLabel="Итог" dataDxfId="17" totalsRowDxfId="8"/>
    <tableColumn id="2" xr3:uid="{6DAA008A-C6C4-4049-A4BE-D8D133B47E1F}" name="Артикул, марка, произв." dataDxfId="16" totalsRowDxfId="7"/>
    <tableColumn id="3" xr3:uid="{73851772-91B8-4231-A6CB-A4485B7981D9}" name="Хар-ка" dataDxfId="15" totalsRowDxfId="6"/>
    <tableColumn id="4" xr3:uid="{23BD826D-3257-4C9C-9FA1-216843BB5A26}" name="Ед. изм." dataDxfId="14" totalsRowDxfId="5"/>
    <tableColumn id="5" xr3:uid="{2C815E04-1885-4B2E-BBE3-493002869EAC}" name="Количество" dataDxfId="13" totalsRowDxfId="4"/>
    <tableColumn id="6" xr3:uid="{33C07A08-57D1-4290-A366-611558B2D098}" name="Цена за ед., руб" dataDxfId="12" totalsRowDxfId="3"/>
    <tableColumn id="7" xr3:uid="{056CE546-745C-4C8E-B057-68734AE31912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36C72252-9A8F-4C84-9544-5FECFEF712B0}" name="Прим." dataDxfId="10" totalsRowDxfId="1"/>
    <tableColumn id="9" xr3:uid="{12C3372D-AB82-45A5-8907-8101B6987106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DY369"/>
  <sheetViews>
    <sheetView tabSelected="1" workbookViewId="0">
      <pane ySplit="7" topLeftCell="A329" activePane="bottomLeft" state="frozen"/>
      <selection pane="bottomLeft" activeCell="P6" sqref="P6:P7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2" spans="1:16" x14ac:dyDescent="0.2">
      <c r="B2" s="92" t="s">
        <v>0</v>
      </c>
      <c r="C2" s="92"/>
      <c r="D2" s="92"/>
      <c r="E2" s="92"/>
      <c r="F2" s="92"/>
      <c r="G2" s="92"/>
      <c r="H2" s="92"/>
      <c r="I2" s="92"/>
      <c r="J2" s="92"/>
    </row>
    <row r="3" spans="1:16" x14ac:dyDescent="0.2">
      <c r="B3" s="93" t="s">
        <v>1</v>
      </c>
      <c r="C3" s="93"/>
      <c r="D3" s="93"/>
      <c r="E3" s="93"/>
      <c r="F3" s="93"/>
      <c r="G3" s="93"/>
      <c r="H3" s="93"/>
      <c r="I3" s="93"/>
      <c r="J3" s="93"/>
    </row>
    <row r="4" spans="1:16" x14ac:dyDescent="0.2">
      <c r="B4" s="93" t="s">
        <v>2</v>
      </c>
      <c r="C4" s="93"/>
      <c r="D4" s="93"/>
      <c r="E4" s="93"/>
      <c r="F4" s="93"/>
      <c r="G4" s="93"/>
      <c r="H4" s="93"/>
      <c r="I4" s="93"/>
      <c r="J4" s="93"/>
    </row>
    <row r="6" spans="1:16" x14ac:dyDescent="0.2">
      <c r="A6" s="94" t="s">
        <v>3</v>
      </c>
      <c r="B6" s="94" t="s">
        <v>4</v>
      </c>
      <c r="C6" s="96" t="s">
        <v>5</v>
      </c>
      <c r="D6" s="98" t="s">
        <v>6</v>
      </c>
      <c r="E6" s="94" t="s">
        <v>7</v>
      </c>
      <c r="F6" s="100" t="s">
        <v>8</v>
      </c>
      <c r="G6" s="102" t="s">
        <v>9</v>
      </c>
      <c r="H6" s="102" t="s">
        <v>10</v>
      </c>
      <c r="I6" s="102" t="s">
        <v>11</v>
      </c>
      <c r="J6" s="102" t="s">
        <v>12</v>
      </c>
      <c r="K6" s="102" t="s">
        <v>13</v>
      </c>
      <c r="L6" s="94" t="s">
        <v>14</v>
      </c>
      <c r="M6" s="100" t="s">
        <v>15</v>
      </c>
      <c r="N6" s="100" t="s">
        <v>16</v>
      </c>
      <c r="O6" s="94" t="s">
        <v>17</v>
      </c>
      <c r="P6" s="100" t="s">
        <v>18</v>
      </c>
    </row>
    <row r="7" spans="1:16" x14ac:dyDescent="0.2">
      <c r="A7" s="95"/>
      <c r="B7" s="95"/>
      <c r="C7" s="97"/>
      <c r="D7" s="99"/>
      <c r="E7" s="95"/>
      <c r="F7" s="101"/>
      <c r="G7" s="103"/>
      <c r="H7" s="103"/>
      <c r="I7" s="103"/>
      <c r="J7" s="103"/>
      <c r="K7" s="103"/>
      <c r="L7" s="95"/>
      <c r="M7" s="101"/>
      <c r="N7" s="101"/>
      <c r="O7" s="95"/>
      <c r="P7" s="101"/>
    </row>
    <row r="8" spans="1:16" x14ac:dyDescent="0.2">
      <c r="A8" s="3" t="s">
        <v>19</v>
      </c>
      <c r="B8" s="4" t="s">
        <v>20</v>
      </c>
      <c r="C8" s="5"/>
      <c r="D8" s="5"/>
      <c r="E8" s="6"/>
      <c r="F8" s="7"/>
      <c r="G8" s="7"/>
      <c r="H8" s="7"/>
      <c r="I8" s="7"/>
      <c r="J8" s="7"/>
      <c r="K8" s="7"/>
      <c r="L8" s="7"/>
      <c r="M8" s="51"/>
      <c r="N8" s="51"/>
      <c r="O8" s="5"/>
      <c r="P8" s="5"/>
    </row>
    <row r="9" spans="1:16" outlineLevel="1" x14ac:dyDescent="0.2">
      <c r="A9" s="8" t="s">
        <v>21</v>
      </c>
      <c r="B9" s="9" t="s">
        <v>22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52"/>
      <c r="N9" s="52">
        <f ca="1">SUM($N$343,$N$353,$N$94,$N$10)</f>
        <v>0</v>
      </c>
      <c r="O9" s="10"/>
      <c r="P9" s="10"/>
    </row>
    <row r="10" spans="1:16" ht="33.75" outlineLevel="2" x14ac:dyDescent="0.2">
      <c r="A10" s="13" t="s">
        <v>23</v>
      </c>
      <c r="B10" s="14" t="s">
        <v>24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53"/>
      <c r="N10" s="53">
        <f>SUM($N$11)</f>
        <v>0</v>
      </c>
      <c r="O10" s="19"/>
      <c r="P10" s="19"/>
    </row>
    <row r="11" spans="1:16" ht="33.75" outlineLevel="3" x14ac:dyDescent="0.2">
      <c r="A11" s="13" t="s">
        <v>25</v>
      </c>
      <c r="B11" s="14" t="s">
        <v>24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53"/>
      <c r="N11" s="53">
        <f>SUM($N$90,$N$88,$N$82,$N$80,$N$78,$N$75,$N$73,$N$64,$N$62,$N$58,$N$56,$N$48,$N$46,$N$41,$N$39,$N$32,$N$30,$N$28,$N$26,$N$24,$N$22,$N$20,$N$18,$N$16,$N$14,$N$12)</f>
        <v>0</v>
      </c>
      <c r="O11" s="19"/>
      <c r="P11" s="19"/>
    </row>
    <row r="12" spans="1:16" outlineLevel="4" x14ac:dyDescent="0.2">
      <c r="A12" s="20"/>
      <c r="B12" s="14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4"/>
      <c r="N12" s="55">
        <f>SUM($N$13)</f>
        <v>0</v>
      </c>
      <c r="O12" s="18"/>
      <c r="P12" s="22"/>
    </row>
    <row r="13" spans="1:16" outlineLevel="4" x14ac:dyDescent="0.2">
      <c r="A13" s="23"/>
      <c r="B13" s="24" t="s">
        <v>27</v>
      </c>
      <c r="C13" s="25"/>
      <c r="D13" s="25"/>
      <c r="E13" s="26" t="s">
        <v>28</v>
      </c>
      <c r="F13" s="27"/>
      <c r="G13" s="27"/>
      <c r="H13" s="28">
        <v>4</v>
      </c>
      <c r="I13" s="28">
        <v>4</v>
      </c>
      <c r="J13" s="28">
        <v>4</v>
      </c>
      <c r="K13" s="28">
        <v>4</v>
      </c>
      <c r="L13" s="28">
        <f>SUM($G$13:$K$13)</f>
        <v>16</v>
      </c>
      <c r="M13" s="56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56">
        <f>ROUND($L$13*$M$13,2)</f>
        <v>0</v>
      </c>
      <c r="O13" s="25"/>
      <c r="P13" s="25"/>
    </row>
    <row r="14" spans="1:16" outlineLevel="4" x14ac:dyDescent="0.2">
      <c r="A14" s="20"/>
      <c r="B14" s="14" t="s">
        <v>26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54"/>
      <c r="N14" s="55">
        <f>SUM($N$15)</f>
        <v>0</v>
      </c>
      <c r="O14" s="18"/>
      <c r="P14" s="22"/>
    </row>
    <row r="15" spans="1:16" outlineLevel="4" x14ac:dyDescent="0.2">
      <c r="A15" s="23"/>
      <c r="B15" s="24" t="s">
        <v>29</v>
      </c>
      <c r="C15" s="25"/>
      <c r="D15" s="25"/>
      <c r="E15" s="26" t="s">
        <v>28</v>
      </c>
      <c r="F15" s="27"/>
      <c r="G15" s="27"/>
      <c r="H15" s="28">
        <v>20</v>
      </c>
      <c r="I15" s="28">
        <v>19</v>
      </c>
      <c r="J15" s="28">
        <v>19</v>
      </c>
      <c r="K15" s="28">
        <v>17</v>
      </c>
      <c r="L15" s="28">
        <f>SUM($G$15:$K$15)</f>
        <v>75</v>
      </c>
      <c r="M15" s="56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56">
        <f>ROUND($L$15*$M$15,2)</f>
        <v>0</v>
      </c>
      <c r="O15" s="25"/>
      <c r="P15" s="25"/>
    </row>
    <row r="16" spans="1:16" outlineLevel="4" x14ac:dyDescent="0.2">
      <c r="A16" s="20"/>
      <c r="B16" s="14" t="s">
        <v>26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54"/>
      <c r="N16" s="55">
        <f>SUM($N$17)</f>
        <v>0</v>
      </c>
      <c r="O16" s="18"/>
      <c r="P16" s="22"/>
    </row>
    <row r="17" spans="1:16" outlineLevel="4" x14ac:dyDescent="0.2">
      <c r="A17" s="23"/>
      <c r="B17" s="24" t="s">
        <v>30</v>
      </c>
      <c r="C17" s="25"/>
      <c r="D17" s="25"/>
      <c r="E17" s="26" t="s">
        <v>28</v>
      </c>
      <c r="F17" s="27"/>
      <c r="G17" s="27"/>
      <c r="H17" s="28">
        <v>64</v>
      </c>
      <c r="I17" s="28">
        <v>83</v>
      </c>
      <c r="J17" s="28">
        <v>67</v>
      </c>
      <c r="K17" s="28">
        <v>95</v>
      </c>
      <c r="L17" s="28">
        <f>SUM($G$17:$K$17)</f>
        <v>309</v>
      </c>
      <c r="M17" s="56">
        <f t="array" ref="M17">INDEX(Р[Цена за ед., руб],MATCH(1,IF(($B17=Р[Наименование])*($O17=Р[Примечание]),{1},($B17=Р[Наименование])*($O17=Р[Примечание])),0))</f>
        <v>0</v>
      </c>
      <c r="N17" s="56">
        <f>ROUND($L$17*$M$17,2)</f>
        <v>0</v>
      </c>
      <c r="O17" s="25"/>
      <c r="P17" s="25"/>
    </row>
    <row r="18" spans="1:16" outlineLevel="4" x14ac:dyDescent="0.2">
      <c r="A18" s="20"/>
      <c r="B18" s="14" t="s">
        <v>26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54"/>
      <c r="N18" s="55">
        <f>SUM($N$19)</f>
        <v>0</v>
      </c>
      <c r="O18" s="18"/>
      <c r="P18" s="22"/>
    </row>
    <row r="19" spans="1:16" ht="22.5" outlineLevel="4" x14ac:dyDescent="0.2">
      <c r="A19" s="23"/>
      <c r="B19" s="24" t="s">
        <v>31</v>
      </c>
      <c r="C19" s="25"/>
      <c r="D19" s="25"/>
      <c r="E19" s="26" t="s">
        <v>28</v>
      </c>
      <c r="F19" s="27"/>
      <c r="G19" s="27"/>
      <c r="H19" s="28">
        <v>10</v>
      </c>
      <c r="I19" s="28">
        <v>10</v>
      </c>
      <c r="J19" s="28">
        <v>12</v>
      </c>
      <c r="K19" s="28">
        <v>12</v>
      </c>
      <c r="L19" s="28">
        <f>SUM($G$19:$K$19)</f>
        <v>44</v>
      </c>
      <c r="M19" s="56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56">
        <f>ROUND($L$19*$M$19,2)</f>
        <v>0</v>
      </c>
      <c r="O19" s="25"/>
      <c r="P19" s="25"/>
    </row>
    <row r="20" spans="1:16" outlineLevel="4" x14ac:dyDescent="0.2">
      <c r="A20" s="20"/>
      <c r="B20" s="14" t="s">
        <v>32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54"/>
      <c r="N20" s="55">
        <f>SUM($N$21)</f>
        <v>0</v>
      </c>
      <c r="O20" s="18"/>
      <c r="P20" s="22"/>
    </row>
    <row r="21" spans="1:16" ht="22.5" outlineLevel="4" x14ac:dyDescent="0.2">
      <c r="A21" s="23" t="s">
        <v>33</v>
      </c>
      <c r="B21" s="24" t="s">
        <v>34</v>
      </c>
      <c r="C21" s="25" t="s">
        <v>35</v>
      </c>
      <c r="D21" s="25" t="s">
        <v>36</v>
      </c>
      <c r="E21" s="26" t="s">
        <v>28</v>
      </c>
      <c r="F21" s="27"/>
      <c r="G21" s="27"/>
      <c r="H21" s="28">
        <v>10</v>
      </c>
      <c r="I21" s="28">
        <v>10</v>
      </c>
      <c r="J21" s="28">
        <v>12</v>
      </c>
      <c r="K21" s="28">
        <v>12</v>
      </c>
      <c r="L21" s="28">
        <f>SUM($G$21:$K$21)</f>
        <v>44</v>
      </c>
      <c r="M21" s="56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56">
        <f>ROUND($L$21*$M$21,2)</f>
        <v>0</v>
      </c>
      <c r="O21" s="25"/>
      <c r="P21" s="25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outlineLevel="4" x14ac:dyDescent="0.2">
      <c r="A22" s="20"/>
      <c r="B22" s="14" t="s">
        <v>26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54"/>
      <c r="N22" s="55">
        <f>SUM($N$23)</f>
        <v>0</v>
      </c>
      <c r="O22" s="18"/>
      <c r="P22" s="22"/>
    </row>
    <row r="23" spans="1:16" ht="22.5" outlineLevel="4" x14ac:dyDescent="0.2">
      <c r="A23" s="23"/>
      <c r="B23" s="24" t="s">
        <v>37</v>
      </c>
      <c r="C23" s="25"/>
      <c r="D23" s="25"/>
      <c r="E23" s="26" t="s">
        <v>28</v>
      </c>
      <c r="F23" s="27"/>
      <c r="G23" s="27"/>
      <c r="H23" s="28">
        <v>2</v>
      </c>
      <c r="I23" s="28">
        <v>2</v>
      </c>
      <c r="J23" s="28">
        <v>4</v>
      </c>
      <c r="K23" s="28">
        <v>4</v>
      </c>
      <c r="L23" s="28">
        <f>SUM($G$23:$K$23)</f>
        <v>12</v>
      </c>
      <c r="M23" s="56">
        <f t="array" ref="M23">INDEX(Р[Цена за ед., руб],MATCH(1,IF(($B23=Р[Наименование])*($O23=Р[Примечание]),{1},($B23=Р[Наименование])*($O23=Р[Примечание])),0))</f>
        <v>0</v>
      </c>
      <c r="N23" s="56">
        <f>ROUND($L$23*$M$23,2)</f>
        <v>0</v>
      </c>
      <c r="O23" s="25"/>
      <c r="P23" s="25"/>
    </row>
    <row r="24" spans="1:16" outlineLevel="4" x14ac:dyDescent="0.2">
      <c r="A24" s="20"/>
      <c r="B24" s="14" t="s">
        <v>32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54"/>
      <c r="N24" s="55">
        <f>SUM($N$25)</f>
        <v>0</v>
      </c>
      <c r="O24" s="18"/>
      <c r="P24" s="22"/>
    </row>
    <row r="25" spans="1:16" ht="22.5" outlineLevel="4" x14ac:dyDescent="0.2">
      <c r="A25" s="23" t="s">
        <v>33</v>
      </c>
      <c r="B25" s="24" t="s">
        <v>38</v>
      </c>
      <c r="C25" s="25"/>
      <c r="D25" s="25" t="s">
        <v>39</v>
      </c>
      <c r="E25" s="26" t="s">
        <v>28</v>
      </c>
      <c r="F25" s="27"/>
      <c r="G25" s="27"/>
      <c r="H25" s="28">
        <v>2</v>
      </c>
      <c r="I25" s="28">
        <v>2</v>
      </c>
      <c r="J25" s="28">
        <v>4</v>
      </c>
      <c r="K25" s="28">
        <v>4</v>
      </c>
      <c r="L25" s="28">
        <f>SUM($G$25:$K$25)</f>
        <v>12</v>
      </c>
      <c r="M25" s="56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56">
        <f>ROUND($L$25*$M$25,2)</f>
        <v>0</v>
      </c>
      <c r="O25" s="25"/>
      <c r="P25" s="25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outlineLevel="4" x14ac:dyDescent="0.2">
      <c r="A26" s="20"/>
      <c r="B26" s="14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54"/>
      <c r="N26" s="55">
        <f>SUM($N$27)</f>
        <v>0</v>
      </c>
      <c r="O26" s="18"/>
      <c r="P26" s="22"/>
    </row>
    <row r="27" spans="1:16" ht="22.5" outlineLevel="4" x14ac:dyDescent="0.2">
      <c r="A27" s="23"/>
      <c r="B27" s="24" t="s">
        <v>40</v>
      </c>
      <c r="C27" s="25"/>
      <c r="D27" s="25"/>
      <c r="E27" s="26" t="s">
        <v>28</v>
      </c>
      <c r="F27" s="27"/>
      <c r="G27" s="27"/>
      <c r="H27" s="28">
        <v>24</v>
      </c>
      <c r="I27" s="28">
        <v>33</v>
      </c>
      <c r="J27" s="28">
        <v>31</v>
      </c>
      <c r="K27" s="28">
        <v>40</v>
      </c>
      <c r="L27" s="28">
        <f>SUM($G$27:$K$27)</f>
        <v>128</v>
      </c>
      <c r="M27" s="56">
        <f t="array" ref="M27">INDEX(Р[Цена за ед., руб],MATCH(1,IF(($B27=Р[Наименование])*($O27=Р[Примечание]),{1},($B27=Р[Наименование])*($O27=Р[Примечание])),0))</f>
        <v>0</v>
      </c>
      <c r="N27" s="56">
        <f>ROUND($L$27*$M$27,2)</f>
        <v>0</v>
      </c>
      <c r="O27" s="25"/>
      <c r="P27" s="25"/>
    </row>
    <row r="28" spans="1:16" outlineLevel="4" x14ac:dyDescent="0.2">
      <c r="A28" s="20"/>
      <c r="B28" s="14" t="s">
        <v>32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54"/>
      <c r="N28" s="55">
        <f>SUM($N$29)</f>
        <v>0</v>
      </c>
      <c r="O28" s="18"/>
      <c r="P28" s="22"/>
    </row>
    <row r="29" spans="1:16" outlineLevel="4" x14ac:dyDescent="0.2">
      <c r="A29" s="23" t="s">
        <v>33</v>
      </c>
      <c r="B29" s="24" t="s">
        <v>41</v>
      </c>
      <c r="C29" s="25" t="s">
        <v>42</v>
      </c>
      <c r="D29" s="25" t="s">
        <v>43</v>
      </c>
      <c r="E29" s="26" t="s">
        <v>28</v>
      </c>
      <c r="F29" s="27"/>
      <c r="G29" s="27"/>
      <c r="H29" s="28">
        <v>24</v>
      </c>
      <c r="I29" s="28">
        <v>33</v>
      </c>
      <c r="J29" s="28">
        <v>31</v>
      </c>
      <c r="K29" s="28">
        <v>40</v>
      </c>
      <c r="L29" s="28">
        <f>SUM($G$29:$K$29)</f>
        <v>128</v>
      </c>
      <c r="M29" s="56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56">
        <f>ROUND($L$29*$M$29,2)</f>
        <v>0</v>
      </c>
      <c r="O29" s="25"/>
      <c r="P29" s="25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</row>
    <row r="30" spans="1:16" outlineLevel="4" x14ac:dyDescent="0.2">
      <c r="A30" s="20"/>
      <c r="B30" s="14" t="s">
        <v>26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54"/>
      <c r="N30" s="55">
        <f>SUM($N$31)</f>
        <v>0</v>
      </c>
      <c r="O30" s="18"/>
      <c r="P30" s="22"/>
    </row>
    <row r="31" spans="1:16" outlineLevel="4" x14ac:dyDescent="0.2">
      <c r="A31" s="23"/>
      <c r="B31" s="24" t="s">
        <v>44</v>
      </c>
      <c r="C31" s="25"/>
      <c r="D31" s="25"/>
      <c r="E31" s="26" t="s">
        <v>28</v>
      </c>
      <c r="F31" s="27"/>
      <c r="G31" s="27"/>
      <c r="H31" s="28">
        <v>6</v>
      </c>
      <c r="I31" s="28">
        <v>12</v>
      </c>
      <c r="J31" s="28">
        <v>6</v>
      </c>
      <c r="K31" s="28">
        <v>14</v>
      </c>
      <c r="L31" s="28">
        <f>SUM($G$31:$K$31)</f>
        <v>38</v>
      </c>
      <c r="M31" s="56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56">
        <f>ROUND($L$31*$M$31,2)</f>
        <v>0</v>
      </c>
      <c r="O31" s="25"/>
      <c r="P31" s="25"/>
    </row>
    <row r="32" spans="1:16" outlineLevel="4" x14ac:dyDescent="0.2">
      <c r="A32" s="20"/>
      <c r="B32" s="14" t="s">
        <v>32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54"/>
      <c r="N32" s="55">
        <f>SUM($N$33:$N$38)</f>
        <v>0</v>
      </c>
      <c r="O32" s="18"/>
      <c r="P32" s="22"/>
    </row>
    <row r="33" spans="1:16" ht="67.5" outlineLevel="4" x14ac:dyDescent="0.2">
      <c r="A33" s="23" t="s">
        <v>33</v>
      </c>
      <c r="B33" s="24" t="s">
        <v>45</v>
      </c>
      <c r="C33" s="25" t="s">
        <v>46</v>
      </c>
      <c r="D33" s="25" t="s">
        <v>47</v>
      </c>
      <c r="E33" s="26" t="s">
        <v>28</v>
      </c>
      <c r="F33" s="27"/>
      <c r="G33" s="27"/>
      <c r="H33" s="27"/>
      <c r="I33" s="28">
        <v>2</v>
      </c>
      <c r="J33" s="27"/>
      <c r="K33" s="28">
        <v>2</v>
      </c>
      <c r="L33" s="28">
        <f>SUM($G$33:$K$33)</f>
        <v>4</v>
      </c>
      <c r="M33" s="56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56">
        <f>ROUND($L$33*$M$33,2)</f>
        <v>0</v>
      </c>
      <c r="O33" s="25"/>
      <c r="P33" s="25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ht="67.5" outlineLevel="4" x14ac:dyDescent="0.2">
      <c r="A34" s="23" t="s">
        <v>48</v>
      </c>
      <c r="B34" s="24" t="s">
        <v>45</v>
      </c>
      <c r="C34" s="25" t="s">
        <v>46</v>
      </c>
      <c r="D34" s="25" t="s">
        <v>49</v>
      </c>
      <c r="E34" s="26" t="s">
        <v>28</v>
      </c>
      <c r="F34" s="27"/>
      <c r="G34" s="27"/>
      <c r="H34" s="28">
        <v>2</v>
      </c>
      <c r="I34" s="27"/>
      <c r="J34" s="28">
        <v>2</v>
      </c>
      <c r="K34" s="27"/>
      <c r="L34" s="28">
        <f>SUM($G$34:$K$34)</f>
        <v>4</v>
      </c>
      <c r="M34" s="56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56">
        <f>ROUND($L$34*$M$34,2)</f>
        <v>0</v>
      </c>
      <c r="O34" s="25"/>
      <c r="P34" s="25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ht="67.5" outlineLevel="4" x14ac:dyDescent="0.2">
      <c r="A35" s="23" t="s">
        <v>50</v>
      </c>
      <c r="B35" s="24" t="s">
        <v>45</v>
      </c>
      <c r="C35" s="25" t="s">
        <v>46</v>
      </c>
      <c r="D35" s="25" t="s">
        <v>51</v>
      </c>
      <c r="E35" s="26" t="s">
        <v>28</v>
      </c>
      <c r="F35" s="27"/>
      <c r="G35" s="27"/>
      <c r="H35" s="28">
        <v>2</v>
      </c>
      <c r="I35" s="28">
        <v>4</v>
      </c>
      <c r="J35" s="28">
        <v>2</v>
      </c>
      <c r="K35" s="28">
        <v>2</v>
      </c>
      <c r="L35" s="28">
        <f>SUM($G$35:$K$35)</f>
        <v>10</v>
      </c>
      <c r="M35" s="56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56">
        <f>ROUND($L$35*$M$35,2)</f>
        <v>0</v>
      </c>
      <c r="O35" s="25"/>
      <c r="P35" s="25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ht="67.5" outlineLevel="4" x14ac:dyDescent="0.2">
      <c r="A36" s="23" t="s">
        <v>52</v>
      </c>
      <c r="B36" s="24" t="s">
        <v>45</v>
      </c>
      <c r="C36" s="25" t="s">
        <v>46</v>
      </c>
      <c r="D36" s="25" t="s">
        <v>53</v>
      </c>
      <c r="E36" s="26" t="s">
        <v>28</v>
      </c>
      <c r="F36" s="27"/>
      <c r="G36" s="27"/>
      <c r="H36" s="27"/>
      <c r="I36" s="27"/>
      <c r="J36" s="27"/>
      <c r="K36" s="28">
        <v>2</v>
      </c>
      <c r="L36" s="28">
        <f>SUM($G$36:$K$36)</f>
        <v>2</v>
      </c>
      <c r="M36" s="56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56">
        <f>ROUND($L$36*$M$36,2)</f>
        <v>0</v>
      </c>
      <c r="O36" s="25"/>
      <c r="P36" s="25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ht="67.5" outlineLevel="4" x14ac:dyDescent="0.2">
      <c r="A37" s="23" t="s">
        <v>54</v>
      </c>
      <c r="B37" s="24" t="s">
        <v>45</v>
      </c>
      <c r="C37" s="25" t="s">
        <v>46</v>
      </c>
      <c r="D37" s="25" t="s">
        <v>55</v>
      </c>
      <c r="E37" s="26" t="s">
        <v>28</v>
      </c>
      <c r="F37" s="27"/>
      <c r="G37" s="27"/>
      <c r="H37" s="28">
        <v>2</v>
      </c>
      <c r="I37" s="28">
        <v>2</v>
      </c>
      <c r="J37" s="28">
        <v>2</v>
      </c>
      <c r="K37" s="28">
        <v>2</v>
      </c>
      <c r="L37" s="28">
        <f>SUM($G$37:$K$37)</f>
        <v>8</v>
      </c>
      <c r="M37" s="56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56">
        <f>ROUND($L$37*$M$37,2)</f>
        <v>0</v>
      </c>
      <c r="O37" s="25"/>
      <c r="P37" s="25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ht="67.5" outlineLevel="4" x14ac:dyDescent="0.2">
      <c r="A38" s="23" t="s">
        <v>56</v>
      </c>
      <c r="B38" s="24" t="s">
        <v>45</v>
      </c>
      <c r="C38" s="25" t="s">
        <v>46</v>
      </c>
      <c r="D38" s="25" t="s">
        <v>57</v>
      </c>
      <c r="E38" s="26" t="s">
        <v>28</v>
      </c>
      <c r="F38" s="27"/>
      <c r="G38" s="27"/>
      <c r="H38" s="27"/>
      <c r="I38" s="28">
        <v>4</v>
      </c>
      <c r="J38" s="27"/>
      <c r="K38" s="28">
        <v>6</v>
      </c>
      <c r="L38" s="28">
        <f>SUM($G$38:$K$38)</f>
        <v>10</v>
      </c>
      <c r="M38" s="56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56">
        <f>ROUND($L$38*$M$38,2)</f>
        <v>0</v>
      </c>
      <c r="O38" s="25"/>
      <c r="P38" s="25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outlineLevel="4" x14ac:dyDescent="0.2">
      <c r="A39" s="20"/>
      <c r="B39" s="14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54"/>
      <c r="N39" s="55">
        <f>SUM($N$40)</f>
        <v>0</v>
      </c>
      <c r="O39" s="18"/>
      <c r="P39" s="22"/>
    </row>
    <row r="40" spans="1:16" ht="22.5" outlineLevel="4" x14ac:dyDescent="0.2">
      <c r="A40" s="23"/>
      <c r="B40" s="24" t="s">
        <v>58</v>
      </c>
      <c r="C40" s="25"/>
      <c r="D40" s="25"/>
      <c r="E40" s="26" t="s">
        <v>28</v>
      </c>
      <c r="F40" s="27"/>
      <c r="G40" s="27"/>
      <c r="H40" s="28">
        <v>42</v>
      </c>
      <c r="I40" s="28">
        <v>47</v>
      </c>
      <c r="J40" s="28">
        <v>51</v>
      </c>
      <c r="K40" s="28">
        <v>58</v>
      </c>
      <c r="L40" s="28">
        <f>SUM($G$40:$K$40)</f>
        <v>198</v>
      </c>
      <c r="M40" s="56">
        <f t="array" ref="M40">INDEX(Р[Цена за ед., руб],MATCH(1,IF(($B40=Р[Наименование])*($O40=Р[Примечание]),{1},($B40=Р[Наименование])*($O40=Р[Примечание])),0))</f>
        <v>0</v>
      </c>
      <c r="N40" s="56">
        <f>ROUND($L$40*$M$40,2)</f>
        <v>0</v>
      </c>
      <c r="O40" s="25"/>
      <c r="P40" s="25"/>
    </row>
    <row r="41" spans="1:16" outlineLevel="4" x14ac:dyDescent="0.2">
      <c r="A41" s="20"/>
      <c r="B41" s="14" t="s">
        <v>32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54"/>
      <c r="N41" s="55">
        <f>SUM($N$42:$N$45)</f>
        <v>0</v>
      </c>
      <c r="O41" s="18"/>
      <c r="P41" s="22"/>
    </row>
    <row r="42" spans="1:16" ht="33.75" outlineLevel="4" x14ac:dyDescent="0.2">
      <c r="A42" s="23" t="s">
        <v>33</v>
      </c>
      <c r="B42" s="24" t="s">
        <v>59</v>
      </c>
      <c r="C42" s="25" t="s">
        <v>35</v>
      </c>
      <c r="D42" s="25" t="s">
        <v>60</v>
      </c>
      <c r="E42" s="26" t="s">
        <v>28</v>
      </c>
      <c r="F42" s="27"/>
      <c r="G42" s="27"/>
      <c r="H42" s="28">
        <v>24</v>
      </c>
      <c r="I42" s="28">
        <v>33</v>
      </c>
      <c r="J42" s="28">
        <v>33</v>
      </c>
      <c r="K42" s="28">
        <v>40</v>
      </c>
      <c r="L42" s="28">
        <f>SUM($G$42:$K$42)</f>
        <v>130</v>
      </c>
      <c r="M42" s="56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56">
        <f>ROUND($L$42*$M$42,2)</f>
        <v>0</v>
      </c>
      <c r="O42" s="25"/>
      <c r="P42" s="25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ht="33.75" outlineLevel="4" x14ac:dyDescent="0.2">
      <c r="A43" s="23" t="s">
        <v>48</v>
      </c>
      <c r="B43" s="24" t="s">
        <v>59</v>
      </c>
      <c r="C43" s="25" t="s">
        <v>35</v>
      </c>
      <c r="D43" s="25" t="s">
        <v>61</v>
      </c>
      <c r="E43" s="26" t="s">
        <v>28</v>
      </c>
      <c r="F43" s="27"/>
      <c r="G43" s="27"/>
      <c r="H43" s="28">
        <v>4</v>
      </c>
      <c r="I43" s="27"/>
      <c r="J43" s="28">
        <v>4</v>
      </c>
      <c r="K43" s="28">
        <v>4</v>
      </c>
      <c r="L43" s="28">
        <f>SUM($G$43:$K$43)</f>
        <v>12</v>
      </c>
      <c r="M43" s="56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56">
        <f>ROUND($L$43*$M$43,2)</f>
        <v>0</v>
      </c>
      <c r="O43" s="25"/>
      <c r="P43" s="25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ht="33.75" outlineLevel="4" x14ac:dyDescent="0.2">
      <c r="A44" s="23" t="s">
        <v>50</v>
      </c>
      <c r="B44" s="24" t="s">
        <v>59</v>
      </c>
      <c r="C44" s="25" t="s">
        <v>35</v>
      </c>
      <c r="D44" s="25" t="s">
        <v>62</v>
      </c>
      <c r="E44" s="26" t="s">
        <v>28</v>
      </c>
      <c r="F44" s="27"/>
      <c r="G44" s="27"/>
      <c r="H44" s="28">
        <v>2</v>
      </c>
      <c r="I44" s="28">
        <v>2</v>
      </c>
      <c r="J44" s="28">
        <v>2</v>
      </c>
      <c r="K44" s="28">
        <v>2</v>
      </c>
      <c r="L44" s="28">
        <f>SUM($G$44:$K$44)</f>
        <v>8</v>
      </c>
      <c r="M44" s="56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56">
        <f>ROUND($L$44*$M$44,2)</f>
        <v>0</v>
      </c>
      <c r="O44" s="25"/>
      <c r="P44" s="25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ht="22.5" outlineLevel="4" x14ac:dyDescent="0.2">
      <c r="A45" s="23" t="s">
        <v>52</v>
      </c>
      <c r="B45" s="24" t="s">
        <v>59</v>
      </c>
      <c r="C45" s="25" t="s">
        <v>35</v>
      </c>
      <c r="D45" s="25" t="s">
        <v>63</v>
      </c>
      <c r="E45" s="26" t="s">
        <v>28</v>
      </c>
      <c r="F45" s="27"/>
      <c r="G45" s="27"/>
      <c r="H45" s="28">
        <v>12</v>
      </c>
      <c r="I45" s="28">
        <v>12</v>
      </c>
      <c r="J45" s="28">
        <v>12</v>
      </c>
      <c r="K45" s="28">
        <v>12</v>
      </c>
      <c r="L45" s="28">
        <f>SUM($G$45:$K$45)</f>
        <v>48</v>
      </c>
      <c r="M45" s="56">
        <f t="array" ref="M45">INDEX(М[Цена за ед., руб],MATCH(1,IF(($B45=М[Наим.])*($C45=М[Артикул,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  <c r="N45" s="56">
        <f>ROUND($L$45*$M$45,2)</f>
        <v>0</v>
      </c>
      <c r="O45" s="25"/>
      <c r="P45" s="25">
        <f t="array" ref="P45">INDEX(М[Форма закупа],MATCH(1,IF(($B45=М[Наим.])*($C45=М[Артикул,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</row>
    <row r="46" spans="1:16" outlineLevel="4" x14ac:dyDescent="0.2">
      <c r="A46" s="20"/>
      <c r="B46" s="14" t="s">
        <v>26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54"/>
      <c r="N46" s="55">
        <f>SUM($N$47)</f>
        <v>0</v>
      </c>
      <c r="O46" s="18"/>
      <c r="P46" s="22"/>
    </row>
    <row r="47" spans="1:16" outlineLevel="4" x14ac:dyDescent="0.2">
      <c r="A47" s="23"/>
      <c r="B47" s="24" t="s">
        <v>64</v>
      </c>
      <c r="C47" s="25"/>
      <c r="D47" s="25"/>
      <c r="E47" s="26" t="s">
        <v>28</v>
      </c>
      <c r="F47" s="27"/>
      <c r="G47" s="27"/>
      <c r="H47" s="28">
        <v>16</v>
      </c>
      <c r="I47" s="28">
        <v>36</v>
      </c>
      <c r="J47" s="28">
        <v>20</v>
      </c>
      <c r="K47" s="28">
        <v>40</v>
      </c>
      <c r="L47" s="28">
        <f>SUM($G$47:$K$47)</f>
        <v>112</v>
      </c>
      <c r="M47" s="56">
        <f t="array" ref="M47">INDEX(Р[Цена за ед., руб],MATCH(1,IF(($B47=Р[Наименование])*($O47=Р[Примечание]),{1},($B47=Р[Наименование])*($O47=Р[Примечание])),0))</f>
        <v>0</v>
      </c>
      <c r="N47" s="56">
        <f>ROUND($L$47*$M$47,2)</f>
        <v>0</v>
      </c>
      <c r="O47" s="25"/>
      <c r="P47" s="25"/>
    </row>
    <row r="48" spans="1:16" outlineLevel="4" x14ac:dyDescent="0.2">
      <c r="A48" s="20"/>
      <c r="B48" s="14" t="s">
        <v>32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4"/>
      <c r="N48" s="55">
        <f>SUM($N$49:$N$55)</f>
        <v>0</v>
      </c>
      <c r="O48" s="18"/>
      <c r="P48" s="22"/>
    </row>
    <row r="49" spans="1:16" ht="33.75" outlineLevel="4" x14ac:dyDescent="0.2">
      <c r="A49" s="23" t="s">
        <v>33</v>
      </c>
      <c r="B49" s="24" t="s">
        <v>65</v>
      </c>
      <c r="C49" s="25" t="s">
        <v>46</v>
      </c>
      <c r="D49" s="25" t="s">
        <v>66</v>
      </c>
      <c r="E49" s="26" t="s">
        <v>28</v>
      </c>
      <c r="F49" s="27"/>
      <c r="G49" s="27"/>
      <c r="H49" s="27"/>
      <c r="I49" s="28">
        <v>8</v>
      </c>
      <c r="J49" s="28">
        <v>4</v>
      </c>
      <c r="K49" s="28">
        <v>4</v>
      </c>
      <c r="L49" s="28">
        <f>SUM($G$49:$K$49)</f>
        <v>16</v>
      </c>
      <c r="M49" s="56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56">
        <f>ROUND($L$49*$M$49,2)</f>
        <v>0</v>
      </c>
      <c r="O49" s="25"/>
      <c r="P49" s="25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ht="33.75" outlineLevel="4" x14ac:dyDescent="0.2">
      <c r="A50" s="23" t="s">
        <v>48</v>
      </c>
      <c r="B50" s="24" t="s">
        <v>65</v>
      </c>
      <c r="C50" s="25" t="s">
        <v>46</v>
      </c>
      <c r="D50" s="25" t="s">
        <v>67</v>
      </c>
      <c r="E50" s="26" t="s">
        <v>28</v>
      </c>
      <c r="F50" s="27"/>
      <c r="G50" s="27"/>
      <c r="H50" s="28">
        <v>4</v>
      </c>
      <c r="I50" s="28">
        <v>4</v>
      </c>
      <c r="J50" s="28">
        <v>4</v>
      </c>
      <c r="K50" s="28">
        <v>8</v>
      </c>
      <c r="L50" s="28">
        <f>SUM($G$50:$K$50)</f>
        <v>20</v>
      </c>
      <c r="M50" s="56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56">
        <f>ROUND($L$50*$M$50,2)</f>
        <v>0</v>
      </c>
      <c r="O50" s="25"/>
      <c r="P50" s="25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</row>
    <row r="51" spans="1:16" ht="33.75" outlineLevel="4" x14ac:dyDescent="0.2">
      <c r="A51" s="23" t="s">
        <v>50</v>
      </c>
      <c r="B51" s="24" t="s">
        <v>65</v>
      </c>
      <c r="C51" s="25" t="s">
        <v>46</v>
      </c>
      <c r="D51" s="25" t="s">
        <v>68</v>
      </c>
      <c r="E51" s="26" t="s">
        <v>28</v>
      </c>
      <c r="F51" s="27"/>
      <c r="G51" s="27"/>
      <c r="H51" s="27"/>
      <c r="I51" s="28">
        <v>4</v>
      </c>
      <c r="J51" s="27"/>
      <c r="K51" s="28">
        <v>4</v>
      </c>
      <c r="L51" s="28">
        <f>SUM($G$51:$K$51)</f>
        <v>8</v>
      </c>
      <c r="M51" s="56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56">
        <f>ROUND($L$51*$M$51,2)</f>
        <v>0</v>
      </c>
      <c r="O51" s="25"/>
      <c r="P51" s="25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ht="33.75" outlineLevel="4" x14ac:dyDescent="0.2">
      <c r="A52" s="23" t="s">
        <v>52</v>
      </c>
      <c r="B52" s="24" t="s">
        <v>65</v>
      </c>
      <c r="C52" s="25" t="s">
        <v>46</v>
      </c>
      <c r="D52" s="25" t="s">
        <v>69</v>
      </c>
      <c r="E52" s="26" t="s">
        <v>28</v>
      </c>
      <c r="F52" s="27"/>
      <c r="G52" s="27"/>
      <c r="H52" s="28">
        <v>4</v>
      </c>
      <c r="I52" s="27"/>
      <c r="J52" s="28">
        <v>4</v>
      </c>
      <c r="K52" s="27"/>
      <c r="L52" s="28">
        <f>SUM($G$52:$K$52)</f>
        <v>8</v>
      </c>
      <c r="M52" s="56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56">
        <f>ROUND($L$52*$M$52,2)</f>
        <v>0</v>
      </c>
      <c r="O52" s="25"/>
      <c r="P52" s="25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</row>
    <row r="53" spans="1:16" ht="33.75" outlineLevel="4" x14ac:dyDescent="0.2">
      <c r="A53" s="23" t="s">
        <v>54</v>
      </c>
      <c r="B53" s="24" t="s">
        <v>65</v>
      </c>
      <c r="C53" s="25" t="s">
        <v>46</v>
      </c>
      <c r="D53" s="25" t="s">
        <v>70</v>
      </c>
      <c r="E53" s="26" t="s">
        <v>28</v>
      </c>
      <c r="F53" s="27"/>
      <c r="G53" s="27"/>
      <c r="H53" s="28">
        <v>4</v>
      </c>
      <c r="I53" s="28">
        <v>8</v>
      </c>
      <c r="J53" s="28">
        <v>4</v>
      </c>
      <c r="K53" s="28">
        <v>12</v>
      </c>
      <c r="L53" s="28">
        <f>SUM($G$53:$K$53)</f>
        <v>28</v>
      </c>
      <c r="M53" s="56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56">
        <f>ROUND($L$53*$M$53,2)</f>
        <v>0</v>
      </c>
      <c r="O53" s="25"/>
      <c r="P53" s="25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ht="33.75" outlineLevel="4" x14ac:dyDescent="0.2">
      <c r="A54" s="23" t="s">
        <v>56</v>
      </c>
      <c r="B54" s="24" t="s">
        <v>65</v>
      </c>
      <c r="C54" s="25" t="s">
        <v>46</v>
      </c>
      <c r="D54" s="25" t="s">
        <v>71</v>
      </c>
      <c r="E54" s="26" t="s">
        <v>28</v>
      </c>
      <c r="F54" s="27"/>
      <c r="G54" s="27"/>
      <c r="H54" s="28">
        <v>4</v>
      </c>
      <c r="I54" s="28">
        <v>8</v>
      </c>
      <c r="J54" s="28">
        <v>4</v>
      </c>
      <c r="K54" s="28">
        <v>8</v>
      </c>
      <c r="L54" s="28">
        <f>SUM($G$54:$K$54)</f>
        <v>24</v>
      </c>
      <c r="M54" s="56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56">
        <f>ROUND($L$54*$M$54,2)</f>
        <v>0</v>
      </c>
      <c r="O54" s="25"/>
      <c r="P54" s="25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ht="33.75" outlineLevel="4" x14ac:dyDescent="0.2">
      <c r="A55" s="23" t="s">
        <v>72</v>
      </c>
      <c r="B55" s="24" t="s">
        <v>65</v>
      </c>
      <c r="C55" s="25" t="s">
        <v>46</v>
      </c>
      <c r="D55" s="25" t="s">
        <v>73</v>
      </c>
      <c r="E55" s="26" t="s">
        <v>28</v>
      </c>
      <c r="F55" s="27"/>
      <c r="G55" s="27"/>
      <c r="H55" s="27"/>
      <c r="I55" s="28">
        <v>4</v>
      </c>
      <c r="J55" s="27"/>
      <c r="K55" s="28">
        <v>4</v>
      </c>
      <c r="L55" s="28">
        <f>SUM($G$55:$K$55)</f>
        <v>8</v>
      </c>
      <c r="M55" s="56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56">
        <f>ROUND($L$55*$M$55,2)</f>
        <v>0</v>
      </c>
      <c r="O55" s="25"/>
      <c r="P55" s="25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outlineLevel="4" x14ac:dyDescent="0.2">
      <c r="A56" s="20"/>
      <c r="B56" s="14" t="s">
        <v>26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54"/>
      <c r="N56" s="55">
        <f>SUM($N$57)</f>
        <v>0</v>
      </c>
      <c r="O56" s="18"/>
      <c r="P56" s="22"/>
    </row>
    <row r="57" spans="1:16" outlineLevel="4" x14ac:dyDescent="0.2">
      <c r="A57" s="23"/>
      <c r="B57" s="24" t="s">
        <v>74</v>
      </c>
      <c r="C57" s="25"/>
      <c r="D57" s="25"/>
      <c r="E57" s="26" t="s">
        <v>28</v>
      </c>
      <c r="F57" s="27"/>
      <c r="G57" s="27"/>
      <c r="H57" s="28">
        <v>64</v>
      </c>
      <c r="I57" s="28">
        <v>79</v>
      </c>
      <c r="J57" s="28">
        <v>82</v>
      </c>
      <c r="K57" s="28">
        <v>94</v>
      </c>
      <c r="L57" s="28">
        <f>SUM($G$57:$K$57)</f>
        <v>319</v>
      </c>
      <c r="M57" s="56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56">
        <f>ROUND($L$57*$M$57,2)</f>
        <v>0</v>
      </c>
      <c r="O57" s="25"/>
      <c r="P57" s="25"/>
    </row>
    <row r="58" spans="1:16" outlineLevel="4" x14ac:dyDescent="0.2">
      <c r="A58" s="20"/>
      <c r="B58" s="14" t="s">
        <v>32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54"/>
      <c r="N58" s="55">
        <f>SUM($N$59:$N$61)</f>
        <v>0</v>
      </c>
      <c r="O58" s="18"/>
      <c r="P58" s="22"/>
    </row>
    <row r="59" spans="1:16" outlineLevel="4" x14ac:dyDescent="0.2">
      <c r="A59" s="23" t="s">
        <v>33</v>
      </c>
      <c r="B59" s="24" t="s">
        <v>75</v>
      </c>
      <c r="C59" s="25"/>
      <c r="D59" s="25"/>
      <c r="E59" s="26" t="s">
        <v>76</v>
      </c>
      <c r="F59" s="27"/>
      <c r="G59" s="27"/>
      <c r="H59" s="28">
        <v>64</v>
      </c>
      <c r="I59" s="28">
        <v>79</v>
      </c>
      <c r="J59" s="28">
        <v>82</v>
      </c>
      <c r="K59" s="28">
        <v>94</v>
      </c>
      <c r="L59" s="28">
        <f>SUM($G$59:$K$59)</f>
        <v>319</v>
      </c>
      <c r="M59" s="56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56">
        <f>ROUND($L$59*$M$59,2)</f>
        <v>0</v>
      </c>
      <c r="O59" s="25"/>
      <c r="P59" s="25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ht="22.5" outlineLevel="4" x14ac:dyDescent="0.2">
      <c r="A60" s="23" t="s">
        <v>48</v>
      </c>
      <c r="B60" s="24" t="s">
        <v>77</v>
      </c>
      <c r="C60" s="25"/>
      <c r="D60" s="25" t="s">
        <v>78</v>
      </c>
      <c r="E60" s="26" t="s">
        <v>28</v>
      </c>
      <c r="F60" s="27"/>
      <c r="G60" s="27"/>
      <c r="H60" s="28">
        <v>64</v>
      </c>
      <c r="I60" s="28">
        <v>79</v>
      </c>
      <c r="J60" s="28">
        <v>82</v>
      </c>
      <c r="K60" s="28">
        <v>94</v>
      </c>
      <c r="L60" s="28">
        <f>SUM($G$60:$K$60)</f>
        <v>319</v>
      </c>
      <c r="M60" s="56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56">
        <f>ROUND($L$60*$M$60,2)</f>
        <v>0</v>
      </c>
      <c r="O60" s="25"/>
      <c r="P60" s="25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ht="22.5" outlineLevel="4" x14ac:dyDescent="0.2">
      <c r="A61" s="23" t="s">
        <v>50</v>
      </c>
      <c r="B61" s="24" t="s">
        <v>79</v>
      </c>
      <c r="C61" s="25" t="s">
        <v>80</v>
      </c>
      <c r="D61" s="25" t="s">
        <v>81</v>
      </c>
      <c r="E61" s="26" t="s">
        <v>28</v>
      </c>
      <c r="F61" s="27"/>
      <c r="G61" s="27"/>
      <c r="H61" s="28">
        <v>64</v>
      </c>
      <c r="I61" s="28">
        <v>79</v>
      </c>
      <c r="J61" s="28">
        <v>82</v>
      </c>
      <c r="K61" s="28">
        <v>94</v>
      </c>
      <c r="L61" s="28">
        <f>SUM($G$61:$K$61)</f>
        <v>319</v>
      </c>
      <c r="M61" s="56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56">
        <f>ROUND($L$61*$M$61,2)</f>
        <v>0</v>
      </c>
      <c r="O61" s="25"/>
      <c r="P61" s="25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outlineLevel="4" x14ac:dyDescent="0.2">
      <c r="A62" s="20"/>
      <c r="B62" s="14" t="s">
        <v>26</v>
      </c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54"/>
      <c r="N62" s="55">
        <f>SUM($N$63)</f>
        <v>0</v>
      </c>
      <c r="O62" s="18"/>
      <c r="P62" s="22"/>
    </row>
    <row r="63" spans="1:16" outlineLevel="4" x14ac:dyDescent="0.2">
      <c r="A63" s="23"/>
      <c r="B63" s="24" t="s">
        <v>82</v>
      </c>
      <c r="C63" s="25"/>
      <c r="D63" s="25"/>
      <c r="E63" s="26" t="s">
        <v>83</v>
      </c>
      <c r="F63" s="27"/>
      <c r="G63" s="27"/>
      <c r="H63" s="28">
        <v>308</v>
      </c>
      <c r="I63" s="28">
        <v>378</v>
      </c>
      <c r="J63" s="28">
        <v>335</v>
      </c>
      <c r="K63" s="28">
        <v>423</v>
      </c>
      <c r="L63" s="29">
        <f>SUM($G$63:$K$63)</f>
        <v>1444</v>
      </c>
      <c r="M63" s="56">
        <f t="array" ref="M63">INDEX(Р[Цена за ед., руб],MATCH(1,IF(($B63=Р[Наименование])*($O63=Р[Примечание]),{1},($B63=Р[Наименование])*($O63=Р[Примечание])),0))</f>
        <v>0</v>
      </c>
      <c r="N63" s="56">
        <f>ROUND($L$63*$M$63,2)</f>
        <v>0</v>
      </c>
      <c r="O63" s="25"/>
      <c r="P63" s="25"/>
    </row>
    <row r="64" spans="1:16" outlineLevel="4" x14ac:dyDescent="0.2">
      <c r="A64" s="20"/>
      <c r="B64" s="14" t="s">
        <v>32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54"/>
      <c r="N64" s="55">
        <f>SUM($N$65:$N$72)</f>
        <v>0</v>
      </c>
      <c r="O64" s="18"/>
      <c r="P64" s="22"/>
    </row>
    <row r="65" spans="1:16" ht="33.75" outlineLevel="4" x14ac:dyDescent="0.2">
      <c r="A65" s="23" t="s">
        <v>33</v>
      </c>
      <c r="B65" s="24" t="s">
        <v>84</v>
      </c>
      <c r="C65" s="25" t="s">
        <v>85</v>
      </c>
      <c r="D65" s="25" t="s">
        <v>86</v>
      </c>
      <c r="E65" s="26" t="s">
        <v>87</v>
      </c>
      <c r="F65" s="27"/>
      <c r="G65" s="27"/>
      <c r="H65" s="28">
        <v>42</v>
      </c>
      <c r="I65" s="28">
        <v>44</v>
      </c>
      <c r="J65" s="28">
        <v>44</v>
      </c>
      <c r="K65" s="28">
        <v>36</v>
      </c>
      <c r="L65" s="28">
        <f>SUM($G$65:$K$65)</f>
        <v>166</v>
      </c>
      <c r="M65" s="56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56">
        <f>ROUND($L$65*$M$65,2)</f>
        <v>0</v>
      </c>
      <c r="O65" s="25"/>
      <c r="P65" s="25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</row>
    <row r="66" spans="1:16" ht="33.75" outlineLevel="4" x14ac:dyDescent="0.2">
      <c r="A66" s="23" t="s">
        <v>48</v>
      </c>
      <c r="B66" s="24" t="s">
        <v>84</v>
      </c>
      <c r="C66" s="25" t="s">
        <v>85</v>
      </c>
      <c r="D66" s="25" t="s">
        <v>88</v>
      </c>
      <c r="E66" s="26" t="s">
        <v>87</v>
      </c>
      <c r="F66" s="27"/>
      <c r="G66" s="27"/>
      <c r="H66" s="28">
        <v>24</v>
      </c>
      <c r="I66" s="28">
        <v>34</v>
      </c>
      <c r="J66" s="28">
        <v>34</v>
      </c>
      <c r="K66" s="28">
        <v>46</v>
      </c>
      <c r="L66" s="28">
        <f>SUM($G$66:$K$66)</f>
        <v>138</v>
      </c>
      <c r="M66" s="56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56">
        <f>ROUND($L$66*$M$66,2)</f>
        <v>0</v>
      </c>
      <c r="O66" s="25"/>
      <c r="P66" s="25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ht="33.75" outlineLevel="4" x14ac:dyDescent="0.2">
      <c r="A67" s="23" t="s">
        <v>50</v>
      </c>
      <c r="B67" s="24" t="s">
        <v>84</v>
      </c>
      <c r="C67" s="25" t="s">
        <v>85</v>
      </c>
      <c r="D67" s="25" t="s">
        <v>89</v>
      </c>
      <c r="E67" s="26" t="s">
        <v>87</v>
      </c>
      <c r="F67" s="27"/>
      <c r="G67" s="27"/>
      <c r="H67" s="28">
        <v>8</v>
      </c>
      <c r="I67" s="28">
        <v>8</v>
      </c>
      <c r="J67" s="28">
        <v>8</v>
      </c>
      <c r="K67" s="28">
        <v>8</v>
      </c>
      <c r="L67" s="28">
        <f>SUM($G$67:$K$67)</f>
        <v>32</v>
      </c>
      <c r="M67" s="56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56">
        <f>ROUND($L$67*$M$67,2)</f>
        <v>0</v>
      </c>
      <c r="O67" s="25"/>
      <c r="P67" s="25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ht="33.75" outlineLevel="4" x14ac:dyDescent="0.2">
      <c r="A68" s="23" t="s">
        <v>52</v>
      </c>
      <c r="B68" s="24" t="s">
        <v>84</v>
      </c>
      <c r="C68" s="25" t="s">
        <v>85</v>
      </c>
      <c r="D68" s="25" t="s">
        <v>90</v>
      </c>
      <c r="E68" s="26" t="s">
        <v>87</v>
      </c>
      <c r="F68" s="27"/>
      <c r="G68" s="27"/>
      <c r="H68" s="28">
        <v>31</v>
      </c>
      <c r="I68" s="28">
        <v>30</v>
      </c>
      <c r="J68" s="28">
        <v>30</v>
      </c>
      <c r="K68" s="28">
        <v>30</v>
      </c>
      <c r="L68" s="28">
        <f>SUM($G$68:$K$68)</f>
        <v>121</v>
      </c>
      <c r="M68" s="56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56">
        <f>ROUND($L$68*$M$68,2)</f>
        <v>0</v>
      </c>
      <c r="O68" s="25"/>
      <c r="P68" s="25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</row>
    <row r="69" spans="1:16" ht="33.75" outlineLevel="4" x14ac:dyDescent="0.2">
      <c r="A69" s="23" t="s">
        <v>54</v>
      </c>
      <c r="B69" s="24" t="s">
        <v>84</v>
      </c>
      <c r="C69" s="25" t="s">
        <v>85</v>
      </c>
      <c r="D69" s="25" t="s">
        <v>91</v>
      </c>
      <c r="E69" s="26" t="s">
        <v>87</v>
      </c>
      <c r="F69" s="27"/>
      <c r="G69" s="27"/>
      <c r="H69" s="28">
        <v>114</v>
      </c>
      <c r="I69" s="28">
        <v>120</v>
      </c>
      <c r="J69" s="28">
        <v>100</v>
      </c>
      <c r="K69" s="28">
        <v>160</v>
      </c>
      <c r="L69" s="28">
        <f>SUM($G$69:$K$69)</f>
        <v>494</v>
      </c>
      <c r="M69" s="56">
        <f t="array" ref="M69">INDEX(М[Цена за ед., руб],MATCH(1,IF(($B69=М[Наим.])*($C69=М[Артикул,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  <c r="N69" s="56">
        <f>ROUND($L$69*$M$69,2)</f>
        <v>0</v>
      </c>
      <c r="O69" s="25"/>
      <c r="P69" s="25">
        <f t="array" ref="P69">INDEX(М[Форма закупа],MATCH(1,IF(($B69=М[Наим.])*($C69=М[Артикул,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</row>
    <row r="70" spans="1:16" ht="33.75" outlineLevel="4" x14ac:dyDescent="0.2">
      <c r="A70" s="23" t="s">
        <v>56</v>
      </c>
      <c r="B70" s="24" t="s">
        <v>84</v>
      </c>
      <c r="C70" s="25" t="s">
        <v>85</v>
      </c>
      <c r="D70" s="25" t="s">
        <v>92</v>
      </c>
      <c r="E70" s="26" t="s">
        <v>87</v>
      </c>
      <c r="F70" s="27"/>
      <c r="G70" s="27"/>
      <c r="H70" s="28">
        <v>58</v>
      </c>
      <c r="I70" s="28">
        <v>78</v>
      </c>
      <c r="J70" s="28">
        <v>92</v>
      </c>
      <c r="K70" s="28">
        <v>86</v>
      </c>
      <c r="L70" s="28">
        <f>SUM($G$70:$K$70)</f>
        <v>314</v>
      </c>
      <c r="M70" s="56">
        <f t="array" ref="M70">INDEX(М[Цена за ед., руб],MATCH(1,IF(($B70=М[Наим.])*($C70=М[Артикул,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  <c r="N70" s="56">
        <f>ROUND($L$70*$M$70,2)</f>
        <v>0</v>
      </c>
      <c r="O70" s="25"/>
      <c r="P70" s="25">
        <f t="array" ref="P70">INDEX(М[Форма закупа],MATCH(1,IF(($B70=М[Наим.])*($C70=М[Артикул,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</row>
    <row r="71" spans="1:16" ht="33.75" outlineLevel="4" x14ac:dyDescent="0.2">
      <c r="A71" s="23" t="s">
        <v>72</v>
      </c>
      <c r="B71" s="24" t="s">
        <v>84</v>
      </c>
      <c r="C71" s="25" t="s">
        <v>85</v>
      </c>
      <c r="D71" s="25" t="s">
        <v>93</v>
      </c>
      <c r="E71" s="26" t="s">
        <v>87</v>
      </c>
      <c r="F71" s="27"/>
      <c r="G71" s="27"/>
      <c r="H71" s="28">
        <v>3</v>
      </c>
      <c r="I71" s="28">
        <v>39</v>
      </c>
      <c r="J71" s="28">
        <v>2</v>
      </c>
      <c r="K71" s="28">
        <v>30</v>
      </c>
      <c r="L71" s="28">
        <f>SUM($G$71:$K$71)</f>
        <v>74</v>
      </c>
      <c r="M71" s="56">
        <f t="array" ref="M71">INDEX(М[Цена за ед., руб],MATCH(1,IF(($B71=М[Наим.])*($C71=М[Артикул,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  <c r="N71" s="56">
        <f>ROUND($L$71*$M$71,2)</f>
        <v>0</v>
      </c>
      <c r="O71" s="25"/>
      <c r="P71" s="25">
        <f t="array" ref="P71">INDEX(М[Форма закупа],MATCH(1,IF(($B71=М[Наим.])*($C71=М[Артикул,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</row>
    <row r="72" spans="1:16" ht="33.75" outlineLevel="4" x14ac:dyDescent="0.2">
      <c r="A72" s="23" t="s">
        <v>94</v>
      </c>
      <c r="B72" s="24" t="s">
        <v>84</v>
      </c>
      <c r="C72" s="25" t="s">
        <v>85</v>
      </c>
      <c r="D72" s="25" t="s">
        <v>95</v>
      </c>
      <c r="E72" s="26" t="s">
        <v>87</v>
      </c>
      <c r="F72" s="27"/>
      <c r="G72" s="27"/>
      <c r="H72" s="28">
        <v>28</v>
      </c>
      <c r="I72" s="28">
        <v>25</v>
      </c>
      <c r="J72" s="28">
        <v>25</v>
      </c>
      <c r="K72" s="28">
        <v>27</v>
      </c>
      <c r="L72" s="28">
        <f>SUM($G$72:$K$72)</f>
        <v>105</v>
      </c>
      <c r="M72" s="56">
        <f t="array" ref="M72">INDEX(М[Цена за ед., руб],MATCH(1,IF(($B72=М[Наим.])*($C72=М[Артикул,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  <c r="N72" s="56">
        <f>ROUND($L$72*$M$72,2)</f>
        <v>0</v>
      </c>
      <c r="O72" s="25"/>
      <c r="P72" s="25">
        <f t="array" ref="P72">INDEX(М[Форма закупа],MATCH(1,IF(($B72=М[Наим.])*($C72=М[Артикул,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</row>
    <row r="73" spans="1:16" outlineLevel="4" x14ac:dyDescent="0.2">
      <c r="A73" s="20"/>
      <c r="B73" s="14" t="s">
        <v>26</v>
      </c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54"/>
      <c r="N73" s="55">
        <f>SUM($N$74)</f>
        <v>0</v>
      </c>
      <c r="O73" s="18"/>
      <c r="P73" s="22"/>
    </row>
    <row r="74" spans="1:16" outlineLevel="4" x14ac:dyDescent="0.2">
      <c r="A74" s="23"/>
      <c r="B74" s="24" t="s">
        <v>96</v>
      </c>
      <c r="C74" s="25"/>
      <c r="D74" s="25"/>
      <c r="E74" s="26" t="s">
        <v>28</v>
      </c>
      <c r="F74" s="27"/>
      <c r="G74" s="27"/>
      <c r="H74" s="28">
        <v>2</v>
      </c>
      <c r="I74" s="28">
        <v>1</v>
      </c>
      <c r="J74" s="28">
        <v>2</v>
      </c>
      <c r="K74" s="28">
        <v>2</v>
      </c>
      <c r="L74" s="28">
        <f>SUM($G$74:$K$74)</f>
        <v>7</v>
      </c>
      <c r="M74" s="56">
        <f t="array" ref="M74">INDEX(Р[Цена за ед., руб],MATCH(1,IF(($B74=Р[Наименование])*($O74=Р[Примечание]),{1},($B74=Р[Наименование])*($O74=Р[Примечание])),0))</f>
        <v>0</v>
      </c>
      <c r="N74" s="56">
        <f>ROUND($L$74*$M$74,2)</f>
        <v>0</v>
      </c>
      <c r="O74" s="25"/>
      <c r="P74" s="25"/>
    </row>
    <row r="75" spans="1:16" outlineLevel="4" x14ac:dyDescent="0.2">
      <c r="A75" s="20"/>
      <c r="B75" s="14" t="s">
        <v>32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54"/>
      <c r="N75" s="55">
        <f>SUM($N$76:$N$77)</f>
        <v>0</v>
      </c>
      <c r="O75" s="18"/>
      <c r="P75" s="22"/>
    </row>
    <row r="76" spans="1:16" ht="22.5" outlineLevel="4" x14ac:dyDescent="0.2">
      <c r="A76" s="23" t="s">
        <v>33</v>
      </c>
      <c r="B76" s="24" t="s">
        <v>97</v>
      </c>
      <c r="C76" s="25" t="s">
        <v>35</v>
      </c>
      <c r="D76" s="25" t="s">
        <v>98</v>
      </c>
      <c r="E76" s="26" t="s">
        <v>28</v>
      </c>
      <c r="F76" s="27"/>
      <c r="G76" s="27"/>
      <c r="H76" s="28">
        <v>1</v>
      </c>
      <c r="I76" s="28">
        <v>1</v>
      </c>
      <c r="J76" s="28">
        <v>1</v>
      </c>
      <c r="K76" s="28">
        <v>1</v>
      </c>
      <c r="L76" s="28">
        <f>SUM($G$76:$K$76)</f>
        <v>4</v>
      </c>
      <c r="M76" s="56">
        <f t="array" ref="M76">INDEX(М[Цена за ед., руб],MATCH(1,IF(($B76=М[Наим.])*($C76=М[Артикул,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  <c r="N76" s="56">
        <f>ROUND($L$76*$M$76,2)</f>
        <v>0</v>
      </c>
      <c r="O76" s="25"/>
      <c r="P76" s="25">
        <f t="array" ref="P76">INDEX(М[Форма закупа],MATCH(1,IF(($B76=М[Наим.])*($C76=М[Артикул,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</row>
    <row r="77" spans="1:16" outlineLevel="4" x14ac:dyDescent="0.2">
      <c r="A77" s="23" t="s">
        <v>48</v>
      </c>
      <c r="B77" s="24" t="s">
        <v>97</v>
      </c>
      <c r="C77" s="25" t="s">
        <v>35</v>
      </c>
      <c r="D77" s="25" t="s">
        <v>99</v>
      </c>
      <c r="E77" s="26" t="s">
        <v>28</v>
      </c>
      <c r="F77" s="27"/>
      <c r="G77" s="27"/>
      <c r="H77" s="28">
        <v>1</v>
      </c>
      <c r="I77" s="27"/>
      <c r="J77" s="28">
        <v>1</v>
      </c>
      <c r="K77" s="28">
        <v>1</v>
      </c>
      <c r="L77" s="28">
        <f>SUM($G$77:$K$77)</f>
        <v>3</v>
      </c>
      <c r="M77" s="56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56">
        <f>ROUND($L$77*$M$77,2)</f>
        <v>0</v>
      </c>
      <c r="O77" s="25"/>
      <c r="P77" s="25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6" outlineLevel="4" x14ac:dyDescent="0.2">
      <c r="A78" s="20"/>
      <c r="B78" s="14" t="s">
        <v>26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54"/>
      <c r="N78" s="55">
        <f>SUM($N$79)</f>
        <v>0</v>
      </c>
      <c r="O78" s="18"/>
      <c r="P78" s="22"/>
    </row>
    <row r="79" spans="1:16" outlineLevel="4" x14ac:dyDescent="0.2">
      <c r="A79" s="23"/>
      <c r="B79" s="24" t="s">
        <v>100</v>
      </c>
      <c r="C79" s="25"/>
      <c r="D79" s="25"/>
      <c r="E79" s="26" t="s">
        <v>28</v>
      </c>
      <c r="F79" s="27"/>
      <c r="G79" s="27"/>
      <c r="H79" s="28">
        <v>260</v>
      </c>
      <c r="I79" s="28">
        <v>320</v>
      </c>
      <c r="J79" s="28">
        <v>280</v>
      </c>
      <c r="K79" s="28">
        <v>320</v>
      </c>
      <c r="L79" s="29">
        <f>SUM($G$79:$K$79)</f>
        <v>1180</v>
      </c>
      <c r="M79" s="56">
        <f t="array" ref="M79">INDEX(Р[Цена за ед., руб],MATCH(1,IF(($B79=Р[Наименование])*($O79=Р[Примечание]),{1},($B79=Р[Наименование])*($O79=Р[Примечание])),0))</f>
        <v>0</v>
      </c>
      <c r="N79" s="56">
        <f>ROUND($L$79*$M$79,2)</f>
        <v>0</v>
      </c>
      <c r="O79" s="25"/>
      <c r="P79" s="25"/>
    </row>
    <row r="80" spans="1:16" outlineLevel="4" x14ac:dyDescent="0.2">
      <c r="A80" s="20"/>
      <c r="B80" s="14" t="s">
        <v>26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54"/>
      <c r="N80" s="55">
        <f>SUM($N$81)</f>
        <v>0</v>
      </c>
      <c r="O80" s="18"/>
      <c r="P80" s="22"/>
    </row>
    <row r="81" spans="1:16" outlineLevel="4" x14ac:dyDescent="0.2">
      <c r="A81" s="23"/>
      <c r="B81" s="24" t="s">
        <v>101</v>
      </c>
      <c r="C81" s="25"/>
      <c r="D81" s="25"/>
      <c r="E81" s="26" t="s">
        <v>87</v>
      </c>
      <c r="F81" s="27"/>
      <c r="G81" s="27"/>
      <c r="H81" s="28">
        <v>255</v>
      </c>
      <c r="I81" s="28">
        <v>284</v>
      </c>
      <c r="J81" s="28">
        <v>241</v>
      </c>
      <c r="K81" s="28">
        <v>323</v>
      </c>
      <c r="L81" s="29">
        <f>SUM($G$81:$K$81)</f>
        <v>1103</v>
      </c>
      <c r="M81" s="56">
        <f t="array" ref="M81">INDEX(Р[Цена за ед., руб],MATCH(1,IF(($B81=Р[Наименование])*($O81=Р[Примечание]),{1},($B81=Р[Наименование])*($O81=Р[Примечание])),0))</f>
        <v>0</v>
      </c>
      <c r="N81" s="56">
        <f>ROUND($L$81*$M$81,2)</f>
        <v>0</v>
      </c>
      <c r="O81" s="25"/>
      <c r="P81" s="25"/>
    </row>
    <row r="82" spans="1:16" outlineLevel="4" x14ac:dyDescent="0.2">
      <c r="A82" s="20"/>
      <c r="B82" s="14" t="s">
        <v>32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54"/>
      <c r="N82" s="55">
        <f>SUM($N$83:$N$87)</f>
        <v>0</v>
      </c>
      <c r="O82" s="18"/>
      <c r="P82" s="22"/>
    </row>
    <row r="83" spans="1:16" ht="22.5" outlineLevel="4" x14ac:dyDescent="0.2">
      <c r="A83" s="87" t="s">
        <v>33</v>
      </c>
      <c r="B83" s="24" t="s">
        <v>102</v>
      </c>
      <c r="C83" s="25"/>
      <c r="D83" s="25" t="s">
        <v>103</v>
      </c>
      <c r="E83" s="26" t="s">
        <v>87</v>
      </c>
      <c r="F83" s="27"/>
      <c r="G83" s="27"/>
      <c r="H83" s="28">
        <v>3</v>
      </c>
      <c r="I83" s="28">
        <v>39</v>
      </c>
      <c r="J83" s="28">
        <v>2</v>
      </c>
      <c r="K83" s="28">
        <v>30</v>
      </c>
      <c r="L83" s="28">
        <f>SUM($G$83:$K$83)</f>
        <v>74</v>
      </c>
      <c r="M83" s="56">
        <f t="array" ref="M83">INDEX(М[Цена за ед., руб],MATCH(1,IF(($B83=М[Наим.])*($C83=М[Артикул,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  <c r="N83" s="56">
        <f>ROUND($L$83*$M$83,2)</f>
        <v>0</v>
      </c>
      <c r="O83" s="25"/>
      <c r="P83" s="25">
        <f t="array" ref="P83">INDEX(М[Форма закупа],MATCH(1,IF(($B83=М[Наим.])*($C83=М[Артикул,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</row>
    <row r="84" spans="1:16" ht="22.5" outlineLevel="4" x14ac:dyDescent="0.2">
      <c r="A84" s="87" t="s">
        <v>48</v>
      </c>
      <c r="B84" s="24" t="s">
        <v>102</v>
      </c>
      <c r="C84" s="25"/>
      <c r="D84" s="25" t="s">
        <v>104</v>
      </c>
      <c r="E84" s="26" t="s">
        <v>87</v>
      </c>
      <c r="F84" s="27"/>
      <c r="G84" s="27"/>
      <c r="H84" s="28">
        <v>144</v>
      </c>
      <c r="I84" s="28">
        <v>120</v>
      </c>
      <c r="J84" s="28">
        <v>100</v>
      </c>
      <c r="K84" s="28">
        <v>160</v>
      </c>
      <c r="L84" s="28">
        <f>SUM($G$84:$K$84)</f>
        <v>524</v>
      </c>
      <c r="M84" s="56">
        <f t="array" ref="M84">INDEX(М[Цена за ед., руб],MATCH(1,IF(($B84=М[Наим.])*($C84=М[Артикул,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  <c r="N84" s="56">
        <f>ROUND($L$84*$M$84,2)</f>
        <v>0</v>
      </c>
      <c r="O84" s="25"/>
      <c r="P84" s="25">
        <f t="array" ref="P84">INDEX(М[Форма закупа],MATCH(1,IF(($B84=М[Наим.])*($C84=М[Артикул,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</row>
    <row r="85" spans="1:16" ht="22.5" outlineLevel="4" x14ac:dyDescent="0.2">
      <c r="A85" s="87" t="s">
        <v>50</v>
      </c>
      <c r="B85" s="24" t="s">
        <v>102</v>
      </c>
      <c r="C85" s="25"/>
      <c r="D85" s="25" t="s">
        <v>105</v>
      </c>
      <c r="E85" s="26" t="s">
        <v>87</v>
      </c>
      <c r="F85" s="27"/>
      <c r="G85" s="27"/>
      <c r="H85" s="28">
        <v>58</v>
      </c>
      <c r="I85" s="28">
        <v>78</v>
      </c>
      <c r="J85" s="28">
        <v>92</v>
      </c>
      <c r="K85" s="28">
        <v>86</v>
      </c>
      <c r="L85" s="28">
        <f>SUM($G$85:$K$85)</f>
        <v>314</v>
      </c>
      <c r="M85" s="56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56">
        <f>ROUND($L$85*$M$85,2)</f>
        <v>0</v>
      </c>
      <c r="O85" s="25"/>
      <c r="P85" s="25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</row>
    <row r="86" spans="1:16" ht="22.5" outlineLevel="4" x14ac:dyDescent="0.2">
      <c r="A86" s="87" t="s">
        <v>52</v>
      </c>
      <c r="B86" s="24" t="s">
        <v>102</v>
      </c>
      <c r="C86" s="25"/>
      <c r="D86" s="25" t="s">
        <v>106</v>
      </c>
      <c r="E86" s="26" t="s">
        <v>87</v>
      </c>
      <c r="F86" s="27"/>
      <c r="G86" s="27"/>
      <c r="H86" s="28">
        <v>30</v>
      </c>
      <c r="I86" s="28">
        <v>27</v>
      </c>
      <c r="J86" s="28">
        <v>27</v>
      </c>
      <c r="K86" s="28">
        <v>27</v>
      </c>
      <c r="L86" s="28">
        <f>SUM($G$86:$K$86)</f>
        <v>111</v>
      </c>
      <c r="M86" s="56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56">
        <f>ROUND($L$86*$M$86,2)</f>
        <v>0</v>
      </c>
      <c r="O86" s="25"/>
      <c r="P86" s="25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</row>
    <row r="87" spans="1:16" ht="22.5" outlineLevel="4" x14ac:dyDescent="0.2">
      <c r="A87" s="87" t="s">
        <v>54</v>
      </c>
      <c r="B87" s="24" t="s">
        <v>102</v>
      </c>
      <c r="C87" s="25"/>
      <c r="D87" s="25" t="s">
        <v>107</v>
      </c>
      <c r="E87" s="26" t="s">
        <v>87</v>
      </c>
      <c r="F87" s="27"/>
      <c r="G87" s="27"/>
      <c r="H87" s="28">
        <v>20</v>
      </c>
      <c r="I87" s="28">
        <v>20</v>
      </c>
      <c r="J87" s="28">
        <v>20</v>
      </c>
      <c r="K87" s="28">
        <v>20</v>
      </c>
      <c r="L87" s="28">
        <f>SUM($G$87:$K$87)</f>
        <v>80</v>
      </c>
      <c r="M87" s="56">
        <f t="array" ref="M87">INDEX(М[Цена за ед., руб],MATCH(1,IF(($B87=М[Наим.])*($C87=М[Артикул,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  <c r="N87" s="56">
        <f>ROUND($L$87*$M$87,2)</f>
        <v>0</v>
      </c>
      <c r="O87" s="25"/>
      <c r="P87" s="25">
        <f t="array" ref="P87">INDEX(М[Форма закупа],MATCH(1,IF(($B87=М[Наим.])*($C87=М[Артикул,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</row>
    <row r="88" spans="1:16" outlineLevel="4" x14ac:dyDescent="0.2">
      <c r="A88" s="20"/>
      <c r="B88" s="14" t="s">
        <v>26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54"/>
      <c r="N88" s="55">
        <f>SUM($N$89)</f>
        <v>0</v>
      </c>
      <c r="O88" s="18"/>
      <c r="P88" s="22"/>
    </row>
    <row r="89" spans="1:16" outlineLevel="4" x14ac:dyDescent="0.2">
      <c r="A89" s="23"/>
      <c r="B89" s="24" t="s">
        <v>108</v>
      </c>
      <c r="C89" s="25"/>
      <c r="D89" s="25"/>
      <c r="E89" s="26" t="s">
        <v>87</v>
      </c>
      <c r="F89" s="27"/>
      <c r="G89" s="27"/>
      <c r="H89" s="28">
        <v>94</v>
      </c>
      <c r="I89" s="28">
        <v>105</v>
      </c>
      <c r="J89" s="28">
        <v>97</v>
      </c>
      <c r="K89" s="28">
        <v>107</v>
      </c>
      <c r="L89" s="28">
        <f>SUM($G$89:$K$89)</f>
        <v>403</v>
      </c>
      <c r="M89" s="56">
        <f t="array" ref="M89">INDEX(Р[Цена за ед., руб],MATCH(1,IF(($B89=Р[Наименование])*($O89=Р[Примечание]),{1},($B89=Р[Наименование])*($O89=Р[Примечание])),0))</f>
        <v>0</v>
      </c>
      <c r="N89" s="56">
        <f>ROUND($L$89*$M$89,2)</f>
        <v>0</v>
      </c>
      <c r="O89" s="25"/>
      <c r="P89" s="25"/>
    </row>
    <row r="90" spans="1:16" outlineLevel="4" x14ac:dyDescent="0.2">
      <c r="A90" s="20"/>
      <c r="B90" s="14" t="s">
        <v>32</v>
      </c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54"/>
      <c r="N90" s="55">
        <f>SUM($N$91:$N$93)</f>
        <v>0</v>
      </c>
      <c r="O90" s="18"/>
      <c r="P90" s="22"/>
    </row>
    <row r="91" spans="1:16" ht="22.5" outlineLevel="4" x14ac:dyDescent="0.2">
      <c r="A91" s="87" t="s">
        <v>33</v>
      </c>
      <c r="B91" s="24" t="s">
        <v>109</v>
      </c>
      <c r="C91" s="25"/>
      <c r="D91" s="25" t="s">
        <v>110</v>
      </c>
      <c r="E91" s="26" t="s">
        <v>87</v>
      </c>
      <c r="F91" s="27"/>
      <c r="G91" s="27"/>
      <c r="H91" s="28">
        <v>29</v>
      </c>
      <c r="I91" s="28">
        <v>39</v>
      </c>
      <c r="J91" s="28">
        <v>35</v>
      </c>
      <c r="K91" s="28">
        <v>50</v>
      </c>
      <c r="L91" s="28">
        <f>SUM($G$91:$K$91)</f>
        <v>153</v>
      </c>
      <c r="M91" s="56">
        <f t="array" ref="M91">INDEX(М[Цена за ед., руб],MATCH(1,IF(($B91=М[Наим.])*($C91=М[Артикул,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  <c r="N91" s="56">
        <f>ROUND($L$91*$M$91,2)</f>
        <v>0</v>
      </c>
      <c r="O91" s="25"/>
      <c r="P91" s="25">
        <f t="array" ref="P91">INDEX(М[Форма закупа],MATCH(1,IF(($B91=М[Наим.])*($C91=М[Артикул,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</row>
    <row r="92" spans="1:16" ht="22.5" outlineLevel="4" x14ac:dyDescent="0.2">
      <c r="A92" s="87" t="s">
        <v>48</v>
      </c>
      <c r="B92" s="24" t="s">
        <v>109</v>
      </c>
      <c r="C92" s="25"/>
      <c r="D92" s="25" t="s">
        <v>111</v>
      </c>
      <c r="E92" s="26" t="s">
        <v>87</v>
      </c>
      <c r="F92" s="27"/>
      <c r="G92" s="27"/>
      <c r="H92" s="28">
        <v>44</v>
      </c>
      <c r="I92" s="28">
        <v>46</v>
      </c>
      <c r="J92" s="28">
        <v>46</v>
      </c>
      <c r="K92" s="28">
        <v>38</v>
      </c>
      <c r="L92" s="28">
        <f>SUM($G$92:$K$92)</f>
        <v>174</v>
      </c>
      <c r="M92" s="56">
        <f t="array" ref="M92">INDEX(М[Цена за ед., руб],MATCH(1,IF(($B92=М[Наим.])*($C92=М[Артикул,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  <c r="N92" s="56">
        <f>ROUND($L$92*$M$92,2)</f>
        <v>0</v>
      </c>
      <c r="O92" s="25"/>
      <c r="P92" s="25">
        <f t="array" ref="P92">INDEX(М[Форма закупа],MATCH(1,IF(($B92=М[Наим.])*($C92=М[Артикул,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</row>
    <row r="93" spans="1:16" ht="22.5" outlineLevel="4" x14ac:dyDescent="0.2">
      <c r="A93" s="87" t="s">
        <v>50</v>
      </c>
      <c r="B93" s="24" t="s">
        <v>109</v>
      </c>
      <c r="C93" s="25"/>
      <c r="D93" s="25" t="s">
        <v>112</v>
      </c>
      <c r="E93" s="26" t="s">
        <v>87</v>
      </c>
      <c r="F93" s="27"/>
      <c r="G93" s="27"/>
      <c r="H93" s="28">
        <v>21</v>
      </c>
      <c r="I93" s="28">
        <v>20</v>
      </c>
      <c r="J93" s="28">
        <v>16</v>
      </c>
      <c r="K93" s="28">
        <v>19</v>
      </c>
      <c r="L93" s="28">
        <f>SUM($G$93:$K$93)</f>
        <v>76</v>
      </c>
      <c r="M93" s="56">
        <f t="array" ref="M93">INDEX(М[Цена за ед., руб],MATCH(1,IF(($B93=М[Наим.])*($C93=М[Артикул,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  <c r="N93" s="56">
        <f>ROUND($L$93*$M$93,2)</f>
        <v>0</v>
      </c>
      <c r="O93" s="25"/>
      <c r="P93" s="25">
        <f t="array" ref="P93">INDEX(М[Форма закупа],MATCH(1,IF(($B93=М[Наим.])*($C93=М[Артикул,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</row>
    <row r="94" spans="1:16" ht="22.5" outlineLevel="2" x14ac:dyDescent="0.2">
      <c r="A94" s="13" t="s">
        <v>114</v>
      </c>
      <c r="B94" s="14" t="s">
        <v>115</v>
      </c>
      <c r="C94" s="15"/>
      <c r="D94" s="15"/>
      <c r="E94" s="16"/>
      <c r="F94" s="17"/>
      <c r="G94" s="18"/>
      <c r="H94" s="18"/>
      <c r="I94" s="18"/>
      <c r="J94" s="18"/>
      <c r="K94" s="18"/>
      <c r="L94" s="18"/>
      <c r="M94" s="53"/>
      <c r="N94" s="53">
        <f>SUM($N$95)</f>
        <v>0</v>
      </c>
      <c r="O94" s="19"/>
      <c r="P94" s="19"/>
    </row>
    <row r="95" spans="1:16" ht="22.5" outlineLevel="3" x14ac:dyDescent="0.2">
      <c r="A95" s="13" t="s">
        <v>116</v>
      </c>
      <c r="B95" s="14" t="s">
        <v>115</v>
      </c>
      <c r="C95" s="15"/>
      <c r="D95" s="15"/>
      <c r="E95" s="16"/>
      <c r="F95" s="17"/>
      <c r="G95" s="18"/>
      <c r="H95" s="18"/>
      <c r="I95" s="18"/>
      <c r="J95" s="18"/>
      <c r="K95" s="18"/>
      <c r="L95" s="18"/>
      <c r="M95" s="53"/>
      <c r="N95" s="53">
        <f>SUM($N$336,$N$334,$N$328,$N$326,$N$324,$N$322,$N$319,$N$317,$N$313,$N$311,$N$307,$N$305,$N$294,$N$292,$N$159,$N$157,$N$155,$N$153,$N$147,$N$145,$N$139,$N$137,$N$133,$N$131,$N$129,$N$127,$N$121,$N$119,$N$112,$N$110,$N$106,$N$104,$N$102,$N$100,$N$98,$N$96,N288,N290)</f>
        <v>0</v>
      </c>
      <c r="O95" s="19"/>
      <c r="P95" s="19"/>
    </row>
    <row r="96" spans="1:16" outlineLevel="4" x14ac:dyDescent="0.2">
      <c r="A96" s="20"/>
      <c r="B96" s="14" t="s">
        <v>26</v>
      </c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54"/>
      <c r="N96" s="55">
        <f>SUM($N$97)</f>
        <v>0</v>
      </c>
      <c r="O96" s="18"/>
      <c r="P96" s="22"/>
    </row>
    <row r="97" spans="1:16" outlineLevel="4" x14ac:dyDescent="0.2">
      <c r="A97" s="23"/>
      <c r="B97" s="24" t="s">
        <v>117</v>
      </c>
      <c r="C97" s="25"/>
      <c r="D97" s="25"/>
      <c r="E97" s="26" t="s">
        <v>28</v>
      </c>
      <c r="F97" s="27"/>
      <c r="G97" s="28">
        <v>40</v>
      </c>
      <c r="H97" s="27"/>
      <c r="I97" s="27"/>
      <c r="J97" s="27"/>
      <c r="K97" s="27"/>
      <c r="L97" s="28">
        <f>SUM($G$97:$K$97)</f>
        <v>40</v>
      </c>
      <c r="M97" s="56">
        <f t="array" ref="M97">INDEX(Р[Цена за ед., руб],MATCH(1,IF(($B97=Р[Наименование])*($O97=Р[Примечание]),{1},($B97=Р[Наименование])*($O97=Р[Примечание])),0))</f>
        <v>0</v>
      </c>
      <c r="N97" s="56">
        <f>ROUND($L$97*$M$97,2)</f>
        <v>0</v>
      </c>
      <c r="O97" s="25"/>
      <c r="P97" s="25"/>
    </row>
    <row r="98" spans="1:16" outlineLevel="4" x14ac:dyDescent="0.2">
      <c r="A98" s="20"/>
      <c r="B98" s="14" t="s">
        <v>26</v>
      </c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54"/>
      <c r="N98" s="55">
        <f>SUM($N$99)</f>
        <v>0</v>
      </c>
      <c r="O98" s="18"/>
      <c r="P98" s="22"/>
    </row>
    <row r="99" spans="1:16" outlineLevel="4" x14ac:dyDescent="0.2">
      <c r="A99" s="23"/>
      <c r="B99" s="24" t="s">
        <v>29</v>
      </c>
      <c r="C99" s="25"/>
      <c r="D99" s="25"/>
      <c r="E99" s="26" t="s">
        <v>28</v>
      </c>
      <c r="F99" s="27"/>
      <c r="G99" s="28">
        <v>32</v>
      </c>
      <c r="H99" s="27"/>
      <c r="I99" s="27"/>
      <c r="J99" s="27"/>
      <c r="K99" s="27"/>
      <c r="L99" s="28">
        <f>SUM($G$99:$K$99)</f>
        <v>32</v>
      </c>
      <c r="M99" s="56">
        <f t="array" ref="M99">INDEX(Р[Цена за ед., руб],MATCH(1,IF(($B99=Р[Наименование])*($O99=Р[Примечание]),{1},($B99=Р[Наименование])*($O99=Р[Примечание])),0))</f>
        <v>0</v>
      </c>
      <c r="N99" s="56">
        <f>ROUND($L$99*$M$99,2)</f>
        <v>0</v>
      </c>
      <c r="O99" s="25"/>
      <c r="P99" s="25"/>
    </row>
    <row r="100" spans="1:16" outlineLevel="4" x14ac:dyDescent="0.2">
      <c r="A100" s="20"/>
      <c r="B100" s="14" t="s">
        <v>26</v>
      </c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54"/>
      <c r="N100" s="55">
        <f>SUM($N$101)</f>
        <v>0</v>
      </c>
      <c r="O100" s="18"/>
      <c r="P100" s="22"/>
    </row>
    <row r="101" spans="1:16" ht="22.5" outlineLevel="4" x14ac:dyDescent="0.2">
      <c r="A101" s="23"/>
      <c r="B101" s="24" t="s">
        <v>31</v>
      </c>
      <c r="C101" s="25"/>
      <c r="D101" s="25"/>
      <c r="E101" s="26" t="s">
        <v>28</v>
      </c>
      <c r="F101" s="27"/>
      <c r="G101" s="28">
        <v>108</v>
      </c>
      <c r="H101" s="27"/>
      <c r="I101" s="27"/>
      <c r="J101" s="27"/>
      <c r="K101" s="27"/>
      <c r="L101" s="28">
        <f>SUM($G$101:$K$101)</f>
        <v>108</v>
      </c>
      <c r="M101" s="56">
        <f t="array" ref="M101">INDEX(Р[Цена за ед., руб],MATCH(1,IF(($B101=Р[Наименование])*($O101=Р[Примечание]),{1},($B101=Р[Наименование])*($O101=Р[Примечание])),0))</f>
        <v>0</v>
      </c>
      <c r="N101" s="56">
        <f>ROUND($L$101*$M$101,2)</f>
        <v>0</v>
      </c>
      <c r="O101" s="25"/>
      <c r="P101" s="25"/>
    </row>
    <row r="102" spans="1:16" outlineLevel="4" x14ac:dyDescent="0.2">
      <c r="A102" s="20"/>
      <c r="B102" s="14" t="s">
        <v>32</v>
      </c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54"/>
      <c r="N102" s="55">
        <f>SUM($N$103)</f>
        <v>0</v>
      </c>
      <c r="O102" s="18"/>
      <c r="P102" s="22"/>
    </row>
    <row r="103" spans="1:16" ht="22.5" outlineLevel="4" x14ac:dyDescent="0.2">
      <c r="A103" s="23" t="s">
        <v>33</v>
      </c>
      <c r="B103" s="24" t="s">
        <v>34</v>
      </c>
      <c r="C103" s="25" t="s">
        <v>35</v>
      </c>
      <c r="D103" s="25" t="s">
        <v>36</v>
      </c>
      <c r="E103" s="26" t="s">
        <v>28</v>
      </c>
      <c r="F103" s="27"/>
      <c r="G103" s="28">
        <v>108</v>
      </c>
      <c r="H103" s="27"/>
      <c r="I103" s="27"/>
      <c r="J103" s="27"/>
      <c r="K103" s="27"/>
      <c r="L103" s="28">
        <f>SUM($G$103:$K$103)</f>
        <v>108</v>
      </c>
      <c r="M103" s="56">
        <f t="array" ref="M103">INDEX(М[Цена за ед., руб],MATCH(1,IF(($B103=М[Наим.])*($C103=М[Артикул,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  <c r="N103" s="56">
        <f>ROUND($L$103*$M$103,2)</f>
        <v>0</v>
      </c>
      <c r="O103" s="25"/>
      <c r="P103" s="25">
        <f t="array" ref="P103">INDEX(М[Форма закупа],MATCH(1,IF(($B103=М[Наим.])*($C103=М[Артикул,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</row>
    <row r="104" spans="1:16" outlineLevel="4" x14ac:dyDescent="0.2">
      <c r="A104" s="20"/>
      <c r="B104" s="14" t="s">
        <v>26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54"/>
      <c r="N104" s="55">
        <f>SUM($N$105)</f>
        <v>0</v>
      </c>
      <c r="O104" s="18"/>
      <c r="P104" s="22"/>
    </row>
    <row r="105" spans="1:16" ht="22.5" outlineLevel="4" x14ac:dyDescent="0.2">
      <c r="A105" s="23"/>
      <c r="B105" s="24" t="s">
        <v>118</v>
      </c>
      <c r="C105" s="25"/>
      <c r="D105" s="25"/>
      <c r="E105" s="26" t="s">
        <v>28</v>
      </c>
      <c r="F105" s="27"/>
      <c r="G105" s="27"/>
      <c r="H105" s="28">
        <v>215</v>
      </c>
      <c r="I105" s="28">
        <v>347</v>
      </c>
      <c r="J105" s="28">
        <v>308</v>
      </c>
      <c r="K105" s="28">
        <v>362</v>
      </c>
      <c r="L105" s="29">
        <f>SUM($G$105:$K$105)</f>
        <v>1232</v>
      </c>
      <c r="M105" s="56">
        <f t="array" ref="M105">INDEX(Р[Цена за ед., руб],MATCH(1,IF(($B105=Р[Наименование])*($O105=Р[Примечание]),{1},($B105=Р[Наименование])*($O105=Р[Примечание])),0))</f>
        <v>0</v>
      </c>
      <c r="N105" s="56">
        <f>ROUND($L$105*$M$105,2)</f>
        <v>0</v>
      </c>
      <c r="O105" s="25"/>
      <c r="P105" s="25"/>
    </row>
    <row r="106" spans="1:16" outlineLevel="4" x14ac:dyDescent="0.2">
      <c r="A106" s="20"/>
      <c r="B106" s="14" t="s">
        <v>32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54"/>
      <c r="N106" s="55">
        <f>SUM($N$107:$N$109)</f>
        <v>0</v>
      </c>
      <c r="O106" s="18"/>
      <c r="P106" s="22"/>
    </row>
    <row r="107" spans="1:16" ht="33.75" outlineLevel="4" x14ac:dyDescent="0.2">
      <c r="A107" s="23" t="s">
        <v>33</v>
      </c>
      <c r="B107" s="24" t="s">
        <v>119</v>
      </c>
      <c r="C107" s="25"/>
      <c r="D107" s="25" t="s">
        <v>120</v>
      </c>
      <c r="E107" s="26" t="s">
        <v>28</v>
      </c>
      <c r="F107" s="27"/>
      <c r="G107" s="27"/>
      <c r="H107" s="28">
        <v>215</v>
      </c>
      <c r="I107" s="28">
        <v>347</v>
      </c>
      <c r="J107" s="28">
        <v>308</v>
      </c>
      <c r="K107" s="28">
        <v>362</v>
      </c>
      <c r="L107" s="29">
        <f>SUM($G$107:$K$107)</f>
        <v>1232</v>
      </c>
      <c r="M107" s="56">
        <f t="array" ref="M107">INDEX(М[Цена за ед., руб],MATCH(1,IF(($B107=М[Наим.])*($C107=М[Артикул,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  <c r="N107" s="56">
        <f>ROUND($L$107*$M$107,2)</f>
        <v>0</v>
      </c>
      <c r="O107" s="25"/>
      <c r="P107" s="25">
        <f t="array" ref="P107">INDEX(М[Форма закупа],MATCH(1,IF(($B107=М[Наим.])*($C107=М[Артикул,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</row>
    <row r="108" spans="1:16" outlineLevel="4" x14ac:dyDescent="0.2">
      <c r="A108" s="23" t="s">
        <v>48</v>
      </c>
      <c r="B108" s="24" t="s">
        <v>121</v>
      </c>
      <c r="C108" s="25"/>
      <c r="D108" s="25" t="s">
        <v>122</v>
      </c>
      <c r="E108" s="26" t="s">
        <v>28</v>
      </c>
      <c r="F108" s="27"/>
      <c r="G108" s="27"/>
      <c r="H108" s="28">
        <v>430</v>
      </c>
      <c r="I108" s="28">
        <v>694</v>
      </c>
      <c r="J108" s="28">
        <v>616</v>
      </c>
      <c r="K108" s="28">
        <v>724</v>
      </c>
      <c r="L108" s="29">
        <f>SUM($G$108:$K$108)</f>
        <v>2464</v>
      </c>
      <c r="M108" s="56">
        <f t="array" ref="M108">INDEX(М[Цена за ед., руб],MATCH(1,IF(($B108=М[Наим.])*($C108=М[Артикул,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  <c r="N108" s="56">
        <f>ROUND($L$108*$M$108,2)</f>
        <v>0</v>
      </c>
      <c r="O108" s="25"/>
      <c r="P108" s="25">
        <f t="array" ref="P108">INDEX(М[Форма закупа],MATCH(1,IF(($B108=М[Наим.])*($C108=М[Артикул,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</row>
    <row r="109" spans="1:16" ht="33.75" outlineLevel="4" x14ac:dyDescent="0.2">
      <c r="A109" s="23" t="s">
        <v>50</v>
      </c>
      <c r="B109" s="24" t="s">
        <v>123</v>
      </c>
      <c r="C109" s="25"/>
      <c r="D109" s="25" t="s">
        <v>124</v>
      </c>
      <c r="E109" s="26" t="s">
        <v>28</v>
      </c>
      <c r="F109" s="27"/>
      <c r="G109" s="27"/>
      <c r="H109" s="28">
        <v>430</v>
      </c>
      <c r="I109" s="28">
        <v>694</v>
      </c>
      <c r="J109" s="28">
        <v>616</v>
      </c>
      <c r="K109" s="28">
        <v>724</v>
      </c>
      <c r="L109" s="29">
        <f>SUM($G$109:$K$109)</f>
        <v>2464</v>
      </c>
      <c r="M109" s="56">
        <f t="array" ref="M109">INDEX(М[Цена за ед., руб],MATCH(1,IF(($B109=М[Наим.])*($C109=М[Артикул,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  <c r="N109" s="56">
        <f>ROUND($L$109*$M$109,2)</f>
        <v>0</v>
      </c>
      <c r="O109" s="25"/>
      <c r="P109" s="25">
        <f t="array" ref="P109">INDEX(М[Форма закупа],MATCH(1,IF(($B109=М[Наим.])*($C109=М[Артикул,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</row>
    <row r="110" spans="1:16" outlineLevel="4" x14ac:dyDescent="0.2">
      <c r="A110" s="20"/>
      <c r="B110" s="14" t="s">
        <v>26</v>
      </c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54"/>
      <c r="N110" s="55">
        <f>SUM($N$111)</f>
        <v>0</v>
      </c>
      <c r="O110" s="18"/>
      <c r="P110" s="22"/>
    </row>
    <row r="111" spans="1:16" ht="22.5" outlineLevel="4" x14ac:dyDescent="0.2">
      <c r="A111" s="23"/>
      <c r="B111" s="24" t="s">
        <v>125</v>
      </c>
      <c r="C111" s="25"/>
      <c r="D111" s="25"/>
      <c r="E111" s="26" t="s">
        <v>28</v>
      </c>
      <c r="F111" s="27"/>
      <c r="G111" s="28">
        <v>77</v>
      </c>
      <c r="H111" s="27"/>
      <c r="I111" s="27"/>
      <c r="J111" s="27"/>
      <c r="K111" s="27"/>
      <c r="L111" s="28">
        <f>SUM($G$111:$K$111)</f>
        <v>77</v>
      </c>
      <c r="M111" s="56">
        <f t="array" ref="M111">INDEX(Р[Цена за ед., руб],MATCH(1,IF(($B111=Р[Наименование])*($O111=Р[Примечание]),{1},($B111=Р[Наименование])*($O111=Р[Примечание])),0))</f>
        <v>0</v>
      </c>
      <c r="N111" s="56">
        <f>ROUND($L$111*$M$111,2)</f>
        <v>0</v>
      </c>
      <c r="O111" s="25"/>
      <c r="P111" s="25"/>
    </row>
    <row r="112" spans="1:16" outlineLevel="4" x14ac:dyDescent="0.2">
      <c r="A112" s="20"/>
      <c r="B112" s="14" t="s">
        <v>32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54"/>
      <c r="N112" s="55">
        <f>SUM($N$113:$N$118)</f>
        <v>0</v>
      </c>
      <c r="O112" s="18"/>
      <c r="P112" s="22"/>
    </row>
    <row r="113" spans="1:16" outlineLevel="4" x14ac:dyDescent="0.2">
      <c r="A113" s="23" t="s">
        <v>33</v>
      </c>
      <c r="B113" s="24" t="s">
        <v>126</v>
      </c>
      <c r="C113" s="25"/>
      <c r="D113" s="25" t="s">
        <v>127</v>
      </c>
      <c r="E113" s="26" t="s">
        <v>76</v>
      </c>
      <c r="F113" s="27"/>
      <c r="G113" s="28">
        <v>14</v>
      </c>
      <c r="H113" s="27"/>
      <c r="I113" s="27"/>
      <c r="J113" s="27"/>
      <c r="K113" s="27"/>
      <c r="L113" s="28">
        <f>SUM($G$113:$K$113)</f>
        <v>14</v>
      </c>
      <c r="M113" s="56">
        <f t="array" ref="M113">INDEX(М[Цена за ед., руб],MATCH(1,IF(($B113=М[Наим.])*($C113=М[Артикул,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  <c r="N113" s="56">
        <f>ROUND($L$113*$M$113,2)</f>
        <v>0</v>
      </c>
      <c r="O113" s="25"/>
      <c r="P113" s="25">
        <f t="array" ref="P113">INDEX(М[Форма закупа],MATCH(1,IF(($B113=М[Наим.])*($C113=М[Артикул,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</row>
    <row r="114" spans="1:16" outlineLevel="4" x14ac:dyDescent="0.2">
      <c r="A114" s="23" t="s">
        <v>48</v>
      </c>
      <c r="B114" s="24" t="s">
        <v>126</v>
      </c>
      <c r="C114" s="25"/>
      <c r="D114" s="25" t="s">
        <v>128</v>
      </c>
      <c r="E114" s="26" t="s">
        <v>76</v>
      </c>
      <c r="F114" s="27"/>
      <c r="G114" s="28">
        <v>20</v>
      </c>
      <c r="H114" s="27"/>
      <c r="I114" s="27"/>
      <c r="J114" s="27"/>
      <c r="K114" s="27"/>
      <c r="L114" s="28">
        <f>SUM($G$114:$K$114)</f>
        <v>20</v>
      </c>
      <c r="M114" s="56">
        <f t="array" ref="M114">INDEX(М[Цена за ед., руб],MATCH(1,IF(($B114=М[Наим.])*($C114=М[Артикул,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  <c r="N114" s="56">
        <f>ROUND($L$114*$M$114,2)</f>
        <v>0</v>
      </c>
      <c r="O114" s="25"/>
      <c r="P114" s="25">
        <f t="array" ref="P114">INDEX(М[Форма закупа],MATCH(1,IF(($B114=М[Наим.])*($C114=М[Артикул,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</row>
    <row r="115" spans="1:16" ht="45" outlineLevel="4" x14ac:dyDescent="0.2">
      <c r="A115" s="23" t="s">
        <v>50</v>
      </c>
      <c r="B115" s="24" t="s">
        <v>129</v>
      </c>
      <c r="C115" s="25" t="s">
        <v>42</v>
      </c>
      <c r="D115" s="25" t="s">
        <v>130</v>
      </c>
      <c r="E115" s="26" t="s">
        <v>28</v>
      </c>
      <c r="F115" s="27"/>
      <c r="G115" s="28">
        <v>20</v>
      </c>
      <c r="H115" s="27"/>
      <c r="I115" s="27"/>
      <c r="J115" s="27"/>
      <c r="K115" s="27"/>
      <c r="L115" s="28">
        <f>SUM($G$115:$K$115)</f>
        <v>20</v>
      </c>
      <c r="M115" s="56">
        <f t="array" ref="M115">INDEX(М[Цена за ед., руб],MATCH(1,IF(($B115=М[Наим.])*($C115=М[Артикул,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0</v>
      </c>
      <c r="N115" s="56">
        <f>ROUND($L$115*$M$115,2)</f>
        <v>0</v>
      </c>
      <c r="O115" s="25"/>
      <c r="P115" s="25">
        <f t="array" ref="P115">INDEX(М[Форма закупа],MATCH(1,IF(($B115=М[Наим.])*($C115=М[Артикул,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0</v>
      </c>
    </row>
    <row r="116" spans="1:16" ht="45" outlineLevel="4" x14ac:dyDescent="0.2">
      <c r="A116" s="23" t="s">
        <v>52</v>
      </c>
      <c r="B116" s="24" t="s">
        <v>129</v>
      </c>
      <c r="C116" s="25" t="s">
        <v>42</v>
      </c>
      <c r="D116" s="25" t="s">
        <v>131</v>
      </c>
      <c r="E116" s="26" t="s">
        <v>28</v>
      </c>
      <c r="F116" s="27"/>
      <c r="G116" s="28">
        <v>14</v>
      </c>
      <c r="H116" s="27"/>
      <c r="I116" s="27"/>
      <c r="J116" s="27"/>
      <c r="K116" s="27"/>
      <c r="L116" s="28">
        <f>SUM($G$116:$K$116)</f>
        <v>14</v>
      </c>
      <c r="M116" s="56">
        <f t="array" ref="M116">INDEX(М[Цена за ед., руб],MATCH(1,IF(($B116=М[Наим.])*($C116=М[Артикул,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0</v>
      </c>
      <c r="N116" s="56">
        <f>ROUND($L$116*$M$116,2)</f>
        <v>0</v>
      </c>
      <c r="O116" s="25"/>
      <c r="P116" s="25">
        <f t="array" ref="P116">INDEX(М[Форма закупа],MATCH(1,IF(($B116=М[Наим.])*($C116=М[Артикул,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0</v>
      </c>
    </row>
    <row r="117" spans="1:16" ht="22.5" outlineLevel="4" x14ac:dyDescent="0.2">
      <c r="A117" s="23" t="s">
        <v>54</v>
      </c>
      <c r="B117" s="24" t="s">
        <v>129</v>
      </c>
      <c r="C117" s="25" t="s">
        <v>42</v>
      </c>
      <c r="D117" s="25" t="s">
        <v>132</v>
      </c>
      <c r="E117" s="26" t="s">
        <v>28</v>
      </c>
      <c r="F117" s="27"/>
      <c r="G117" s="28">
        <v>14</v>
      </c>
      <c r="H117" s="27"/>
      <c r="I117" s="27"/>
      <c r="J117" s="27"/>
      <c r="K117" s="27"/>
      <c r="L117" s="28">
        <f>SUM($G$117:$K$117)</f>
        <v>14</v>
      </c>
      <c r="M117" s="56">
        <f t="array" ref="M117">INDEX(М[Цена за ед., руб],MATCH(1,IF(($B117=М[Наим.])*($C117=М[Артикул,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  <c r="N117" s="56">
        <f>ROUND($L$117*$M$117,2)</f>
        <v>0</v>
      </c>
      <c r="O117" s="25"/>
      <c r="P117" s="25">
        <f t="array" ref="P117">INDEX(М[Форма закупа],MATCH(1,IF(($B117=М[Наим.])*($C117=М[Артикул,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</row>
    <row r="118" spans="1:16" ht="22.5" outlineLevel="4" x14ac:dyDescent="0.2">
      <c r="A118" s="23" t="s">
        <v>56</v>
      </c>
      <c r="B118" s="24" t="s">
        <v>129</v>
      </c>
      <c r="C118" s="25" t="s">
        <v>42</v>
      </c>
      <c r="D118" s="25" t="s">
        <v>133</v>
      </c>
      <c r="E118" s="26" t="s">
        <v>28</v>
      </c>
      <c r="F118" s="27"/>
      <c r="G118" s="28">
        <v>29</v>
      </c>
      <c r="H118" s="27"/>
      <c r="I118" s="27"/>
      <c r="J118" s="27"/>
      <c r="K118" s="27"/>
      <c r="L118" s="28">
        <f>SUM($G$118:$K$118)</f>
        <v>29</v>
      </c>
      <c r="M118" s="56">
        <f t="array" ref="M118">INDEX(М[Цена за ед., руб],MATCH(1,IF(($B118=М[Наим.])*($C118=М[Артикул,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  <c r="N118" s="56">
        <f>ROUND($L$118*$M$118,2)</f>
        <v>0</v>
      </c>
      <c r="O118" s="25"/>
      <c r="P118" s="25">
        <f t="array" ref="P118">INDEX(М[Форма закупа],MATCH(1,IF(($B118=М[Наим.])*($C118=М[Артикул,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</row>
    <row r="119" spans="1:16" outlineLevel="4" x14ac:dyDescent="0.2">
      <c r="A119" s="20"/>
      <c r="B119" s="14" t="s">
        <v>26</v>
      </c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54"/>
      <c r="N119" s="55">
        <f>SUM($N$120)</f>
        <v>0</v>
      </c>
      <c r="O119" s="18"/>
      <c r="P119" s="22"/>
    </row>
    <row r="120" spans="1:16" outlineLevel="4" x14ac:dyDescent="0.2">
      <c r="A120" s="23"/>
      <c r="B120" s="24" t="s">
        <v>134</v>
      </c>
      <c r="C120" s="25"/>
      <c r="D120" s="25"/>
      <c r="E120" s="26" t="s">
        <v>28</v>
      </c>
      <c r="F120" s="27"/>
      <c r="G120" s="27"/>
      <c r="H120" s="28">
        <v>15</v>
      </c>
      <c r="I120" s="28">
        <v>18</v>
      </c>
      <c r="J120" s="28">
        <v>17</v>
      </c>
      <c r="K120" s="28">
        <v>19</v>
      </c>
      <c r="L120" s="28">
        <f>SUM($G$120:$K$120)</f>
        <v>69</v>
      </c>
      <c r="M120" s="56">
        <f t="array" ref="M120">INDEX(Р[Цена за ед., руб],MATCH(1,IF(($B120=Р[Наименование])*($O120=Р[Примечание]),{1},($B120=Р[Наименование])*($O120=Р[Примечание])),0))</f>
        <v>0</v>
      </c>
      <c r="N120" s="56">
        <f>ROUND($L$120*$M$120,2)</f>
        <v>0</v>
      </c>
      <c r="O120" s="25"/>
      <c r="P120" s="25"/>
    </row>
    <row r="121" spans="1:16" outlineLevel="4" x14ac:dyDescent="0.2">
      <c r="A121" s="20"/>
      <c r="B121" s="14" t="s">
        <v>32</v>
      </c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54"/>
      <c r="N121" s="55">
        <f>SUM($N$122:$N$126)</f>
        <v>0</v>
      </c>
      <c r="O121" s="18"/>
      <c r="P121" s="22"/>
    </row>
    <row r="122" spans="1:16" ht="56.25" outlineLevel="4" x14ac:dyDescent="0.2">
      <c r="A122" s="23" t="s">
        <v>33</v>
      </c>
      <c r="B122" s="24" t="s">
        <v>135</v>
      </c>
      <c r="C122" s="25"/>
      <c r="D122" s="25" t="s">
        <v>136</v>
      </c>
      <c r="E122" s="26" t="s">
        <v>28</v>
      </c>
      <c r="F122" s="27"/>
      <c r="G122" s="27"/>
      <c r="H122" s="27"/>
      <c r="I122" s="28">
        <v>1</v>
      </c>
      <c r="J122" s="28">
        <v>2</v>
      </c>
      <c r="K122" s="28">
        <v>2</v>
      </c>
      <c r="L122" s="28">
        <f>SUM($G$122:$K$122)</f>
        <v>5</v>
      </c>
      <c r="M122" s="56">
        <f t="array" ref="M122">INDEX(М[Цена за ед., руб],MATCH(1,IF(($B122=М[Наим.])*($C122=М[Артикул,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  <c r="N122" s="56">
        <f>ROUND($L$122*$M$122,2)</f>
        <v>0</v>
      </c>
      <c r="O122" s="25"/>
      <c r="P122" s="25">
        <f t="array" ref="P122">INDEX(М[Форма закупа],MATCH(1,IF(($B122=М[Наим.])*($C122=М[Артикул,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</row>
    <row r="123" spans="1:16" ht="56.25" outlineLevel="4" x14ac:dyDescent="0.2">
      <c r="A123" s="23" t="s">
        <v>48</v>
      </c>
      <c r="B123" s="24" t="s">
        <v>135</v>
      </c>
      <c r="C123" s="25"/>
      <c r="D123" s="25" t="s">
        <v>137</v>
      </c>
      <c r="E123" s="26" t="s">
        <v>28</v>
      </c>
      <c r="F123" s="27"/>
      <c r="G123" s="27"/>
      <c r="H123" s="28">
        <v>12</v>
      </c>
      <c r="I123" s="28">
        <v>15</v>
      </c>
      <c r="J123" s="27"/>
      <c r="K123" s="27"/>
      <c r="L123" s="28">
        <f>SUM($G$123:$K$123)</f>
        <v>27</v>
      </c>
      <c r="M123" s="56">
        <f t="array" ref="M123">INDEX(М[Цена за ед., руб],MATCH(1,IF(($B123=М[Наим.])*($C123=М[Артикул,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  <c r="N123" s="56">
        <f>ROUND($L$123*$M$123,2)</f>
        <v>0</v>
      </c>
      <c r="O123" s="25"/>
      <c r="P123" s="25">
        <f t="array" ref="P123">INDEX(М[Форма закупа],MATCH(1,IF(($B123=М[Наим.])*($C123=М[Артикул,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</row>
    <row r="124" spans="1:16" ht="56.25" outlineLevel="4" x14ac:dyDescent="0.2">
      <c r="A124" s="23" t="s">
        <v>50</v>
      </c>
      <c r="B124" s="24" t="s">
        <v>135</v>
      </c>
      <c r="C124" s="25"/>
      <c r="D124" s="25" t="s">
        <v>138</v>
      </c>
      <c r="E124" s="26" t="s">
        <v>28</v>
      </c>
      <c r="F124" s="27"/>
      <c r="G124" s="27"/>
      <c r="H124" s="27"/>
      <c r="I124" s="27"/>
      <c r="J124" s="28">
        <v>13</v>
      </c>
      <c r="K124" s="28">
        <v>15</v>
      </c>
      <c r="L124" s="28">
        <f>SUM($G$124:$K$124)</f>
        <v>28</v>
      </c>
      <c r="M124" s="56">
        <f t="array" ref="M124">INDEX(М[Цена за ед., руб],MATCH(1,IF(($B124=М[Наим.])*($C124=М[Артикул,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0</v>
      </c>
      <c r="N124" s="56">
        <f>ROUND($L$124*$M$124,2)</f>
        <v>0</v>
      </c>
      <c r="O124" s="25"/>
      <c r="P124" s="25">
        <f t="array" ref="P124">INDEX(М[Форма закупа],MATCH(1,IF(($B124=М[Наим.])*($C124=М[Артикул,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0</v>
      </c>
    </row>
    <row r="125" spans="1:16" ht="56.25" outlineLevel="4" x14ac:dyDescent="0.2">
      <c r="A125" s="23" t="s">
        <v>52</v>
      </c>
      <c r="B125" s="24" t="s">
        <v>135</v>
      </c>
      <c r="C125" s="25"/>
      <c r="D125" s="25" t="s">
        <v>139</v>
      </c>
      <c r="E125" s="26" t="s">
        <v>28</v>
      </c>
      <c r="F125" s="27"/>
      <c r="G125" s="27"/>
      <c r="H125" s="28">
        <v>1</v>
      </c>
      <c r="I125" s="28">
        <v>1</v>
      </c>
      <c r="J125" s="27"/>
      <c r="K125" s="27"/>
      <c r="L125" s="28">
        <f>SUM($G$125:$K$125)</f>
        <v>2</v>
      </c>
      <c r="M125" s="56">
        <f t="array" ref="M125">INDEX(М[Цена за ед., руб],MATCH(1,IF(($B125=М[Наим.])*($C125=М[Артикул,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  <c r="N125" s="56">
        <f>ROUND($L$125*$M$125,2)</f>
        <v>0</v>
      </c>
      <c r="O125" s="25"/>
      <c r="P125" s="25">
        <f t="array" ref="P125">INDEX(М[Форма закупа],MATCH(1,IF(($B125=М[Наим.])*($C125=М[Артикул,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</row>
    <row r="126" spans="1:16" ht="56.25" outlineLevel="4" x14ac:dyDescent="0.2">
      <c r="A126" s="23" t="s">
        <v>54</v>
      </c>
      <c r="B126" s="24" t="s">
        <v>135</v>
      </c>
      <c r="C126" s="25"/>
      <c r="D126" s="25" t="s">
        <v>140</v>
      </c>
      <c r="E126" s="26" t="s">
        <v>28</v>
      </c>
      <c r="F126" s="27"/>
      <c r="G126" s="27"/>
      <c r="H126" s="28">
        <v>2</v>
      </c>
      <c r="I126" s="28">
        <v>1</v>
      </c>
      <c r="J126" s="28">
        <v>2</v>
      </c>
      <c r="K126" s="28">
        <v>2</v>
      </c>
      <c r="L126" s="28">
        <f>SUM($G$126:$K$126)</f>
        <v>7</v>
      </c>
      <c r="M126" s="56">
        <f t="array" ref="M126">INDEX(М[Цена за ед., руб],MATCH(1,IF(($B126=М[Наим.])*($C126=М[Артикул,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  <c r="N126" s="56">
        <f>ROUND($L$126*$M$126,2)</f>
        <v>0</v>
      </c>
      <c r="O126" s="25"/>
      <c r="P126" s="25">
        <f t="array" ref="P126">INDEX(М[Форма закупа],MATCH(1,IF(($B126=М[Наим.])*($C126=М[Артикул,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</row>
    <row r="127" spans="1:16" outlineLevel="4" x14ac:dyDescent="0.2">
      <c r="A127" s="20"/>
      <c r="B127" s="14" t="s">
        <v>26</v>
      </c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54"/>
      <c r="N127" s="55">
        <f>SUM($N$128)</f>
        <v>0</v>
      </c>
      <c r="O127" s="18"/>
      <c r="P127" s="22"/>
    </row>
    <row r="128" spans="1:16" outlineLevel="4" x14ac:dyDescent="0.2">
      <c r="A128" s="23"/>
      <c r="B128" s="24" t="s">
        <v>141</v>
      </c>
      <c r="C128" s="25"/>
      <c r="D128" s="25"/>
      <c r="E128" s="26" t="s">
        <v>28</v>
      </c>
      <c r="F128" s="27"/>
      <c r="G128" s="27"/>
      <c r="H128" s="28">
        <v>1</v>
      </c>
      <c r="I128" s="28">
        <v>1</v>
      </c>
      <c r="J128" s="28">
        <v>1</v>
      </c>
      <c r="K128" s="28">
        <v>1</v>
      </c>
      <c r="L128" s="28">
        <f>SUM($G$128:$K$128)</f>
        <v>4</v>
      </c>
      <c r="M128" s="56">
        <f t="array" ref="M128">INDEX(Р[Цена за ед., руб],MATCH(1,IF(($B128=Р[Наименование])*($O128=Р[Примечание]),{1},($B128=Р[Наименование])*($O128=Р[Примечание])),0))</f>
        <v>0</v>
      </c>
      <c r="N128" s="56">
        <f>ROUND($L$128*$M$128,2)</f>
        <v>0</v>
      </c>
      <c r="O128" s="25"/>
      <c r="P128" s="25"/>
    </row>
    <row r="129" spans="1:16" outlineLevel="4" x14ac:dyDescent="0.2">
      <c r="A129" s="20"/>
      <c r="B129" s="14" t="s">
        <v>32</v>
      </c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54"/>
      <c r="N129" s="55">
        <f>SUM($N$130)</f>
        <v>0</v>
      </c>
      <c r="O129" s="18"/>
      <c r="P129" s="22"/>
    </row>
    <row r="130" spans="1:16" ht="67.5" outlineLevel="4" x14ac:dyDescent="0.2">
      <c r="A130" s="23" t="s">
        <v>33</v>
      </c>
      <c r="B130" s="24" t="s">
        <v>135</v>
      </c>
      <c r="C130" s="25"/>
      <c r="D130" s="25" t="s">
        <v>142</v>
      </c>
      <c r="E130" s="26" t="s">
        <v>28</v>
      </c>
      <c r="F130" s="27"/>
      <c r="G130" s="27"/>
      <c r="H130" s="28">
        <v>1</v>
      </c>
      <c r="I130" s="28">
        <v>1</v>
      </c>
      <c r="J130" s="28">
        <v>1</v>
      </c>
      <c r="K130" s="28">
        <v>1</v>
      </c>
      <c r="L130" s="28">
        <f>SUM($G$130:$K$130)</f>
        <v>4</v>
      </c>
      <c r="M130" s="56">
        <f t="array" ref="M130">INDEX(М[Цена за ед., руб],MATCH(1,IF(($B130=М[Наим.])*($C130=М[Артикул,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0</v>
      </c>
      <c r="N130" s="56">
        <f>ROUND($L$130*$M$130,2)</f>
        <v>0</v>
      </c>
      <c r="O130" s="25"/>
      <c r="P130" s="25">
        <f t="array" ref="P130">INDEX(М[Форма закупа],MATCH(1,IF(($B130=М[Наим.])*($C130=М[Артикул,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0</v>
      </c>
    </row>
    <row r="131" spans="1:16" outlineLevel="4" x14ac:dyDescent="0.2">
      <c r="A131" s="20"/>
      <c r="B131" s="14" t="s">
        <v>26</v>
      </c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54"/>
      <c r="N131" s="55">
        <f>SUM($N$132)</f>
        <v>0</v>
      </c>
      <c r="O131" s="18"/>
      <c r="P131" s="22"/>
    </row>
    <row r="132" spans="1:16" outlineLevel="4" x14ac:dyDescent="0.2">
      <c r="A132" s="23"/>
      <c r="B132" s="24" t="s">
        <v>143</v>
      </c>
      <c r="C132" s="25"/>
      <c r="D132" s="25"/>
      <c r="E132" s="26" t="s">
        <v>28</v>
      </c>
      <c r="F132" s="27"/>
      <c r="G132" s="28">
        <v>14</v>
      </c>
      <c r="H132" s="27"/>
      <c r="I132" s="27"/>
      <c r="J132" s="27"/>
      <c r="K132" s="27"/>
      <c r="L132" s="28">
        <f>SUM($G$132:$K$132)</f>
        <v>14</v>
      </c>
      <c r="M132" s="56">
        <f t="array" ref="M132">INDEX(Р[Цена за ед., руб],MATCH(1,IF(($B132=Р[Наименование])*($O132=Р[Примечание]),{1},($B132=Р[Наименование])*($O132=Р[Примечание])),0))</f>
        <v>0</v>
      </c>
      <c r="N132" s="56">
        <f>ROUND($L$132*$M$132,2)</f>
        <v>0</v>
      </c>
      <c r="O132" s="25"/>
      <c r="P132" s="25"/>
    </row>
    <row r="133" spans="1:16" outlineLevel="4" x14ac:dyDescent="0.2">
      <c r="A133" s="20"/>
      <c r="B133" s="14" t="s">
        <v>32</v>
      </c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54"/>
      <c r="N133" s="55">
        <f>SUM($N$134:$N$136)</f>
        <v>0</v>
      </c>
      <c r="O133" s="18"/>
      <c r="P133" s="22"/>
    </row>
    <row r="134" spans="1:16" ht="22.5" outlineLevel="4" x14ac:dyDescent="0.2">
      <c r="A134" s="23" t="s">
        <v>33</v>
      </c>
      <c r="B134" s="24" t="s">
        <v>59</v>
      </c>
      <c r="C134" s="25" t="s">
        <v>144</v>
      </c>
      <c r="D134" s="25" t="s">
        <v>145</v>
      </c>
      <c r="E134" s="26" t="s">
        <v>28</v>
      </c>
      <c r="F134" s="27"/>
      <c r="G134" s="28">
        <v>4</v>
      </c>
      <c r="H134" s="27"/>
      <c r="I134" s="27"/>
      <c r="J134" s="27"/>
      <c r="K134" s="27"/>
      <c r="L134" s="28">
        <f>SUM($G$134:$K$134)</f>
        <v>4</v>
      </c>
      <c r="M134" s="56">
        <f t="array" ref="M134">INDEX(М[Цена за ед., руб],MATCH(1,IF(($B134=М[Наим.])*($C134=М[Артикул,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  <c r="N134" s="56">
        <f>ROUND($L$134*$M$134,2)</f>
        <v>0</v>
      </c>
      <c r="O134" s="25"/>
      <c r="P134" s="25">
        <f t="array" ref="P134">INDEX(М[Форма закупа],MATCH(1,IF(($B134=М[Наим.])*($C134=М[Артикул,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</row>
    <row r="135" spans="1:16" ht="22.5" outlineLevel="4" x14ac:dyDescent="0.2">
      <c r="A135" s="23" t="s">
        <v>48</v>
      </c>
      <c r="B135" s="24" t="s">
        <v>59</v>
      </c>
      <c r="C135" s="25" t="s">
        <v>144</v>
      </c>
      <c r="D135" s="25" t="s">
        <v>146</v>
      </c>
      <c r="E135" s="26" t="s">
        <v>28</v>
      </c>
      <c r="F135" s="27"/>
      <c r="G135" s="28">
        <v>4</v>
      </c>
      <c r="H135" s="27"/>
      <c r="I135" s="27"/>
      <c r="J135" s="27"/>
      <c r="K135" s="27"/>
      <c r="L135" s="28">
        <f>SUM($G$135:$K$135)</f>
        <v>4</v>
      </c>
      <c r="M135" s="56">
        <f t="array" ref="M135">INDEX(М[Цена за ед., руб],MATCH(1,IF(($B135=М[Наим.])*($C135=М[Артикул,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  <c r="N135" s="56">
        <f>ROUND($L$135*$M$135,2)</f>
        <v>0</v>
      </c>
      <c r="O135" s="25"/>
      <c r="P135" s="25">
        <f t="array" ref="P135">INDEX(М[Форма закупа],MATCH(1,IF(($B135=М[Наим.])*($C135=М[Артикул,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</row>
    <row r="136" spans="1:16" ht="22.5" outlineLevel="4" x14ac:dyDescent="0.2">
      <c r="A136" s="23" t="s">
        <v>50</v>
      </c>
      <c r="B136" s="24" t="s">
        <v>59</v>
      </c>
      <c r="C136" s="25" t="s">
        <v>144</v>
      </c>
      <c r="D136" s="25" t="s">
        <v>147</v>
      </c>
      <c r="E136" s="26" t="s">
        <v>28</v>
      </c>
      <c r="F136" s="27"/>
      <c r="G136" s="28">
        <v>6</v>
      </c>
      <c r="H136" s="27"/>
      <c r="I136" s="27"/>
      <c r="J136" s="27"/>
      <c r="K136" s="27"/>
      <c r="L136" s="28">
        <f>SUM($G$136:$K$136)</f>
        <v>6</v>
      </c>
      <c r="M136" s="56">
        <f t="array" ref="M136">INDEX(М[Цена за ед., руб],MATCH(1,IF(($B136=М[Наим.])*($C136=М[Артикул,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  <c r="N136" s="56">
        <f>ROUND($L$136*$M$136,2)</f>
        <v>0</v>
      </c>
      <c r="O136" s="25"/>
      <c r="P136" s="25">
        <f t="array" ref="P136">INDEX(М[Форма закупа],MATCH(1,IF(($B136=М[Наим.])*($C136=М[Артикул,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</row>
    <row r="137" spans="1:16" outlineLevel="4" x14ac:dyDescent="0.2">
      <c r="A137" s="20"/>
      <c r="B137" s="14" t="s">
        <v>26</v>
      </c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54"/>
      <c r="N137" s="55">
        <f>SUM($N$138)</f>
        <v>0</v>
      </c>
      <c r="O137" s="18"/>
      <c r="P137" s="22"/>
    </row>
    <row r="138" spans="1:16" outlineLevel="4" x14ac:dyDescent="0.2">
      <c r="A138" s="23"/>
      <c r="B138" s="24" t="s">
        <v>148</v>
      </c>
      <c r="C138" s="25"/>
      <c r="D138" s="25"/>
      <c r="E138" s="26" t="s">
        <v>28</v>
      </c>
      <c r="F138" s="27"/>
      <c r="G138" s="28">
        <v>20</v>
      </c>
      <c r="H138" s="27"/>
      <c r="I138" s="27"/>
      <c r="J138" s="27"/>
      <c r="K138" s="27"/>
      <c r="L138" s="28">
        <f>SUM($G$138:$K$138)</f>
        <v>20</v>
      </c>
      <c r="M138" s="56">
        <f t="array" ref="M138">INDEX(Р[Цена за ед., руб],MATCH(1,IF(($B138=Р[Наименование])*($O138=Р[Примечание]),{1},($B138=Р[Наименование])*($O138=Р[Примечание])),0))</f>
        <v>0</v>
      </c>
      <c r="N138" s="56">
        <f>ROUND($L$138*$M$138,2)</f>
        <v>0</v>
      </c>
      <c r="O138" s="25"/>
      <c r="P138" s="25"/>
    </row>
    <row r="139" spans="1:16" outlineLevel="4" x14ac:dyDescent="0.2">
      <c r="A139" s="20"/>
      <c r="B139" s="14" t="s">
        <v>32</v>
      </c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54"/>
      <c r="N139" s="55">
        <f>SUM($N$140:$N$144)</f>
        <v>0</v>
      </c>
      <c r="O139" s="18"/>
      <c r="P139" s="22"/>
    </row>
    <row r="140" spans="1:16" ht="22.5" outlineLevel="4" x14ac:dyDescent="0.2">
      <c r="A140" s="23" t="s">
        <v>33</v>
      </c>
      <c r="B140" s="24" t="s">
        <v>59</v>
      </c>
      <c r="C140" s="25" t="s">
        <v>144</v>
      </c>
      <c r="D140" s="25" t="s">
        <v>149</v>
      </c>
      <c r="E140" s="26" t="s">
        <v>28</v>
      </c>
      <c r="F140" s="27"/>
      <c r="G140" s="28">
        <v>2</v>
      </c>
      <c r="H140" s="27"/>
      <c r="I140" s="27"/>
      <c r="J140" s="27"/>
      <c r="K140" s="27"/>
      <c r="L140" s="28">
        <f>SUM($G$140:$K$140)</f>
        <v>2</v>
      </c>
      <c r="M140" s="56">
        <f t="array" ref="M140">INDEX(М[Цена за ед., руб],MATCH(1,IF(($B140=М[Наим.])*($C140=М[Артикул,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0</v>
      </c>
      <c r="N140" s="56">
        <f>ROUND($L$140*$M$140,2)</f>
        <v>0</v>
      </c>
      <c r="O140" s="25"/>
      <c r="P140" s="25">
        <f t="array" ref="P140">INDEX(М[Форма закупа],MATCH(1,IF(($B140=М[Наим.])*($C140=М[Артикул,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0</v>
      </c>
    </row>
    <row r="141" spans="1:16" ht="22.5" outlineLevel="4" x14ac:dyDescent="0.2">
      <c r="A141" s="23" t="s">
        <v>48</v>
      </c>
      <c r="B141" s="24" t="s">
        <v>59</v>
      </c>
      <c r="C141" s="25" t="s">
        <v>144</v>
      </c>
      <c r="D141" s="25" t="s">
        <v>150</v>
      </c>
      <c r="E141" s="26" t="s">
        <v>28</v>
      </c>
      <c r="F141" s="27"/>
      <c r="G141" s="28">
        <v>2</v>
      </c>
      <c r="H141" s="27"/>
      <c r="I141" s="27"/>
      <c r="J141" s="27"/>
      <c r="K141" s="27"/>
      <c r="L141" s="28">
        <f>SUM($G$141:$K$141)</f>
        <v>2</v>
      </c>
      <c r="M141" s="56">
        <f t="array" ref="M141">INDEX(М[Цена за ед., руб],MATCH(1,IF(($B141=М[Наим.])*($C141=М[Артикул,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  <c r="N141" s="56">
        <f>ROUND($L$141*$M$141,2)</f>
        <v>0</v>
      </c>
      <c r="O141" s="25"/>
      <c r="P141" s="25">
        <f t="array" ref="P141">INDEX(М[Форма закупа],MATCH(1,IF(($B141=М[Наим.])*($C141=М[Артикул,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</row>
    <row r="142" spans="1:16" ht="22.5" outlineLevel="4" x14ac:dyDescent="0.2">
      <c r="A142" s="23" t="s">
        <v>50</v>
      </c>
      <c r="B142" s="24" t="s">
        <v>59</v>
      </c>
      <c r="C142" s="25" t="s">
        <v>144</v>
      </c>
      <c r="D142" s="25" t="s">
        <v>151</v>
      </c>
      <c r="E142" s="26" t="s">
        <v>28</v>
      </c>
      <c r="F142" s="27"/>
      <c r="G142" s="28">
        <v>2</v>
      </c>
      <c r="H142" s="27"/>
      <c r="I142" s="27"/>
      <c r="J142" s="27"/>
      <c r="K142" s="27"/>
      <c r="L142" s="28">
        <f>SUM($G$142:$K$142)</f>
        <v>2</v>
      </c>
      <c r="M142" s="56">
        <f t="array" ref="M142">INDEX(М[Цена за ед., руб],MATCH(1,IF(($B142=М[Наим.])*($C142=М[Артикул, марка, произв.])*($D142=М[Хар-ка])*($O142=М[Прим.]),{1},($B142=М[Наим.])*($C142=М[Артикул, марка, произв.])*($D142=М[Хар-ка])*($O142=М[Прим.])),0))</f>
        <v>0</v>
      </c>
      <c r="N142" s="56">
        <f>ROUND($L$142*$M$142,2)</f>
        <v>0</v>
      </c>
      <c r="O142" s="25"/>
      <c r="P142" s="25">
        <f t="array" ref="P142">INDEX(М[Форма закупа],MATCH(1,IF(($B142=М[Наим.])*($C142=М[Артикул, марка, произв.])*($D142=М[Хар-ка])*($O142=М[Прим.]),{1},($B142=М[Наим.])*($C142=М[Артикул, марка, произв.])*($D142=М[Хар-ка])*($O142=М[Прим.])),0))</f>
        <v>0</v>
      </c>
    </row>
    <row r="143" spans="1:16" ht="22.5" outlineLevel="4" x14ac:dyDescent="0.2">
      <c r="A143" s="23" t="s">
        <v>52</v>
      </c>
      <c r="B143" s="24" t="s">
        <v>59</v>
      </c>
      <c r="C143" s="25" t="s">
        <v>144</v>
      </c>
      <c r="D143" s="25" t="s">
        <v>152</v>
      </c>
      <c r="E143" s="26" t="s">
        <v>28</v>
      </c>
      <c r="F143" s="27"/>
      <c r="G143" s="28">
        <v>12</v>
      </c>
      <c r="H143" s="27"/>
      <c r="I143" s="27"/>
      <c r="J143" s="27"/>
      <c r="K143" s="27"/>
      <c r="L143" s="28">
        <f>SUM($G$143:$K$143)</f>
        <v>12</v>
      </c>
      <c r="M143" s="56">
        <f t="array" ref="M143">INDEX(М[Цена за ед., руб],MATCH(1,IF(($B143=М[Наим.])*($C143=М[Артикул, марка, произв.])*($D143=М[Хар-ка])*($O143=М[Прим.]),{1},($B143=М[Наим.])*($C143=М[Артикул, марка, произв.])*($D143=М[Хар-ка])*($O143=М[Прим.])),0))</f>
        <v>0</v>
      </c>
      <c r="N143" s="56">
        <f>ROUND($L$143*$M$143,2)</f>
        <v>0</v>
      </c>
      <c r="O143" s="25"/>
      <c r="P143" s="25">
        <f t="array" ref="P143">INDEX(М[Форма закупа],MATCH(1,IF(($B143=М[Наим.])*($C143=М[Артикул, марка, произв.])*($D143=М[Хар-ка])*($O143=М[Прим.]),{1},($B143=М[Наим.])*($C143=М[Артикул, марка, произв.])*($D143=М[Хар-ка])*($O143=М[Прим.])),0))</f>
        <v>0</v>
      </c>
    </row>
    <row r="144" spans="1:16" ht="22.5" outlineLevel="4" x14ac:dyDescent="0.2">
      <c r="A144" s="23" t="s">
        <v>54</v>
      </c>
      <c r="B144" s="24" t="s">
        <v>59</v>
      </c>
      <c r="C144" s="25" t="s">
        <v>144</v>
      </c>
      <c r="D144" s="25" t="s">
        <v>153</v>
      </c>
      <c r="E144" s="26" t="s">
        <v>28</v>
      </c>
      <c r="F144" s="27"/>
      <c r="G144" s="28">
        <v>2</v>
      </c>
      <c r="H144" s="27"/>
      <c r="I144" s="27"/>
      <c r="J144" s="27"/>
      <c r="K144" s="27"/>
      <c r="L144" s="28">
        <f>SUM($G$144:$K$144)</f>
        <v>2</v>
      </c>
      <c r="M144" s="56">
        <f t="array" ref="M144">INDEX(М[Цена за ед., руб],MATCH(1,IF(($B144=М[Наим.])*($C144=М[Артикул,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0</v>
      </c>
      <c r="N144" s="56">
        <f>ROUND($L$144*$M$144,2)</f>
        <v>0</v>
      </c>
      <c r="O144" s="25"/>
      <c r="P144" s="25">
        <f t="array" ref="P144">INDEX(М[Форма закупа],MATCH(1,IF(($B144=М[Наим.])*($C144=М[Артикул,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0</v>
      </c>
    </row>
    <row r="145" spans="1:16" outlineLevel="4" x14ac:dyDescent="0.2">
      <c r="A145" s="20"/>
      <c r="B145" s="14" t="s">
        <v>26</v>
      </c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54"/>
      <c r="N145" s="55">
        <f>SUM($N$146)</f>
        <v>0</v>
      </c>
      <c r="O145" s="18"/>
      <c r="P145" s="22"/>
    </row>
    <row r="146" spans="1:16" ht="22.5" outlineLevel="4" x14ac:dyDescent="0.2">
      <c r="A146" s="23"/>
      <c r="B146" s="24" t="s">
        <v>58</v>
      </c>
      <c r="C146" s="25"/>
      <c r="D146" s="25"/>
      <c r="E146" s="26" t="s">
        <v>28</v>
      </c>
      <c r="F146" s="27"/>
      <c r="G146" s="28">
        <v>520</v>
      </c>
      <c r="H146" s="27"/>
      <c r="I146" s="27"/>
      <c r="J146" s="27"/>
      <c r="K146" s="27"/>
      <c r="L146" s="28">
        <f>SUM($G$146:$K$146)</f>
        <v>520</v>
      </c>
      <c r="M146" s="56">
        <f t="array" ref="M146">INDEX(Р[Цена за ед., руб],MATCH(1,IF(($B146=Р[Наименование])*($O146=Р[Примечание]),{1},($B146=Р[Наименование])*($O146=Р[Примечание])),0))</f>
        <v>0</v>
      </c>
      <c r="N146" s="56">
        <f>ROUND($L$146*$M$146,2)</f>
        <v>0</v>
      </c>
      <c r="O146" s="25"/>
      <c r="P146" s="25"/>
    </row>
    <row r="147" spans="1:16" outlineLevel="4" x14ac:dyDescent="0.2">
      <c r="A147" s="20"/>
      <c r="B147" s="14" t="s">
        <v>32</v>
      </c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54"/>
      <c r="N147" s="55">
        <f>SUM($N$148:$N$152)</f>
        <v>0</v>
      </c>
      <c r="O147" s="18"/>
      <c r="P147" s="22"/>
    </row>
    <row r="148" spans="1:16" ht="33.75" outlineLevel="4" x14ac:dyDescent="0.2">
      <c r="A148" s="23" t="s">
        <v>33</v>
      </c>
      <c r="B148" s="24" t="s">
        <v>59</v>
      </c>
      <c r="C148" s="25" t="s">
        <v>35</v>
      </c>
      <c r="D148" s="25" t="s">
        <v>60</v>
      </c>
      <c r="E148" s="26" t="s">
        <v>28</v>
      </c>
      <c r="F148" s="27"/>
      <c r="G148" s="28">
        <v>38</v>
      </c>
      <c r="H148" s="27"/>
      <c r="I148" s="27"/>
      <c r="J148" s="27"/>
      <c r="K148" s="27"/>
      <c r="L148" s="28">
        <f>SUM($G$148:$K$148)</f>
        <v>38</v>
      </c>
      <c r="M148" s="56">
        <f t="array" ref="M148">INDEX(М[Цена за ед., руб],MATCH(1,IF(($B148=М[Наим.])*($C148=М[Артикул,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  <c r="N148" s="56">
        <f>ROUND($L$148*$M$148,2)</f>
        <v>0</v>
      </c>
      <c r="O148" s="25"/>
      <c r="P148" s="25">
        <f t="array" ref="P148">INDEX(М[Форма закупа],MATCH(1,IF(($B148=М[Наим.])*($C148=М[Артикул,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</row>
    <row r="149" spans="1:16" ht="33.75" outlineLevel="4" x14ac:dyDescent="0.2">
      <c r="A149" s="23" t="s">
        <v>48</v>
      </c>
      <c r="B149" s="24" t="s">
        <v>59</v>
      </c>
      <c r="C149" s="25" t="s">
        <v>35</v>
      </c>
      <c r="D149" s="25" t="s">
        <v>61</v>
      </c>
      <c r="E149" s="26" t="s">
        <v>28</v>
      </c>
      <c r="F149" s="27"/>
      <c r="G149" s="28">
        <v>44</v>
      </c>
      <c r="H149" s="27"/>
      <c r="I149" s="27"/>
      <c r="J149" s="27"/>
      <c r="K149" s="27"/>
      <c r="L149" s="28">
        <f>SUM($G$149:$K$149)</f>
        <v>44</v>
      </c>
      <c r="M149" s="56">
        <f t="array" ref="M149">INDEX(М[Цена за ед., руб],MATCH(1,IF(($B149=М[Наим.])*($C149=М[Артикул,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  <c r="N149" s="56">
        <f>ROUND($L$149*$M$149,2)</f>
        <v>0</v>
      </c>
      <c r="O149" s="25"/>
      <c r="P149" s="25">
        <f t="array" ref="P149">INDEX(М[Форма закупа],MATCH(1,IF(($B149=М[Наим.])*($C149=М[Артикул,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</row>
    <row r="150" spans="1:16" ht="33.75" outlineLevel="4" x14ac:dyDescent="0.2">
      <c r="A150" s="23" t="s">
        <v>50</v>
      </c>
      <c r="B150" s="24" t="s">
        <v>59</v>
      </c>
      <c r="C150" s="25" t="s">
        <v>35</v>
      </c>
      <c r="D150" s="25" t="s">
        <v>62</v>
      </c>
      <c r="E150" s="26" t="s">
        <v>28</v>
      </c>
      <c r="F150" s="27"/>
      <c r="G150" s="28">
        <v>40</v>
      </c>
      <c r="H150" s="27"/>
      <c r="I150" s="27"/>
      <c r="J150" s="27"/>
      <c r="K150" s="27"/>
      <c r="L150" s="28">
        <f>SUM($G$150:$K$150)</f>
        <v>40</v>
      </c>
      <c r="M150" s="56">
        <f t="array" ref="M150">INDEX(М[Цена за ед., руб],MATCH(1,IF(($B150=М[Наим.])*($C150=М[Артикул,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0</v>
      </c>
      <c r="N150" s="56">
        <f>ROUND($L$150*$M$150,2)</f>
        <v>0</v>
      </c>
      <c r="O150" s="25"/>
      <c r="P150" s="25">
        <f t="array" ref="P150">INDEX(М[Форма закупа],MATCH(1,IF(($B150=М[Наим.])*($C150=М[Артикул,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0</v>
      </c>
    </row>
    <row r="151" spans="1:16" ht="22.5" outlineLevel="4" x14ac:dyDescent="0.2">
      <c r="A151" s="23" t="s">
        <v>52</v>
      </c>
      <c r="B151" s="24" t="s">
        <v>59</v>
      </c>
      <c r="C151" s="25" t="s">
        <v>35</v>
      </c>
      <c r="D151" s="25" t="s">
        <v>63</v>
      </c>
      <c r="E151" s="26" t="s">
        <v>28</v>
      </c>
      <c r="F151" s="27"/>
      <c r="G151" s="28">
        <v>390</v>
      </c>
      <c r="H151" s="27"/>
      <c r="I151" s="27"/>
      <c r="J151" s="27"/>
      <c r="K151" s="27"/>
      <c r="L151" s="28">
        <f>SUM($G$151:$K$151)</f>
        <v>390</v>
      </c>
      <c r="M151" s="56">
        <f t="array" ref="M151">INDEX(М[Цена за ед., руб],MATCH(1,IF(($B151=М[Наим.])*($C151=М[Артикул,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  <c r="N151" s="56">
        <f>ROUND($L$151*$M$151,2)</f>
        <v>0</v>
      </c>
      <c r="O151" s="25"/>
      <c r="P151" s="25">
        <f t="array" ref="P151">INDEX(М[Форма закупа],MATCH(1,IF(($B151=М[Наим.])*($C151=М[Артикул,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</row>
    <row r="152" spans="1:16" ht="22.5" outlineLevel="4" x14ac:dyDescent="0.2">
      <c r="A152" s="23" t="s">
        <v>54</v>
      </c>
      <c r="B152" s="24" t="s">
        <v>59</v>
      </c>
      <c r="C152" s="25" t="s">
        <v>35</v>
      </c>
      <c r="D152" s="25" t="s">
        <v>154</v>
      </c>
      <c r="E152" s="26" t="s">
        <v>28</v>
      </c>
      <c r="F152" s="27"/>
      <c r="G152" s="28">
        <v>8</v>
      </c>
      <c r="H152" s="27"/>
      <c r="I152" s="27"/>
      <c r="J152" s="27"/>
      <c r="K152" s="27"/>
      <c r="L152" s="28">
        <f>SUM($G$152:$K$152)</f>
        <v>8</v>
      </c>
      <c r="M152" s="56">
        <f t="array" ref="M152">INDEX(М[Цена за ед., руб],MATCH(1,IF(($B152=М[Наим.])*($C152=М[Артикул,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  <c r="N152" s="56">
        <f>ROUND($L$152*$M$152,2)</f>
        <v>0</v>
      </c>
      <c r="O152" s="25"/>
      <c r="P152" s="25">
        <f t="array" ref="P152">INDEX(М[Форма закупа],MATCH(1,IF(($B152=М[Наим.])*($C152=М[Артикул,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</row>
    <row r="153" spans="1:16" outlineLevel="4" x14ac:dyDescent="0.2">
      <c r="A153" s="20"/>
      <c r="B153" s="14" t="s">
        <v>26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54"/>
      <c r="N153" s="55">
        <f>SUM($N$154)</f>
        <v>0</v>
      </c>
      <c r="O153" s="18"/>
      <c r="P153" s="22"/>
    </row>
    <row r="154" spans="1:16" outlineLevel="4" x14ac:dyDescent="0.2">
      <c r="A154" s="23"/>
      <c r="B154" s="24" t="s">
        <v>155</v>
      </c>
      <c r="C154" s="25"/>
      <c r="D154" s="25"/>
      <c r="E154" s="26" t="s">
        <v>28</v>
      </c>
      <c r="F154" s="27"/>
      <c r="G154" s="27"/>
      <c r="H154" s="28">
        <v>69</v>
      </c>
      <c r="I154" s="28">
        <v>206</v>
      </c>
      <c r="J154" s="28">
        <v>166</v>
      </c>
      <c r="K154" s="28">
        <v>186</v>
      </c>
      <c r="L154" s="28">
        <f>SUM($G$154:$K$154)</f>
        <v>627</v>
      </c>
      <c r="M154" s="56">
        <f t="array" ref="M154">INDEX(Р[Цена за ед., руб],MATCH(1,IF(($B154=Р[Наименование])*($O154=Р[Примечание]),{1},($B154=Р[Наименование])*($O154=Р[Примечание])),0))</f>
        <v>0</v>
      </c>
      <c r="N154" s="56">
        <f>ROUND($L$154*$M$154,2)</f>
        <v>0</v>
      </c>
      <c r="O154" s="25"/>
      <c r="P154" s="25"/>
    </row>
    <row r="155" spans="1:16" outlineLevel="4" x14ac:dyDescent="0.2">
      <c r="A155" s="20"/>
      <c r="B155" s="14" t="s">
        <v>32</v>
      </c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54"/>
      <c r="N155" s="55">
        <f>SUM($N$156)</f>
        <v>0</v>
      </c>
      <c r="O155" s="18"/>
      <c r="P155" s="22"/>
    </row>
    <row r="156" spans="1:16" ht="22.5" outlineLevel="4" x14ac:dyDescent="0.2">
      <c r="A156" s="23" t="s">
        <v>33</v>
      </c>
      <c r="B156" s="24" t="s">
        <v>156</v>
      </c>
      <c r="C156" s="25"/>
      <c r="D156" s="25" t="s">
        <v>157</v>
      </c>
      <c r="E156" s="26" t="s">
        <v>28</v>
      </c>
      <c r="F156" s="27"/>
      <c r="G156" s="27"/>
      <c r="H156" s="28">
        <v>69</v>
      </c>
      <c r="I156" s="28">
        <v>206</v>
      </c>
      <c r="J156" s="28">
        <v>166</v>
      </c>
      <c r="K156" s="28">
        <v>186</v>
      </c>
      <c r="L156" s="28">
        <f>SUM($G$156:$K$156)</f>
        <v>627</v>
      </c>
      <c r="M156" s="56">
        <f t="array" ref="M156">INDEX(М[Цена за ед., руб],MATCH(1,IF(($B156=М[Наим.])*($C156=М[Артикул,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  <c r="N156" s="56">
        <f>ROUND($L$156*$M$156,2)</f>
        <v>0</v>
      </c>
      <c r="O156" s="25"/>
      <c r="P156" s="25">
        <f t="array" ref="P156">INDEX(М[Форма закупа],MATCH(1,IF(($B156=М[Наим.])*($C156=М[Артикул,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</row>
    <row r="157" spans="1:16" outlineLevel="4" x14ac:dyDescent="0.2">
      <c r="A157" s="20"/>
      <c r="B157" s="14" t="s">
        <v>26</v>
      </c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54"/>
      <c r="N157" s="55">
        <f>SUM($N$158)</f>
        <v>0</v>
      </c>
      <c r="O157" s="18"/>
      <c r="P157" s="22"/>
    </row>
    <row r="158" spans="1:16" outlineLevel="4" x14ac:dyDescent="0.2">
      <c r="A158" s="23"/>
      <c r="B158" s="24" t="s">
        <v>158</v>
      </c>
      <c r="C158" s="25"/>
      <c r="D158" s="25"/>
      <c r="E158" s="26" t="s">
        <v>28</v>
      </c>
      <c r="F158" s="27"/>
      <c r="G158" s="28">
        <v>38</v>
      </c>
      <c r="H158" s="28">
        <v>233</v>
      </c>
      <c r="I158" s="28">
        <v>369</v>
      </c>
      <c r="J158" s="28">
        <v>327</v>
      </c>
      <c r="K158" s="28">
        <v>384</v>
      </c>
      <c r="L158" s="29">
        <f>SUM($G$158:$K$158)</f>
        <v>1351</v>
      </c>
      <c r="M158" s="56">
        <f t="array" ref="M158">INDEX(Р[Цена за ед., руб],MATCH(1,IF(($B158=Р[Наименование])*($O158=Р[Примечание]),{1},($B158=Р[Наименование])*($O158=Р[Примечание])),0))</f>
        <v>0</v>
      </c>
      <c r="N158" s="56">
        <f>ROUND($L$158*$M$158,2)</f>
        <v>0</v>
      </c>
      <c r="O158" s="25"/>
      <c r="P158" s="25"/>
    </row>
    <row r="159" spans="1:16" outlineLevel="4" x14ac:dyDescent="0.2">
      <c r="A159" s="20"/>
      <c r="B159" s="14" t="s">
        <v>32</v>
      </c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54"/>
      <c r="N159" s="55">
        <f>SUM($N$160:$N$287)</f>
        <v>0</v>
      </c>
      <c r="O159" s="18"/>
      <c r="P159" s="22"/>
    </row>
    <row r="160" spans="1:16" outlineLevel="4" x14ac:dyDescent="0.2">
      <c r="A160" s="23" t="s">
        <v>33</v>
      </c>
      <c r="B160" s="24" t="s">
        <v>159</v>
      </c>
      <c r="C160" s="25"/>
      <c r="D160" s="25" t="s">
        <v>160</v>
      </c>
      <c r="E160" s="26" t="s">
        <v>28</v>
      </c>
      <c r="F160" s="27"/>
      <c r="G160" s="27"/>
      <c r="H160" s="28">
        <v>216</v>
      </c>
      <c r="I160" s="28">
        <v>347</v>
      </c>
      <c r="J160" s="28">
        <v>308</v>
      </c>
      <c r="K160" s="28">
        <v>362</v>
      </c>
      <c r="L160" s="29">
        <f>SUM($G$160:$K$160)</f>
        <v>1233</v>
      </c>
      <c r="M160" s="56">
        <f t="array" ref="M160">INDEX(М[Цена за ед., руб],MATCH(1,IF(($B160=М[Наим.])*($C160=М[Артикул,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  <c r="N160" s="56">
        <f>ROUND($L$160*$M$160,2)</f>
        <v>0</v>
      </c>
      <c r="O160" s="25"/>
      <c r="P160" s="25">
        <f t="array" ref="P160">INDEX(М[Форма закупа],MATCH(1,IF(($B160=М[Наим.])*($C160=М[Артикул,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</row>
    <row r="161" spans="1:16" ht="56.25" outlineLevel="4" x14ac:dyDescent="0.2">
      <c r="A161" s="23" t="s">
        <v>48</v>
      </c>
      <c r="B161" s="24" t="s">
        <v>161</v>
      </c>
      <c r="C161" s="25"/>
      <c r="D161" s="25" t="s">
        <v>162</v>
      </c>
      <c r="E161" s="26" t="s">
        <v>28</v>
      </c>
      <c r="F161" s="27"/>
      <c r="G161" s="28">
        <v>1</v>
      </c>
      <c r="H161" s="27"/>
      <c r="I161" s="27"/>
      <c r="J161" s="27"/>
      <c r="K161" s="27"/>
      <c r="L161" s="28">
        <f>SUM($G$161:$K$161)</f>
        <v>1</v>
      </c>
      <c r="M161" s="56">
        <f t="array" ref="M161">INDEX(М[Цена за ед., руб],MATCH(1,IF(($B161=М[Наим.])*($C161=М[Артикул,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  <c r="N161" s="56">
        <f>ROUND($L$161*$M$161,2)</f>
        <v>0</v>
      </c>
      <c r="O161" s="25"/>
      <c r="P161" s="25">
        <f t="array" ref="P161">INDEX(М[Форма закупа],MATCH(1,IF(($B161=М[Наим.])*($C161=М[Артикул,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</row>
    <row r="162" spans="1:16" ht="56.25" outlineLevel="4" x14ac:dyDescent="0.2">
      <c r="A162" s="23" t="s">
        <v>50</v>
      </c>
      <c r="B162" s="24" t="s">
        <v>161</v>
      </c>
      <c r="C162" s="25"/>
      <c r="D162" s="25" t="s">
        <v>163</v>
      </c>
      <c r="E162" s="26" t="s">
        <v>28</v>
      </c>
      <c r="F162" s="27"/>
      <c r="G162" s="27"/>
      <c r="H162" s="28">
        <v>5</v>
      </c>
      <c r="I162" s="28">
        <v>2</v>
      </c>
      <c r="J162" s="27"/>
      <c r="K162" s="27"/>
      <c r="L162" s="28">
        <f>SUM($G$162:$K$162)</f>
        <v>7</v>
      </c>
      <c r="M162" s="56">
        <f t="array" ref="M162">INDEX(М[Цена за ед., руб],MATCH(1,IF(($B162=М[Наим.])*($C162=М[Артикул,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  <c r="N162" s="56">
        <f>ROUND($L$162*$M$162,2)</f>
        <v>0</v>
      </c>
      <c r="O162" s="25"/>
      <c r="P162" s="25">
        <f t="array" ref="P162">INDEX(М[Форма закупа],MATCH(1,IF(($B162=М[Наим.])*($C162=М[Артикул,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</row>
    <row r="163" spans="1:16" ht="56.25" outlineLevel="4" x14ac:dyDescent="0.2">
      <c r="A163" s="23" t="s">
        <v>52</v>
      </c>
      <c r="B163" s="24" t="s">
        <v>161</v>
      </c>
      <c r="C163" s="25"/>
      <c r="D163" s="25" t="s">
        <v>164</v>
      </c>
      <c r="E163" s="26" t="s">
        <v>28</v>
      </c>
      <c r="F163" s="27"/>
      <c r="G163" s="27"/>
      <c r="H163" s="28">
        <v>6</v>
      </c>
      <c r="I163" s="27"/>
      <c r="J163" s="28">
        <v>2</v>
      </c>
      <c r="K163" s="28">
        <v>1</v>
      </c>
      <c r="L163" s="28">
        <f>SUM($G$163:$K$163)</f>
        <v>9</v>
      </c>
      <c r="M163" s="56">
        <f t="array" ref="M163">INDEX(М[Цена за ед., руб],MATCH(1,IF(($B163=М[Наим.])*($C163=М[Артикул,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  <c r="N163" s="56">
        <f>ROUND($L$163*$M$163,2)</f>
        <v>0</v>
      </c>
      <c r="O163" s="25"/>
      <c r="P163" s="25">
        <f t="array" ref="P163">INDEX(М[Форма закупа],MATCH(1,IF(($B163=М[Наим.])*($C163=М[Артикул,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</row>
    <row r="164" spans="1:16" ht="56.25" outlineLevel="4" x14ac:dyDescent="0.2">
      <c r="A164" s="23" t="s">
        <v>54</v>
      </c>
      <c r="B164" s="24" t="s">
        <v>161</v>
      </c>
      <c r="C164" s="25"/>
      <c r="D164" s="25" t="s">
        <v>165</v>
      </c>
      <c r="E164" s="26" t="s">
        <v>28</v>
      </c>
      <c r="F164" s="27"/>
      <c r="G164" s="27"/>
      <c r="H164" s="28">
        <v>1</v>
      </c>
      <c r="I164" s="28">
        <v>14</v>
      </c>
      <c r="J164" s="28">
        <v>1</v>
      </c>
      <c r="K164" s="28">
        <v>1</v>
      </c>
      <c r="L164" s="28">
        <f>SUM($G$164:$K$164)</f>
        <v>17</v>
      </c>
      <c r="M164" s="56">
        <f t="array" ref="M164">INDEX(М[Цена за ед., руб],MATCH(1,IF(($B164=М[Наим.])*($C164=М[Артикул,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  <c r="N164" s="56">
        <f>ROUND($L$164*$M$164,2)</f>
        <v>0</v>
      </c>
      <c r="O164" s="25"/>
      <c r="P164" s="25">
        <f t="array" ref="P164">INDEX(М[Форма закупа],MATCH(1,IF(($B164=М[Наим.])*($C164=М[Артикул,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</row>
    <row r="165" spans="1:16" ht="56.25" outlineLevel="4" x14ac:dyDescent="0.2">
      <c r="A165" s="23" t="s">
        <v>56</v>
      </c>
      <c r="B165" s="24" t="s">
        <v>161</v>
      </c>
      <c r="C165" s="25"/>
      <c r="D165" s="25" t="s">
        <v>166</v>
      </c>
      <c r="E165" s="26" t="s">
        <v>28</v>
      </c>
      <c r="F165" s="27"/>
      <c r="G165" s="27"/>
      <c r="H165" s="28">
        <v>1</v>
      </c>
      <c r="I165" s="28">
        <v>5</v>
      </c>
      <c r="J165" s="27"/>
      <c r="K165" s="27"/>
      <c r="L165" s="28">
        <f>SUM($G$165:$K$165)</f>
        <v>6</v>
      </c>
      <c r="M165" s="56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56">
        <f>ROUND($L$165*$M$165,2)</f>
        <v>0</v>
      </c>
      <c r="O165" s="25"/>
      <c r="P165" s="25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</row>
    <row r="166" spans="1:16" ht="56.25" outlineLevel="4" x14ac:dyDescent="0.2">
      <c r="A166" s="23" t="s">
        <v>72</v>
      </c>
      <c r="B166" s="24" t="s">
        <v>161</v>
      </c>
      <c r="C166" s="25"/>
      <c r="D166" s="25" t="s">
        <v>167</v>
      </c>
      <c r="E166" s="26" t="s">
        <v>28</v>
      </c>
      <c r="F166" s="27"/>
      <c r="G166" s="27"/>
      <c r="H166" s="27"/>
      <c r="I166" s="28">
        <v>10</v>
      </c>
      <c r="J166" s="28">
        <v>5</v>
      </c>
      <c r="K166" s="28">
        <v>5</v>
      </c>
      <c r="L166" s="28">
        <f>SUM($G$166:$K$166)</f>
        <v>20</v>
      </c>
      <c r="M166" s="56">
        <f t="array" ref="M166">INDEX(М[Цена за ед., руб],MATCH(1,IF(($B166=М[Наим.])*($C166=М[Артикул,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  <c r="N166" s="56">
        <f>ROUND($L$166*$M$166,2)</f>
        <v>0</v>
      </c>
      <c r="O166" s="25"/>
      <c r="P166" s="25">
        <f t="array" ref="P166">INDEX(М[Форма закупа],MATCH(1,IF(($B166=М[Наим.])*($C166=М[Артикул,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</row>
    <row r="167" spans="1:16" ht="56.25" outlineLevel="4" x14ac:dyDescent="0.2">
      <c r="A167" s="23" t="s">
        <v>94</v>
      </c>
      <c r="B167" s="24" t="s">
        <v>161</v>
      </c>
      <c r="C167" s="25"/>
      <c r="D167" s="25" t="s">
        <v>168</v>
      </c>
      <c r="E167" s="26" t="s">
        <v>28</v>
      </c>
      <c r="F167" s="27"/>
      <c r="G167" s="27"/>
      <c r="H167" s="27"/>
      <c r="I167" s="28">
        <v>20</v>
      </c>
      <c r="J167" s="27"/>
      <c r="K167" s="28">
        <v>12</v>
      </c>
      <c r="L167" s="28">
        <f>SUM($G$167:$K$167)</f>
        <v>32</v>
      </c>
      <c r="M167" s="56">
        <f t="array" ref="M167">INDEX(М[Цена за ед., руб],MATCH(1,IF(($B167=М[Наим.])*($C167=М[Артикул,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  <c r="N167" s="56">
        <f>ROUND($L$167*$M$167,2)</f>
        <v>0</v>
      </c>
      <c r="O167" s="25"/>
      <c r="P167" s="25">
        <f t="array" ref="P167">INDEX(М[Форма закупа],MATCH(1,IF(($B167=М[Наим.])*($C167=М[Артикул,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</row>
    <row r="168" spans="1:16" ht="56.25" outlineLevel="4" x14ac:dyDescent="0.2">
      <c r="A168" s="23" t="s">
        <v>169</v>
      </c>
      <c r="B168" s="24" t="s">
        <v>161</v>
      </c>
      <c r="C168" s="25" t="s">
        <v>170</v>
      </c>
      <c r="D168" s="25" t="s">
        <v>168</v>
      </c>
      <c r="E168" s="26" t="s">
        <v>28</v>
      </c>
      <c r="F168" s="27"/>
      <c r="G168" s="27"/>
      <c r="H168" s="27"/>
      <c r="I168" s="27"/>
      <c r="J168" s="27"/>
      <c r="K168" s="28">
        <v>3</v>
      </c>
      <c r="L168" s="28">
        <f>SUM($G$168:$K$168)</f>
        <v>3</v>
      </c>
      <c r="M168" s="56">
        <f t="array" ref="M168">INDEX(М[Цена за ед., руб],MATCH(1,IF(($B168=М[Наим.])*($C168=М[Артикул,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  <c r="N168" s="56">
        <f>ROUND($L$168*$M$168,2)</f>
        <v>0</v>
      </c>
      <c r="O168" s="25"/>
      <c r="P168" s="25">
        <f t="array" ref="P168">INDEX(М[Форма закупа],MATCH(1,IF(($B168=М[Наим.])*($C168=М[Артикул,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</row>
    <row r="169" spans="1:16" ht="56.25" outlineLevel="4" x14ac:dyDescent="0.2">
      <c r="A169" s="23" t="s">
        <v>171</v>
      </c>
      <c r="B169" s="24" t="s">
        <v>161</v>
      </c>
      <c r="C169" s="25"/>
      <c r="D169" s="25" t="s">
        <v>172</v>
      </c>
      <c r="E169" s="26" t="s">
        <v>28</v>
      </c>
      <c r="F169" s="27"/>
      <c r="G169" s="27"/>
      <c r="H169" s="27"/>
      <c r="I169" s="27"/>
      <c r="J169" s="28">
        <v>56</v>
      </c>
      <c r="K169" s="28">
        <v>53</v>
      </c>
      <c r="L169" s="28">
        <f>SUM($G$169:$K$169)</f>
        <v>109</v>
      </c>
      <c r="M169" s="56">
        <f t="array" ref="M169">INDEX(М[Цена за ед., руб],MATCH(1,IF(($B169=М[Наим.])*($C169=М[Артикул,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  <c r="N169" s="56">
        <f>ROUND($L$169*$M$169,2)</f>
        <v>0</v>
      </c>
      <c r="O169" s="25"/>
      <c r="P169" s="25">
        <f t="array" ref="P169">INDEX(М[Форма закупа],MATCH(1,IF(($B169=М[Наим.])*($C169=М[Артикул,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</row>
    <row r="170" spans="1:16" ht="56.25" outlineLevel="4" x14ac:dyDescent="0.2">
      <c r="A170" s="23" t="s">
        <v>19</v>
      </c>
      <c r="B170" s="24" t="s">
        <v>161</v>
      </c>
      <c r="C170" s="25"/>
      <c r="D170" s="25" t="s">
        <v>173</v>
      </c>
      <c r="E170" s="26" t="s">
        <v>28</v>
      </c>
      <c r="F170" s="27"/>
      <c r="G170" s="27"/>
      <c r="H170" s="28">
        <v>5</v>
      </c>
      <c r="I170" s="28">
        <v>4</v>
      </c>
      <c r="J170" s="27"/>
      <c r="K170" s="27"/>
      <c r="L170" s="28">
        <f>SUM($G$170:$K$170)</f>
        <v>9</v>
      </c>
      <c r="M170" s="56">
        <f t="array" ref="M170">INDEX(М[Цена за ед., руб],MATCH(1,IF(($B170=М[Наим.])*($C170=М[Артикул,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  <c r="N170" s="56">
        <f>ROUND($L$170*$M$170,2)</f>
        <v>0</v>
      </c>
      <c r="O170" s="25"/>
      <c r="P170" s="25">
        <f t="array" ref="P170">INDEX(М[Форма закупа],MATCH(1,IF(($B170=М[Наим.])*($C170=М[Артикул,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</row>
    <row r="171" spans="1:16" ht="56.25" outlineLevel="4" x14ac:dyDescent="0.2">
      <c r="A171" s="23" t="s">
        <v>174</v>
      </c>
      <c r="B171" s="24" t="s">
        <v>161</v>
      </c>
      <c r="C171" s="25"/>
      <c r="D171" s="25" t="s">
        <v>175</v>
      </c>
      <c r="E171" s="26" t="s">
        <v>28</v>
      </c>
      <c r="F171" s="27"/>
      <c r="G171" s="27"/>
      <c r="H171" s="28">
        <v>2</v>
      </c>
      <c r="I171" s="28">
        <v>1</v>
      </c>
      <c r="J171" s="27"/>
      <c r="K171" s="27"/>
      <c r="L171" s="28">
        <f>SUM($G$171:$K$171)</f>
        <v>3</v>
      </c>
      <c r="M171" s="56">
        <f t="array" ref="M171">INDEX(М[Цена за ед., руб],MATCH(1,IF(($B171=М[Наим.])*($C171=М[Артикул,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  <c r="N171" s="56">
        <f>ROUND($L$171*$M$171,2)</f>
        <v>0</v>
      </c>
      <c r="O171" s="25"/>
      <c r="P171" s="25">
        <f t="array" ref="P171">INDEX(М[Форма закупа],MATCH(1,IF(($B171=М[Наим.])*($C171=М[Артикул,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</row>
    <row r="172" spans="1:16" ht="56.25" outlineLevel="4" x14ac:dyDescent="0.2">
      <c r="A172" s="23" t="s">
        <v>176</v>
      </c>
      <c r="B172" s="24" t="s">
        <v>161</v>
      </c>
      <c r="C172" s="25"/>
      <c r="D172" s="25" t="s">
        <v>177</v>
      </c>
      <c r="E172" s="26" t="s">
        <v>28</v>
      </c>
      <c r="F172" s="27"/>
      <c r="G172" s="27"/>
      <c r="H172" s="27"/>
      <c r="I172" s="27"/>
      <c r="J172" s="28">
        <v>3</v>
      </c>
      <c r="K172" s="27"/>
      <c r="L172" s="28">
        <f>SUM($G$172:$K$172)</f>
        <v>3</v>
      </c>
      <c r="M172" s="56">
        <f t="array" ref="M172">INDEX(М[Цена за ед., руб],MATCH(1,IF(($B172=М[Наим.])*($C172=М[Артикул,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  <c r="N172" s="56">
        <f>ROUND($L$172*$M$172,2)</f>
        <v>0</v>
      </c>
      <c r="O172" s="25"/>
      <c r="P172" s="25">
        <f t="array" ref="P172">INDEX(М[Форма закупа],MATCH(1,IF(($B172=М[Наим.])*($C172=М[Артикул,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</row>
    <row r="173" spans="1:16" ht="56.25" outlineLevel="4" x14ac:dyDescent="0.2">
      <c r="A173" s="23" t="s">
        <v>178</v>
      </c>
      <c r="B173" s="24" t="s">
        <v>161</v>
      </c>
      <c r="C173" s="25"/>
      <c r="D173" s="25" t="s">
        <v>179</v>
      </c>
      <c r="E173" s="26" t="s">
        <v>28</v>
      </c>
      <c r="F173" s="27"/>
      <c r="G173" s="27"/>
      <c r="H173" s="27"/>
      <c r="I173" s="27"/>
      <c r="J173" s="27"/>
      <c r="K173" s="28">
        <v>1</v>
      </c>
      <c r="L173" s="28">
        <f>SUM($G$173:$K$173)</f>
        <v>1</v>
      </c>
      <c r="M173" s="56">
        <f t="array" ref="M173">INDEX(М[Цена за ед., руб],MATCH(1,IF(($B173=М[Наим.])*($C173=М[Артикул,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  <c r="N173" s="56">
        <f>ROUND($L$173*$M$173,2)</f>
        <v>0</v>
      </c>
      <c r="O173" s="25"/>
      <c r="P173" s="25">
        <f t="array" ref="P173">INDEX(М[Форма закупа],MATCH(1,IF(($B173=М[Наим.])*($C173=М[Артикул,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</row>
    <row r="174" spans="1:16" ht="56.25" outlineLevel="4" x14ac:dyDescent="0.2">
      <c r="A174" s="23" t="s">
        <v>180</v>
      </c>
      <c r="B174" s="24" t="s">
        <v>161</v>
      </c>
      <c r="C174" s="25"/>
      <c r="D174" s="25" t="s">
        <v>181</v>
      </c>
      <c r="E174" s="26" t="s">
        <v>28</v>
      </c>
      <c r="F174" s="27"/>
      <c r="G174" s="27"/>
      <c r="H174" s="28">
        <v>24</v>
      </c>
      <c r="I174" s="28">
        <v>50</v>
      </c>
      <c r="J174" s="28">
        <v>2</v>
      </c>
      <c r="K174" s="28">
        <v>10</v>
      </c>
      <c r="L174" s="28">
        <f>SUM($G$174:$K$174)</f>
        <v>86</v>
      </c>
      <c r="M174" s="56">
        <f t="array" ref="M174">INDEX(М[Цена за ед., руб],MATCH(1,IF(($B174=М[Наим.])*($C174=М[Артикул,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  <c r="N174" s="56">
        <f>ROUND($L$174*$M$174,2)</f>
        <v>0</v>
      </c>
      <c r="O174" s="25"/>
      <c r="P174" s="25">
        <f t="array" ref="P174">INDEX(М[Форма закупа],MATCH(1,IF(($B174=М[Наим.])*($C174=М[Артикул,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</row>
    <row r="175" spans="1:16" ht="56.25" outlineLevel="4" x14ac:dyDescent="0.2">
      <c r="A175" s="23" t="s">
        <v>182</v>
      </c>
      <c r="B175" s="24" t="s">
        <v>161</v>
      </c>
      <c r="C175" s="25"/>
      <c r="D175" s="25" t="s">
        <v>183</v>
      </c>
      <c r="E175" s="26" t="s">
        <v>28</v>
      </c>
      <c r="F175" s="27"/>
      <c r="G175" s="27"/>
      <c r="H175" s="27"/>
      <c r="I175" s="28">
        <v>1</v>
      </c>
      <c r="J175" s="27"/>
      <c r="K175" s="27"/>
      <c r="L175" s="28">
        <f>SUM($G$175:$K$175)</f>
        <v>1</v>
      </c>
      <c r="M175" s="56">
        <f t="array" ref="M175">INDEX(М[Цена за ед., руб],MATCH(1,IF(($B175=М[Наим.])*($C175=М[Артикул,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  <c r="N175" s="56">
        <f>ROUND($L$175*$M$175,2)</f>
        <v>0</v>
      </c>
      <c r="O175" s="25"/>
      <c r="P175" s="25">
        <f t="array" ref="P175">INDEX(М[Форма закупа],MATCH(1,IF(($B175=М[Наим.])*($C175=М[Артикул,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</row>
    <row r="176" spans="1:16" ht="56.25" outlineLevel="4" x14ac:dyDescent="0.2">
      <c r="A176" s="23" t="s">
        <v>184</v>
      </c>
      <c r="B176" s="24" t="s">
        <v>161</v>
      </c>
      <c r="C176" s="25"/>
      <c r="D176" s="25" t="s">
        <v>185</v>
      </c>
      <c r="E176" s="26" t="s">
        <v>28</v>
      </c>
      <c r="F176" s="27"/>
      <c r="G176" s="27"/>
      <c r="H176" s="28">
        <v>2</v>
      </c>
      <c r="I176" s="27"/>
      <c r="J176" s="27"/>
      <c r="K176" s="28">
        <v>1</v>
      </c>
      <c r="L176" s="28">
        <f>SUM($G$176:$K$176)</f>
        <v>3</v>
      </c>
      <c r="M176" s="56">
        <f t="array" ref="M176">INDEX(М[Цена за ед., руб],MATCH(1,IF(($B176=М[Наим.])*($C176=М[Артикул,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  <c r="N176" s="56">
        <f>ROUND($L$176*$M$176,2)</f>
        <v>0</v>
      </c>
      <c r="O176" s="25"/>
      <c r="P176" s="25">
        <f t="array" ref="P176">INDEX(М[Форма закупа],MATCH(1,IF(($B176=М[Наим.])*($C176=М[Артикул,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</row>
    <row r="177" spans="1:16" ht="56.25" outlineLevel="4" x14ac:dyDescent="0.2">
      <c r="A177" s="23" t="s">
        <v>186</v>
      </c>
      <c r="B177" s="24" t="s">
        <v>161</v>
      </c>
      <c r="C177" s="25"/>
      <c r="D177" s="25" t="s">
        <v>187</v>
      </c>
      <c r="E177" s="26" t="s">
        <v>28</v>
      </c>
      <c r="F177" s="27"/>
      <c r="G177" s="27"/>
      <c r="H177" s="27"/>
      <c r="I177" s="28">
        <v>1</v>
      </c>
      <c r="J177" s="28">
        <v>3</v>
      </c>
      <c r="K177" s="28">
        <v>2</v>
      </c>
      <c r="L177" s="28">
        <f>SUM($G$177:$K$177)</f>
        <v>6</v>
      </c>
      <c r="M177" s="56">
        <f t="array" ref="M177">INDEX(М[Цена за ед., руб],MATCH(1,IF(($B177=М[Наим.])*($C177=М[Артикул,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  <c r="N177" s="56">
        <f>ROUND($L$177*$M$177,2)</f>
        <v>0</v>
      </c>
      <c r="O177" s="25"/>
      <c r="P177" s="25">
        <f t="array" ref="P177">INDEX(М[Форма закупа],MATCH(1,IF(($B177=М[Наим.])*($C177=М[Артикул,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</row>
    <row r="178" spans="1:16" ht="56.25" outlineLevel="4" x14ac:dyDescent="0.2">
      <c r="A178" s="23" t="s">
        <v>188</v>
      </c>
      <c r="B178" s="24" t="s">
        <v>161</v>
      </c>
      <c r="C178" s="25"/>
      <c r="D178" s="25" t="s">
        <v>189</v>
      </c>
      <c r="E178" s="26" t="s">
        <v>28</v>
      </c>
      <c r="F178" s="27"/>
      <c r="G178" s="27"/>
      <c r="H178" s="27"/>
      <c r="I178" s="28">
        <v>5</v>
      </c>
      <c r="J178" s="28">
        <v>1</v>
      </c>
      <c r="K178" s="28">
        <v>2</v>
      </c>
      <c r="L178" s="28">
        <f>SUM($G$178:$K$178)</f>
        <v>8</v>
      </c>
      <c r="M178" s="56">
        <f t="array" ref="M178">INDEX(М[Цена за ед., руб],MATCH(1,IF(($B178=М[Наим.])*($C178=М[Артикул,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  <c r="N178" s="56">
        <f>ROUND($L$178*$M$178,2)</f>
        <v>0</v>
      </c>
      <c r="O178" s="25"/>
      <c r="P178" s="25">
        <f t="array" ref="P178">INDEX(М[Форма закупа],MATCH(1,IF(($B178=М[Наим.])*($C178=М[Артикул,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</row>
    <row r="179" spans="1:16" ht="56.25" outlineLevel="4" x14ac:dyDescent="0.2">
      <c r="A179" s="23" t="s">
        <v>190</v>
      </c>
      <c r="B179" s="24" t="s">
        <v>161</v>
      </c>
      <c r="C179" s="25"/>
      <c r="D179" s="25" t="s">
        <v>191</v>
      </c>
      <c r="E179" s="26" t="s">
        <v>28</v>
      </c>
      <c r="F179" s="27"/>
      <c r="G179" s="27"/>
      <c r="H179" s="28">
        <v>2</v>
      </c>
      <c r="I179" s="27"/>
      <c r="J179" s="28">
        <v>3</v>
      </c>
      <c r="K179" s="27"/>
      <c r="L179" s="28">
        <f>SUM($G$179:$K$179)</f>
        <v>5</v>
      </c>
      <c r="M179" s="56">
        <f t="array" ref="M179">INDEX(М[Цена за ед., руб],MATCH(1,IF(($B179=М[Наим.])*($C179=М[Артикул,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  <c r="N179" s="56">
        <f>ROUND($L$179*$M$179,2)</f>
        <v>0</v>
      </c>
      <c r="O179" s="25"/>
      <c r="P179" s="25">
        <f t="array" ref="P179">INDEX(М[Форма закупа],MATCH(1,IF(($B179=М[Наим.])*($C179=М[Артикул,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</row>
    <row r="180" spans="1:16" ht="56.25" outlineLevel="4" x14ac:dyDescent="0.2">
      <c r="A180" s="23" t="s">
        <v>192</v>
      </c>
      <c r="B180" s="24" t="s">
        <v>161</v>
      </c>
      <c r="C180" s="25"/>
      <c r="D180" s="25" t="s">
        <v>193</v>
      </c>
      <c r="E180" s="26" t="s">
        <v>28</v>
      </c>
      <c r="F180" s="27"/>
      <c r="G180" s="27"/>
      <c r="H180" s="28">
        <v>1</v>
      </c>
      <c r="I180" s="27"/>
      <c r="J180" s="27"/>
      <c r="K180" s="28">
        <v>1</v>
      </c>
      <c r="L180" s="28">
        <f>SUM($G$180:$K$180)</f>
        <v>2</v>
      </c>
      <c r="M180" s="56">
        <f t="array" ref="M180">INDEX(М[Цена за ед., руб],MATCH(1,IF(($B180=М[Наим.])*($C180=М[Артикул,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  <c r="N180" s="56">
        <f>ROUND($L$180*$M$180,2)</f>
        <v>0</v>
      </c>
      <c r="O180" s="25"/>
      <c r="P180" s="25">
        <f t="array" ref="P180">INDEX(М[Форма закупа],MATCH(1,IF(($B180=М[Наим.])*($C180=М[Артикул,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</row>
    <row r="181" spans="1:16" ht="56.25" outlineLevel="4" x14ac:dyDescent="0.2">
      <c r="A181" s="23" t="s">
        <v>194</v>
      </c>
      <c r="B181" s="24" t="s">
        <v>161</v>
      </c>
      <c r="C181" s="25"/>
      <c r="D181" s="25" t="s">
        <v>195</v>
      </c>
      <c r="E181" s="26" t="s">
        <v>28</v>
      </c>
      <c r="F181" s="27"/>
      <c r="G181" s="27"/>
      <c r="H181" s="28">
        <v>1</v>
      </c>
      <c r="I181" s="27"/>
      <c r="J181" s="28">
        <v>1</v>
      </c>
      <c r="K181" s="27"/>
      <c r="L181" s="28">
        <f>SUM($G$181:$K$181)</f>
        <v>2</v>
      </c>
      <c r="M181" s="56">
        <f t="array" ref="M181">INDEX(М[Цена за ед., руб],MATCH(1,IF(($B181=М[Наим.])*($C181=М[Артикул,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  <c r="N181" s="56">
        <f>ROUND($L$181*$M$181,2)</f>
        <v>0</v>
      </c>
      <c r="O181" s="25"/>
      <c r="P181" s="25">
        <f t="array" ref="P181">INDEX(М[Форма закупа],MATCH(1,IF(($B181=М[Наим.])*($C181=М[Артикул,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</row>
    <row r="182" spans="1:16" ht="56.25" outlineLevel="4" x14ac:dyDescent="0.2">
      <c r="A182" s="23" t="s">
        <v>196</v>
      </c>
      <c r="B182" s="24" t="s">
        <v>161</v>
      </c>
      <c r="C182" s="25"/>
      <c r="D182" s="25" t="s">
        <v>197</v>
      </c>
      <c r="E182" s="26" t="s">
        <v>28</v>
      </c>
      <c r="F182" s="27"/>
      <c r="G182" s="27"/>
      <c r="H182" s="28">
        <v>1</v>
      </c>
      <c r="I182" s="27"/>
      <c r="J182" s="27"/>
      <c r="K182" s="28">
        <v>3</v>
      </c>
      <c r="L182" s="28">
        <f>SUM($G$182:$K$182)</f>
        <v>4</v>
      </c>
      <c r="M182" s="56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56">
        <f>ROUND($L$182*$M$182,2)</f>
        <v>0</v>
      </c>
      <c r="O182" s="25"/>
      <c r="P182" s="25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</row>
    <row r="183" spans="1:16" ht="56.25" outlineLevel="4" x14ac:dyDescent="0.2">
      <c r="A183" s="23" t="s">
        <v>198</v>
      </c>
      <c r="B183" s="24" t="s">
        <v>161</v>
      </c>
      <c r="C183" s="25"/>
      <c r="D183" s="25" t="s">
        <v>199</v>
      </c>
      <c r="E183" s="26" t="s">
        <v>28</v>
      </c>
      <c r="F183" s="27"/>
      <c r="G183" s="27"/>
      <c r="H183" s="28">
        <v>1</v>
      </c>
      <c r="I183" s="27"/>
      <c r="J183" s="27"/>
      <c r="K183" s="28">
        <v>1</v>
      </c>
      <c r="L183" s="28">
        <f>SUM($G$183:$K$183)</f>
        <v>2</v>
      </c>
      <c r="M183" s="56">
        <f t="array" ref="M183">INDEX(М[Цена за ед., руб],MATCH(1,IF(($B183=М[Наим.])*($C183=М[Артикул,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  <c r="N183" s="56">
        <f>ROUND($L$183*$M$183,2)</f>
        <v>0</v>
      </c>
      <c r="O183" s="25"/>
      <c r="P183" s="25">
        <f t="array" ref="P183">INDEX(М[Форма закупа],MATCH(1,IF(($B183=М[Наим.])*($C183=М[Артикул,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</row>
    <row r="184" spans="1:16" ht="56.25" outlineLevel="4" x14ac:dyDescent="0.2">
      <c r="A184" s="23" t="s">
        <v>200</v>
      </c>
      <c r="B184" s="24" t="s">
        <v>161</v>
      </c>
      <c r="C184" s="25"/>
      <c r="D184" s="25" t="s">
        <v>201</v>
      </c>
      <c r="E184" s="26" t="s">
        <v>28</v>
      </c>
      <c r="F184" s="27"/>
      <c r="G184" s="27"/>
      <c r="H184" s="28">
        <v>4</v>
      </c>
      <c r="I184" s="27"/>
      <c r="J184" s="27"/>
      <c r="K184" s="28">
        <v>2</v>
      </c>
      <c r="L184" s="28">
        <f>SUM($G$184:$K$184)</f>
        <v>6</v>
      </c>
      <c r="M184" s="56">
        <f t="array" ref="M184">INDEX(М[Цена за ед., руб],MATCH(1,IF(($B184=М[Наим.])*($C184=М[Артикул,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  <c r="N184" s="56">
        <f>ROUND($L$184*$M$184,2)</f>
        <v>0</v>
      </c>
      <c r="O184" s="25"/>
      <c r="P184" s="25">
        <f t="array" ref="P184">INDEX(М[Форма закупа],MATCH(1,IF(($B184=М[Наим.])*($C184=М[Артикул,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</row>
    <row r="185" spans="1:16" ht="56.25" outlineLevel="4" x14ac:dyDescent="0.2">
      <c r="A185" s="23" t="s">
        <v>202</v>
      </c>
      <c r="B185" s="24" t="s">
        <v>161</v>
      </c>
      <c r="C185" s="25"/>
      <c r="D185" s="25" t="s">
        <v>203</v>
      </c>
      <c r="E185" s="26" t="s">
        <v>28</v>
      </c>
      <c r="F185" s="27"/>
      <c r="G185" s="27"/>
      <c r="H185" s="27"/>
      <c r="I185" s="27"/>
      <c r="J185" s="28">
        <v>3</v>
      </c>
      <c r="K185" s="28">
        <v>3</v>
      </c>
      <c r="L185" s="28">
        <f>SUM($G$185:$K$185)</f>
        <v>6</v>
      </c>
      <c r="M185" s="56">
        <f t="array" ref="M185">INDEX(М[Цена за ед., руб],MATCH(1,IF(($B185=М[Наим.])*($C185=М[Артикул,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  <c r="N185" s="56">
        <f>ROUND($L$185*$M$185,2)</f>
        <v>0</v>
      </c>
      <c r="O185" s="25"/>
      <c r="P185" s="25">
        <f t="array" ref="P185">INDEX(М[Форма закупа],MATCH(1,IF(($B185=М[Наим.])*($C185=М[Артикул,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</row>
    <row r="186" spans="1:16" ht="56.25" outlineLevel="4" x14ac:dyDescent="0.2">
      <c r="A186" s="23" t="s">
        <v>204</v>
      </c>
      <c r="B186" s="24" t="s">
        <v>161</v>
      </c>
      <c r="C186" s="25" t="s">
        <v>170</v>
      </c>
      <c r="D186" s="25" t="s">
        <v>203</v>
      </c>
      <c r="E186" s="26" t="s">
        <v>28</v>
      </c>
      <c r="F186" s="27"/>
      <c r="G186" s="27"/>
      <c r="H186" s="27"/>
      <c r="I186" s="27"/>
      <c r="J186" s="27"/>
      <c r="K186" s="28">
        <v>2</v>
      </c>
      <c r="L186" s="28">
        <f>SUM($G$186:$K$186)</f>
        <v>2</v>
      </c>
      <c r="M186" s="56">
        <f t="array" ref="M186">INDEX(М[Цена за ед., руб],MATCH(1,IF(($B186=М[Наим.])*($C186=М[Артикул,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  <c r="N186" s="56">
        <f>ROUND($L$186*$M$186,2)</f>
        <v>0</v>
      </c>
      <c r="O186" s="25"/>
      <c r="P186" s="25">
        <f t="array" ref="P186">INDEX(М[Форма закупа],MATCH(1,IF(($B186=М[Наим.])*($C186=М[Артикул,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</row>
    <row r="187" spans="1:16" ht="56.25" outlineLevel="4" x14ac:dyDescent="0.2">
      <c r="A187" s="23" t="s">
        <v>205</v>
      </c>
      <c r="B187" s="24" t="s">
        <v>161</v>
      </c>
      <c r="C187" s="25"/>
      <c r="D187" s="25" t="s">
        <v>206</v>
      </c>
      <c r="E187" s="26" t="s">
        <v>28</v>
      </c>
      <c r="F187" s="27"/>
      <c r="G187" s="27"/>
      <c r="H187" s="27"/>
      <c r="I187" s="28">
        <v>2</v>
      </c>
      <c r="J187" s="27"/>
      <c r="K187" s="27"/>
      <c r="L187" s="28">
        <f>SUM($G$187:$K$187)</f>
        <v>2</v>
      </c>
      <c r="M187" s="56">
        <f t="array" ref="M187">INDEX(М[Цена за ед., руб],MATCH(1,IF(($B187=М[Наим.])*($C187=М[Артикул,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  <c r="N187" s="56">
        <f>ROUND($L$187*$M$187,2)</f>
        <v>0</v>
      </c>
      <c r="O187" s="25"/>
      <c r="P187" s="25">
        <f t="array" ref="P187">INDEX(М[Форма закупа],MATCH(1,IF(($B187=М[Наим.])*($C187=М[Артикул,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</row>
    <row r="188" spans="1:16" ht="56.25" outlineLevel="4" x14ac:dyDescent="0.2">
      <c r="A188" s="23" t="s">
        <v>207</v>
      </c>
      <c r="B188" s="24" t="s">
        <v>161</v>
      </c>
      <c r="C188" s="25"/>
      <c r="D188" s="25" t="s">
        <v>208</v>
      </c>
      <c r="E188" s="26" t="s">
        <v>28</v>
      </c>
      <c r="F188" s="27"/>
      <c r="G188" s="27"/>
      <c r="H188" s="27"/>
      <c r="I188" s="27"/>
      <c r="J188" s="27"/>
      <c r="K188" s="28">
        <v>9</v>
      </c>
      <c r="L188" s="28">
        <f>SUM($G$188:$K$188)</f>
        <v>9</v>
      </c>
      <c r="M188" s="56">
        <f t="array" ref="M188">INDEX(М[Цена за ед., руб],MATCH(1,IF(($B188=М[Наим.])*($C188=М[Артикул,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  <c r="N188" s="56">
        <f>ROUND($L$188*$M$188,2)</f>
        <v>0</v>
      </c>
      <c r="O188" s="25"/>
      <c r="P188" s="25">
        <f t="array" ref="P188">INDEX(М[Форма закупа],MATCH(1,IF(($B188=М[Наим.])*($C188=М[Артикул,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</row>
    <row r="189" spans="1:16" ht="56.25" outlineLevel="4" x14ac:dyDescent="0.2">
      <c r="A189" s="23" t="s">
        <v>209</v>
      </c>
      <c r="B189" s="24" t="s">
        <v>161</v>
      </c>
      <c r="C189" s="25"/>
      <c r="D189" s="25" t="s">
        <v>210</v>
      </c>
      <c r="E189" s="26" t="s">
        <v>28</v>
      </c>
      <c r="F189" s="27"/>
      <c r="G189" s="27"/>
      <c r="H189" s="28">
        <v>5</v>
      </c>
      <c r="I189" s="27"/>
      <c r="J189" s="28">
        <v>6</v>
      </c>
      <c r="K189" s="27"/>
      <c r="L189" s="28">
        <f>SUM($G$189:$K$189)</f>
        <v>11</v>
      </c>
      <c r="M189" s="56">
        <f t="array" ref="M189">INDEX(М[Цена за ед., руб],MATCH(1,IF(($B189=М[Наим.])*($C189=М[Артикул,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  <c r="N189" s="56">
        <f>ROUND($L$189*$M$189,2)</f>
        <v>0</v>
      </c>
      <c r="O189" s="25"/>
      <c r="P189" s="25">
        <f t="array" ref="P189">INDEX(М[Форма закупа],MATCH(1,IF(($B189=М[Наим.])*($C189=М[Артикул,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</row>
    <row r="190" spans="1:16" ht="56.25" outlineLevel="4" x14ac:dyDescent="0.2">
      <c r="A190" s="23" t="s">
        <v>211</v>
      </c>
      <c r="B190" s="24" t="s">
        <v>161</v>
      </c>
      <c r="C190" s="25"/>
      <c r="D190" s="25" t="s">
        <v>212</v>
      </c>
      <c r="E190" s="26" t="s">
        <v>28</v>
      </c>
      <c r="F190" s="27"/>
      <c r="G190" s="27"/>
      <c r="H190" s="27"/>
      <c r="I190" s="28">
        <v>5</v>
      </c>
      <c r="J190" s="28">
        <v>10</v>
      </c>
      <c r="K190" s="28">
        <v>5</v>
      </c>
      <c r="L190" s="28">
        <f>SUM($G$190:$K$190)</f>
        <v>20</v>
      </c>
      <c r="M190" s="56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56">
        <f>ROUND($L$190*$M$190,2)</f>
        <v>0</v>
      </c>
      <c r="O190" s="25"/>
      <c r="P190" s="25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</row>
    <row r="191" spans="1:16" ht="56.25" outlineLevel="4" x14ac:dyDescent="0.2">
      <c r="A191" s="23" t="s">
        <v>213</v>
      </c>
      <c r="B191" s="24" t="s">
        <v>161</v>
      </c>
      <c r="C191" s="25"/>
      <c r="D191" s="25" t="s">
        <v>214</v>
      </c>
      <c r="E191" s="26" t="s">
        <v>28</v>
      </c>
      <c r="F191" s="27"/>
      <c r="G191" s="28">
        <v>2</v>
      </c>
      <c r="H191" s="27"/>
      <c r="I191" s="27"/>
      <c r="J191" s="27"/>
      <c r="K191" s="27"/>
      <c r="L191" s="28">
        <f>SUM($G$191:$K$191)</f>
        <v>2</v>
      </c>
      <c r="M191" s="56">
        <f t="array" ref="M191">INDEX(М[Цена за ед., руб],MATCH(1,IF(($B191=М[Наим.])*($C191=М[Артикул,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  <c r="N191" s="56">
        <f>ROUND($L$191*$M$191,2)</f>
        <v>0</v>
      </c>
      <c r="O191" s="25"/>
      <c r="P191" s="25">
        <f t="array" ref="P191">INDEX(М[Форма закупа],MATCH(1,IF(($B191=М[Наим.])*($C191=М[Артикул,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</row>
    <row r="192" spans="1:16" ht="56.25" outlineLevel="4" x14ac:dyDescent="0.2">
      <c r="A192" s="23" t="s">
        <v>215</v>
      </c>
      <c r="B192" s="24" t="s">
        <v>161</v>
      </c>
      <c r="C192" s="25"/>
      <c r="D192" s="25" t="s">
        <v>216</v>
      </c>
      <c r="E192" s="26" t="s">
        <v>28</v>
      </c>
      <c r="F192" s="27"/>
      <c r="G192" s="27"/>
      <c r="H192" s="28">
        <v>1</v>
      </c>
      <c r="I192" s="28">
        <v>1</v>
      </c>
      <c r="J192" s="27"/>
      <c r="K192" s="28">
        <v>1</v>
      </c>
      <c r="L192" s="28">
        <f>SUM($G$192:$K$192)</f>
        <v>3</v>
      </c>
      <c r="M192" s="56">
        <f t="array" ref="M192">INDEX(М[Цена за ед., руб],MATCH(1,IF(($B192=М[Наим.])*($C192=М[Артикул,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  <c r="N192" s="56">
        <f>ROUND($L$192*$M$192,2)</f>
        <v>0</v>
      </c>
      <c r="O192" s="25"/>
      <c r="P192" s="25">
        <f t="array" ref="P192">INDEX(М[Форма закупа],MATCH(1,IF(($B192=М[Наим.])*($C192=М[Артикул,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</row>
    <row r="193" spans="1:16" ht="56.25" outlineLevel="4" x14ac:dyDescent="0.2">
      <c r="A193" s="23" t="s">
        <v>217</v>
      </c>
      <c r="B193" s="24" t="s">
        <v>161</v>
      </c>
      <c r="C193" s="25"/>
      <c r="D193" s="25" t="s">
        <v>218</v>
      </c>
      <c r="E193" s="26" t="s">
        <v>28</v>
      </c>
      <c r="F193" s="27"/>
      <c r="G193" s="28">
        <v>4</v>
      </c>
      <c r="H193" s="27"/>
      <c r="I193" s="27"/>
      <c r="J193" s="27"/>
      <c r="K193" s="27"/>
      <c r="L193" s="28">
        <f>SUM($G$193:$K$193)</f>
        <v>4</v>
      </c>
      <c r="M193" s="56">
        <f t="array" ref="M193">INDEX(М[Цена за ед., руб],MATCH(1,IF(($B193=М[Наим.])*($C193=М[Артикул,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  <c r="N193" s="56">
        <f>ROUND($L$193*$M$193,2)</f>
        <v>0</v>
      </c>
      <c r="O193" s="25"/>
      <c r="P193" s="25">
        <f t="array" ref="P193">INDEX(М[Форма закупа],MATCH(1,IF(($B193=М[Наим.])*($C193=М[Артикул,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</row>
    <row r="194" spans="1:16" ht="56.25" outlineLevel="4" x14ac:dyDescent="0.2">
      <c r="A194" s="23" t="s">
        <v>219</v>
      </c>
      <c r="B194" s="24" t="s">
        <v>161</v>
      </c>
      <c r="C194" s="25"/>
      <c r="D194" s="25" t="s">
        <v>220</v>
      </c>
      <c r="E194" s="26" t="s">
        <v>28</v>
      </c>
      <c r="F194" s="27"/>
      <c r="G194" s="27"/>
      <c r="H194" s="28">
        <v>1</v>
      </c>
      <c r="I194" s="27"/>
      <c r="J194" s="27"/>
      <c r="K194" s="27"/>
      <c r="L194" s="28">
        <f>SUM($G$194:$K$194)</f>
        <v>1</v>
      </c>
      <c r="M194" s="56">
        <f t="array" ref="M194">INDEX(М[Цена за ед., руб],MATCH(1,IF(($B194=М[Наим.])*($C194=М[Артикул,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  <c r="N194" s="56">
        <f>ROUND($L$194*$M$194,2)</f>
        <v>0</v>
      </c>
      <c r="O194" s="25"/>
      <c r="P194" s="25">
        <f t="array" ref="P194">INDEX(М[Форма закупа],MATCH(1,IF(($B194=М[Наим.])*($C194=М[Артикул,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</row>
    <row r="195" spans="1:16" ht="56.25" outlineLevel="4" x14ac:dyDescent="0.2">
      <c r="A195" s="23" t="s">
        <v>221</v>
      </c>
      <c r="B195" s="24" t="s">
        <v>161</v>
      </c>
      <c r="C195" s="25"/>
      <c r="D195" s="25" t="s">
        <v>222</v>
      </c>
      <c r="E195" s="26" t="s">
        <v>28</v>
      </c>
      <c r="F195" s="27"/>
      <c r="G195" s="27"/>
      <c r="H195" s="27"/>
      <c r="I195" s="28">
        <v>1</v>
      </c>
      <c r="J195" s="27"/>
      <c r="K195" s="28">
        <v>1</v>
      </c>
      <c r="L195" s="28">
        <f>SUM($G$195:$K$195)</f>
        <v>2</v>
      </c>
      <c r="M195" s="56">
        <f t="array" ref="M195">INDEX(М[Цена за ед., руб],MATCH(1,IF(($B195=М[Наим.])*($C195=М[Артикул,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  <c r="N195" s="56">
        <f>ROUND($L$195*$M$195,2)</f>
        <v>0</v>
      </c>
      <c r="O195" s="25"/>
      <c r="P195" s="25">
        <f t="array" ref="P195">INDEX(М[Форма закупа],MATCH(1,IF(($B195=М[Наим.])*($C195=М[Артикул,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</row>
    <row r="196" spans="1:16" ht="56.25" outlineLevel="4" x14ac:dyDescent="0.2">
      <c r="A196" s="23" t="s">
        <v>223</v>
      </c>
      <c r="B196" s="24" t="s">
        <v>161</v>
      </c>
      <c r="C196" s="25"/>
      <c r="D196" s="25" t="s">
        <v>224</v>
      </c>
      <c r="E196" s="26" t="s">
        <v>28</v>
      </c>
      <c r="F196" s="27"/>
      <c r="G196" s="27"/>
      <c r="H196" s="27"/>
      <c r="I196" s="27"/>
      <c r="J196" s="28">
        <v>1</v>
      </c>
      <c r="K196" s="28">
        <v>1</v>
      </c>
      <c r="L196" s="28">
        <f>SUM($G$196:$K$196)</f>
        <v>2</v>
      </c>
      <c r="M196" s="56">
        <f t="array" ref="M196">INDEX(М[Цена за ед., руб],MATCH(1,IF(($B196=М[Наим.])*($C196=М[Артикул,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  <c r="N196" s="56">
        <f>ROUND($L$196*$M$196,2)</f>
        <v>0</v>
      </c>
      <c r="O196" s="25"/>
      <c r="P196" s="25">
        <f t="array" ref="P196">INDEX(М[Форма закупа],MATCH(1,IF(($B196=М[Наим.])*($C196=М[Артикул,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</row>
    <row r="197" spans="1:16" ht="56.25" outlineLevel="4" x14ac:dyDescent="0.2">
      <c r="A197" s="23" t="s">
        <v>225</v>
      </c>
      <c r="B197" s="24" t="s">
        <v>161</v>
      </c>
      <c r="C197" s="25"/>
      <c r="D197" s="25" t="s">
        <v>226</v>
      </c>
      <c r="E197" s="26" t="s">
        <v>28</v>
      </c>
      <c r="F197" s="27"/>
      <c r="G197" s="27"/>
      <c r="H197" s="27"/>
      <c r="I197" s="27"/>
      <c r="J197" s="28">
        <v>1</v>
      </c>
      <c r="K197" s="27"/>
      <c r="L197" s="28">
        <f>SUM($G$197:$K$197)</f>
        <v>1</v>
      </c>
      <c r="M197" s="56">
        <f t="array" ref="M197">INDEX(М[Цена за ед., руб],MATCH(1,IF(($B197=М[Наим.])*($C197=М[Артикул,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  <c r="N197" s="56">
        <f>ROUND($L$197*$M$197,2)</f>
        <v>0</v>
      </c>
      <c r="O197" s="25"/>
      <c r="P197" s="25">
        <f t="array" ref="P197">INDEX(М[Форма закупа],MATCH(1,IF(($B197=М[Наим.])*($C197=М[Артикул,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</row>
    <row r="198" spans="1:16" ht="56.25" outlineLevel="4" x14ac:dyDescent="0.2">
      <c r="A198" s="23" t="s">
        <v>227</v>
      </c>
      <c r="B198" s="24" t="s">
        <v>161</v>
      </c>
      <c r="C198" s="25"/>
      <c r="D198" s="25" t="s">
        <v>228</v>
      </c>
      <c r="E198" s="26" t="s">
        <v>28</v>
      </c>
      <c r="F198" s="27"/>
      <c r="G198" s="27"/>
      <c r="H198" s="28">
        <v>1</v>
      </c>
      <c r="I198" s="27"/>
      <c r="J198" s="28">
        <v>1</v>
      </c>
      <c r="K198" s="28">
        <v>3</v>
      </c>
      <c r="L198" s="28">
        <f>SUM($G$198:$K$198)</f>
        <v>5</v>
      </c>
      <c r="M198" s="56">
        <f t="array" ref="M198">INDEX(М[Цена за ед., руб],MATCH(1,IF(($B198=М[Наим.])*($C198=М[Артикул,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  <c r="N198" s="56">
        <f>ROUND($L$198*$M$198,2)</f>
        <v>0</v>
      </c>
      <c r="O198" s="25"/>
      <c r="P198" s="25">
        <f t="array" ref="P198">INDEX(М[Форма закупа],MATCH(1,IF(($B198=М[Наим.])*($C198=М[Артикул,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</row>
    <row r="199" spans="1:16" ht="56.25" outlineLevel="4" x14ac:dyDescent="0.2">
      <c r="A199" s="23" t="s">
        <v>229</v>
      </c>
      <c r="B199" s="24" t="s">
        <v>161</v>
      </c>
      <c r="C199" s="25"/>
      <c r="D199" s="25" t="s">
        <v>230</v>
      </c>
      <c r="E199" s="26" t="s">
        <v>28</v>
      </c>
      <c r="F199" s="27"/>
      <c r="G199" s="27"/>
      <c r="H199" s="27"/>
      <c r="I199" s="27"/>
      <c r="J199" s="27"/>
      <c r="K199" s="28">
        <v>4</v>
      </c>
      <c r="L199" s="28">
        <f>SUM($G$199:$K$199)</f>
        <v>4</v>
      </c>
      <c r="M199" s="56">
        <f t="array" ref="M199">INDEX(М[Цена за ед., руб],MATCH(1,IF(($B199=М[Наим.])*($C199=М[Артикул,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0</v>
      </c>
      <c r="N199" s="56">
        <f>ROUND($L$199*$M$199,2)</f>
        <v>0</v>
      </c>
      <c r="O199" s="25"/>
      <c r="P199" s="25">
        <f t="array" ref="P199">INDEX(М[Форма закупа],MATCH(1,IF(($B199=М[Наим.])*($C199=М[Артикул,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0</v>
      </c>
    </row>
    <row r="200" spans="1:16" ht="56.25" outlineLevel="4" x14ac:dyDescent="0.2">
      <c r="A200" s="23" t="s">
        <v>231</v>
      </c>
      <c r="B200" s="24" t="s">
        <v>161</v>
      </c>
      <c r="C200" s="25" t="s">
        <v>170</v>
      </c>
      <c r="D200" s="25" t="s">
        <v>230</v>
      </c>
      <c r="E200" s="26" t="s">
        <v>28</v>
      </c>
      <c r="F200" s="27"/>
      <c r="G200" s="27"/>
      <c r="H200" s="27"/>
      <c r="I200" s="27"/>
      <c r="J200" s="27"/>
      <c r="K200" s="28">
        <v>2</v>
      </c>
      <c r="L200" s="28">
        <f>SUM($G$200:$K$200)</f>
        <v>2</v>
      </c>
      <c r="M200" s="56">
        <f t="array" ref="M200">INDEX(М[Цена за ед., руб],MATCH(1,IF(($B200=М[Наим.])*($C200=М[Артикул, марка, произв.])*($D200=М[Хар-ка])*($O200=М[Прим.]),{1},($B200=М[Наим.])*($C200=М[Артикул, марка, произв.])*($D200=М[Хар-ка])*($O200=М[Прим.])),0))</f>
        <v>0</v>
      </c>
      <c r="N200" s="56">
        <f>ROUND($L$200*$M$200,2)</f>
        <v>0</v>
      </c>
      <c r="O200" s="25"/>
      <c r="P200" s="25">
        <f t="array" ref="P200">INDEX(М[Форма закупа],MATCH(1,IF(($B200=М[Наим.])*($C200=М[Артикул, марка, произв.])*($D200=М[Хар-ка])*($O200=М[Прим.]),{1},($B200=М[Наим.])*($C200=М[Артикул, марка, произв.])*($D200=М[Хар-ка])*($O200=М[Прим.])),0))</f>
        <v>0</v>
      </c>
    </row>
    <row r="201" spans="1:16" ht="56.25" outlineLevel="4" x14ac:dyDescent="0.2">
      <c r="A201" s="23" t="s">
        <v>232</v>
      </c>
      <c r="B201" s="24" t="s">
        <v>161</v>
      </c>
      <c r="C201" s="25"/>
      <c r="D201" s="25" t="s">
        <v>233</v>
      </c>
      <c r="E201" s="26" t="s">
        <v>28</v>
      </c>
      <c r="F201" s="27"/>
      <c r="G201" s="27"/>
      <c r="H201" s="27"/>
      <c r="I201" s="28">
        <v>1</v>
      </c>
      <c r="J201" s="27"/>
      <c r="K201" s="27"/>
      <c r="L201" s="28">
        <f>SUM($G$201:$K$201)</f>
        <v>1</v>
      </c>
      <c r="M201" s="56">
        <f t="array" ref="M201">INDEX(М[Цена за ед., руб],MATCH(1,IF(($B201=М[Наим.])*($C201=М[Артикул,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  <c r="N201" s="56">
        <f>ROUND($L$201*$M$201,2)</f>
        <v>0</v>
      </c>
      <c r="O201" s="25"/>
      <c r="P201" s="25">
        <f t="array" ref="P201">INDEX(М[Форма закупа],MATCH(1,IF(($B201=М[Наим.])*($C201=М[Артикул,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</row>
    <row r="202" spans="1:16" ht="56.25" outlineLevel="4" x14ac:dyDescent="0.2">
      <c r="A202" s="23" t="s">
        <v>234</v>
      </c>
      <c r="B202" s="24" t="s">
        <v>161</v>
      </c>
      <c r="C202" s="25"/>
      <c r="D202" s="25" t="s">
        <v>235</v>
      </c>
      <c r="E202" s="26" t="s">
        <v>28</v>
      </c>
      <c r="F202" s="27"/>
      <c r="G202" s="27"/>
      <c r="H202" s="28">
        <v>5</v>
      </c>
      <c r="I202" s="28">
        <v>1</v>
      </c>
      <c r="J202" s="27"/>
      <c r="K202" s="28">
        <v>1</v>
      </c>
      <c r="L202" s="28">
        <f>SUM($G$202:$K$202)</f>
        <v>7</v>
      </c>
      <c r="M202" s="56">
        <f t="array" ref="M202">INDEX(М[Цена за ед., руб],MATCH(1,IF(($B202=М[Наим.])*($C202=М[Артикул,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  <c r="N202" s="56">
        <f>ROUND($L$202*$M$202,2)</f>
        <v>0</v>
      </c>
      <c r="O202" s="25"/>
      <c r="P202" s="25">
        <f t="array" ref="P202">INDEX(М[Форма закупа],MATCH(1,IF(($B202=М[Наим.])*($C202=М[Артикул,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</row>
    <row r="203" spans="1:16" ht="56.25" outlineLevel="4" x14ac:dyDescent="0.2">
      <c r="A203" s="23" t="s">
        <v>236</v>
      </c>
      <c r="B203" s="24" t="s">
        <v>161</v>
      </c>
      <c r="C203" s="25"/>
      <c r="D203" s="25" t="s">
        <v>237</v>
      </c>
      <c r="E203" s="26" t="s">
        <v>28</v>
      </c>
      <c r="F203" s="27"/>
      <c r="G203" s="28">
        <v>3</v>
      </c>
      <c r="H203" s="27"/>
      <c r="I203" s="27"/>
      <c r="J203" s="27"/>
      <c r="K203" s="27"/>
      <c r="L203" s="28">
        <f>SUM($G$203:$K$203)</f>
        <v>3</v>
      </c>
      <c r="M203" s="56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56">
        <f>ROUND($L$203*$M$203,2)</f>
        <v>0</v>
      </c>
      <c r="O203" s="25"/>
      <c r="P203" s="25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</row>
    <row r="204" spans="1:16" ht="56.25" outlineLevel="4" x14ac:dyDescent="0.2">
      <c r="A204" s="23" t="s">
        <v>238</v>
      </c>
      <c r="B204" s="24" t="s">
        <v>161</v>
      </c>
      <c r="C204" s="25"/>
      <c r="D204" s="25" t="s">
        <v>239</v>
      </c>
      <c r="E204" s="26" t="s">
        <v>28</v>
      </c>
      <c r="F204" s="27"/>
      <c r="G204" s="27"/>
      <c r="H204" s="28">
        <v>4</v>
      </c>
      <c r="I204" s="28">
        <v>2</v>
      </c>
      <c r="J204" s="27"/>
      <c r="K204" s="28">
        <v>1</v>
      </c>
      <c r="L204" s="28">
        <f>SUM($G$204:$K$204)</f>
        <v>7</v>
      </c>
      <c r="M204" s="56">
        <f t="array" ref="M204">INDEX(М[Цена за ед., руб],MATCH(1,IF(($B204=М[Наим.])*($C204=М[Артикул,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  <c r="N204" s="56">
        <f>ROUND($L$204*$M$204,2)</f>
        <v>0</v>
      </c>
      <c r="O204" s="25"/>
      <c r="P204" s="25">
        <f t="array" ref="P204">INDEX(М[Форма закупа],MATCH(1,IF(($B204=М[Наим.])*($C204=М[Артикул,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</row>
    <row r="205" spans="1:16" ht="56.25" outlineLevel="4" x14ac:dyDescent="0.2">
      <c r="A205" s="23" t="s">
        <v>240</v>
      </c>
      <c r="B205" s="24" t="s">
        <v>161</v>
      </c>
      <c r="C205" s="25"/>
      <c r="D205" s="25" t="s">
        <v>241</v>
      </c>
      <c r="E205" s="26" t="s">
        <v>28</v>
      </c>
      <c r="F205" s="27"/>
      <c r="G205" s="27"/>
      <c r="H205" s="27"/>
      <c r="I205" s="28">
        <v>2</v>
      </c>
      <c r="J205" s="27"/>
      <c r="K205" s="27"/>
      <c r="L205" s="28">
        <f>SUM($G$205:$K$205)</f>
        <v>2</v>
      </c>
      <c r="M205" s="56">
        <f t="array" ref="M205">INDEX(М[Цена за ед., руб],MATCH(1,IF(($B205=М[Наим.])*($C205=М[Артикул,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  <c r="N205" s="56">
        <f>ROUND($L$205*$M$205,2)</f>
        <v>0</v>
      </c>
      <c r="O205" s="25"/>
      <c r="P205" s="25">
        <f t="array" ref="P205">INDEX(М[Форма закупа],MATCH(1,IF(($B205=М[Наим.])*($C205=М[Артикул,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</row>
    <row r="206" spans="1:16" ht="56.25" outlineLevel="4" x14ac:dyDescent="0.2">
      <c r="A206" s="23" t="s">
        <v>242</v>
      </c>
      <c r="B206" s="24" t="s">
        <v>161</v>
      </c>
      <c r="C206" s="25"/>
      <c r="D206" s="25" t="s">
        <v>243</v>
      </c>
      <c r="E206" s="26" t="s">
        <v>28</v>
      </c>
      <c r="F206" s="27"/>
      <c r="G206" s="27"/>
      <c r="H206" s="27"/>
      <c r="I206" s="27"/>
      <c r="J206" s="28">
        <v>34</v>
      </c>
      <c r="K206" s="28">
        <v>14</v>
      </c>
      <c r="L206" s="28">
        <f>SUM($G$206:$K$206)</f>
        <v>48</v>
      </c>
      <c r="M206" s="56">
        <f t="array" ref="M206">INDEX(М[Цена за ед., руб],MATCH(1,IF(($B206=М[Наим.])*($C206=М[Артикул,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  <c r="N206" s="56">
        <f>ROUND($L$206*$M$206,2)</f>
        <v>0</v>
      </c>
      <c r="O206" s="25"/>
      <c r="P206" s="25">
        <f t="array" ref="P206">INDEX(М[Форма закупа],MATCH(1,IF(($B206=М[Наим.])*($C206=М[Артикул,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</row>
    <row r="207" spans="1:16" ht="56.25" outlineLevel="4" x14ac:dyDescent="0.2">
      <c r="A207" s="23" t="s">
        <v>244</v>
      </c>
      <c r="B207" s="24" t="s">
        <v>161</v>
      </c>
      <c r="C207" s="25" t="s">
        <v>170</v>
      </c>
      <c r="D207" s="25" t="s">
        <v>243</v>
      </c>
      <c r="E207" s="26" t="s">
        <v>28</v>
      </c>
      <c r="F207" s="27"/>
      <c r="G207" s="27"/>
      <c r="H207" s="27"/>
      <c r="I207" s="27"/>
      <c r="J207" s="27"/>
      <c r="K207" s="28">
        <v>8</v>
      </c>
      <c r="L207" s="28">
        <f>SUM($G$207:$K$207)</f>
        <v>8</v>
      </c>
      <c r="M207" s="56">
        <f t="array" ref="M207">INDEX(М[Цена за ед., руб],MATCH(1,IF(($B207=М[Наим.])*($C207=М[Артикул,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  <c r="N207" s="56">
        <f>ROUND($L$207*$M$207,2)</f>
        <v>0</v>
      </c>
      <c r="O207" s="25"/>
      <c r="P207" s="25">
        <f t="array" ref="P207">INDEX(М[Форма закупа],MATCH(1,IF(($B207=М[Наим.])*($C207=М[Артикул,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</row>
    <row r="208" spans="1:16" ht="56.25" outlineLevel="4" x14ac:dyDescent="0.2">
      <c r="A208" s="23" t="s">
        <v>245</v>
      </c>
      <c r="B208" s="24" t="s">
        <v>161</v>
      </c>
      <c r="C208" s="25"/>
      <c r="D208" s="25" t="s">
        <v>246</v>
      </c>
      <c r="E208" s="26" t="s">
        <v>28</v>
      </c>
      <c r="F208" s="27"/>
      <c r="G208" s="27"/>
      <c r="H208" s="27"/>
      <c r="I208" s="27"/>
      <c r="J208" s="28">
        <v>11</v>
      </c>
      <c r="K208" s="28">
        <v>35</v>
      </c>
      <c r="L208" s="28">
        <f>SUM($G$208:$K$208)</f>
        <v>46</v>
      </c>
      <c r="M208" s="56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56">
        <f>ROUND($L$208*$M$208,2)</f>
        <v>0</v>
      </c>
      <c r="O208" s="25"/>
      <c r="P208" s="25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</row>
    <row r="209" spans="1:16" ht="56.25" outlineLevel="4" x14ac:dyDescent="0.2">
      <c r="A209" s="23" t="s">
        <v>247</v>
      </c>
      <c r="B209" s="24" t="s">
        <v>161</v>
      </c>
      <c r="C209" s="25"/>
      <c r="D209" s="25" t="s">
        <v>248</v>
      </c>
      <c r="E209" s="26" t="s">
        <v>28</v>
      </c>
      <c r="F209" s="27"/>
      <c r="G209" s="27"/>
      <c r="H209" s="28">
        <v>14</v>
      </c>
      <c r="I209" s="28">
        <v>5</v>
      </c>
      <c r="J209" s="28">
        <v>2</v>
      </c>
      <c r="K209" s="28">
        <v>3</v>
      </c>
      <c r="L209" s="28">
        <f>SUM($G$209:$K$209)</f>
        <v>24</v>
      </c>
      <c r="M209" s="56">
        <f t="array" ref="M209">INDEX(М[Цена за ед., руб],MATCH(1,IF(($B209=М[Наим.])*($C209=М[Артикул,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  <c r="N209" s="56">
        <f>ROUND($L$209*$M$209,2)</f>
        <v>0</v>
      </c>
      <c r="O209" s="25"/>
      <c r="P209" s="25">
        <f t="array" ref="P209">INDEX(М[Форма закупа],MATCH(1,IF(($B209=М[Наим.])*($C209=М[Артикул,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</row>
    <row r="210" spans="1:16" ht="56.25" outlineLevel="4" x14ac:dyDescent="0.2">
      <c r="A210" s="23" t="s">
        <v>249</v>
      </c>
      <c r="B210" s="24" t="s">
        <v>161</v>
      </c>
      <c r="C210" s="25" t="s">
        <v>170</v>
      </c>
      <c r="D210" s="25" t="s">
        <v>248</v>
      </c>
      <c r="E210" s="26" t="s">
        <v>28</v>
      </c>
      <c r="F210" s="27"/>
      <c r="G210" s="27"/>
      <c r="H210" s="27"/>
      <c r="I210" s="27"/>
      <c r="J210" s="27"/>
      <c r="K210" s="28">
        <v>3</v>
      </c>
      <c r="L210" s="28">
        <f>SUM($G$210:$K$210)</f>
        <v>3</v>
      </c>
      <c r="M210" s="56">
        <f t="array" ref="M210">INDEX(М[Цена за ед., руб],MATCH(1,IF(($B210=М[Наим.])*($C210=М[Артикул,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  <c r="N210" s="56">
        <f>ROUND($L$210*$M$210,2)</f>
        <v>0</v>
      </c>
      <c r="O210" s="25"/>
      <c r="P210" s="25">
        <f t="array" ref="P210">INDEX(М[Форма закупа],MATCH(1,IF(($B210=М[Наим.])*($C210=М[Артикул,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</row>
    <row r="211" spans="1:16" ht="56.25" outlineLevel="4" x14ac:dyDescent="0.2">
      <c r="A211" s="23" t="s">
        <v>250</v>
      </c>
      <c r="B211" s="24" t="s">
        <v>161</v>
      </c>
      <c r="C211" s="25"/>
      <c r="D211" s="25" t="s">
        <v>251</v>
      </c>
      <c r="E211" s="26" t="s">
        <v>28</v>
      </c>
      <c r="F211" s="27"/>
      <c r="G211" s="27"/>
      <c r="H211" s="28">
        <v>18</v>
      </c>
      <c r="I211" s="28">
        <v>3</v>
      </c>
      <c r="J211" s="27"/>
      <c r="K211" s="28">
        <v>2</v>
      </c>
      <c r="L211" s="28">
        <f>SUM($G$211:$K$211)</f>
        <v>23</v>
      </c>
      <c r="M211" s="56">
        <f t="array" ref="M211">INDEX(М[Цена за ед., руб],MATCH(1,IF(($B211=М[Наим.])*($C211=М[Артикул,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  <c r="N211" s="56">
        <f>ROUND($L$211*$M$211,2)</f>
        <v>0</v>
      </c>
      <c r="O211" s="25"/>
      <c r="P211" s="25">
        <f t="array" ref="P211">INDEX(М[Форма закупа],MATCH(1,IF(($B211=М[Наим.])*($C211=М[Артикул,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</row>
    <row r="212" spans="1:16" ht="56.25" outlineLevel="4" x14ac:dyDescent="0.2">
      <c r="A212" s="23" t="s">
        <v>252</v>
      </c>
      <c r="B212" s="24" t="s">
        <v>161</v>
      </c>
      <c r="C212" s="25"/>
      <c r="D212" s="25" t="s">
        <v>253</v>
      </c>
      <c r="E212" s="26" t="s">
        <v>28</v>
      </c>
      <c r="F212" s="27"/>
      <c r="G212" s="27"/>
      <c r="H212" s="28">
        <v>3</v>
      </c>
      <c r="I212" s="27"/>
      <c r="J212" s="27"/>
      <c r="K212" s="27"/>
      <c r="L212" s="28">
        <f>SUM($G$212:$K$212)</f>
        <v>3</v>
      </c>
      <c r="M212" s="56">
        <f t="array" ref="M212">INDEX(М[Цена за ед., руб],MATCH(1,IF(($B212=М[Наим.])*($C212=М[Артикул,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  <c r="N212" s="56">
        <f>ROUND($L$212*$M$212,2)</f>
        <v>0</v>
      </c>
      <c r="O212" s="25"/>
      <c r="P212" s="25">
        <f t="array" ref="P212">INDEX(М[Форма закупа],MATCH(1,IF(($B212=М[Наим.])*($C212=М[Артикул,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</row>
    <row r="213" spans="1:16" ht="56.25" outlineLevel="4" x14ac:dyDescent="0.2">
      <c r="A213" s="23" t="s">
        <v>254</v>
      </c>
      <c r="B213" s="24" t="s">
        <v>161</v>
      </c>
      <c r="C213" s="25"/>
      <c r="D213" s="25" t="s">
        <v>255</v>
      </c>
      <c r="E213" s="26" t="s">
        <v>28</v>
      </c>
      <c r="F213" s="27"/>
      <c r="G213" s="27"/>
      <c r="H213" s="27"/>
      <c r="I213" s="27"/>
      <c r="J213" s="27"/>
      <c r="K213" s="28">
        <v>1</v>
      </c>
      <c r="L213" s="28">
        <f>SUM($G$213:$K$213)</f>
        <v>1</v>
      </c>
      <c r="M213" s="56">
        <f t="array" ref="M213">INDEX(М[Цена за ед., руб],MATCH(1,IF(($B213=М[Наим.])*($C213=М[Артикул,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  <c r="N213" s="56">
        <f>ROUND($L$213*$M$213,2)</f>
        <v>0</v>
      </c>
      <c r="O213" s="25"/>
      <c r="P213" s="25">
        <f t="array" ref="P213">INDEX(М[Форма закупа],MATCH(1,IF(($B213=М[Наим.])*($C213=М[Артикул,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</row>
    <row r="214" spans="1:16" ht="56.25" outlineLevel="4" x14ac:dyDescent="0.2">
      <c r="A214" s="23" t="s">
        <v>256</v>
      </c>
      <c r="B214" s="24" t="s">
        <v>161</v>
      </c>
      <c r="C214" s="25"/>
      <c r="D214" s="25" t="s">
        <v>257</v>
      </c>
      <c r="E214" s="26" t="s">
        <v>28</v>
      </c>
      <c r="F214" s="27"/>
      <c r="G214" s="27"/>
      <c r="H214" s="27"/>
      <c r="I214" s="27"/>
      <c r="J214" s="28">
        <v>1</v>
      </c>
      <c r="K214" s="27"/>
      <c r="L214" s="28">
        <f>SUM($G$214:$K$214)</f>
        <v>1</v>
      </c>
      <c r="M214" s="56">
        <f t="array" ref="M214">INDEX(М[Цена за ед., руб],MATCH(1,IF(($B214=М[Наим.])*($C214=М[Артикул,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  <c r="N214" s="56">
        <f>ROUND($L$214*$M$214,2)</f>
        <v>0</v>
      </c>
      <c r="O214" s="25"/>
      <c r="P214" s="25">
        <f t="array" ref="P214">INDEX(М[Форма закупа],MATCH(1,IF(($B214=М[Наим.])*($C214=М[Артикул,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</row>
    <row r="215" spans="1:16" ht="56.25" outlineLevel="4" x14ac:dyDescent="0.2">
      <c r="A215" s="23" t="s">
        <v>258</v>
      </c>
      <c r="B215" s="24" t="s">
        <v>161</v>
      </c>
      <c r="C215" s="25"/>
      <c r="D215" s="25" t="s">
        <v>259</v>
      </c>
      <c r="E215" s="26" t="s">
        <v>28</v>
      </c>
      <c r="F215" s="27"/>
      <c r="G215" s="28">
        <v>3</v>
      </c>
      <c r="H215" s="27"/>
      <c r="I215" s="27"/>
      <c r="J215" s="27"/>
      <c r="K215" s="27"/>
      <c r="L215" s="28">
        <f>SUM($G$215:$K$215)</f>
        <v>3</v>
      </c>
      <c r="M215" s="56">
        <f t="array" ref="M215">INDEX(М[Цена за ед., руб],MATCH(1,IF(($B215=М[Наим.])*($C215=М[Артикул,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0</v>
      </c>
      <c r="N215" s="56">
        <f>ROUND($L$215*$M$215,2)</f>
        <v>0</v>
      </c>
      <c r="O215" s="25"/>
      <c r="P215" s="25">
        <f t="array" ref="P215">INDEX(М[Форма закупа],MATCH(1,IF(($B215=М[Наим.])*($C215=М[Артикул,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0</v>
      </c>
    </row>
    <row r="216" spans="1:16" ht="56.25" outlineLevel="4" x14ac:dyDescent="0.2">
      <c r="A216" s="23" t="s">
        <v>260</v>
      </c>
      <c r="B216" s="24" t="s">
        <v>161</v>
      </c>
      <c r="C216" s="25"/>
      <c r="D216" s="25" t="s">
        <v>261</v>
      </c>
      <c r="E216" s="26" t="s">
        <v>28</v>
      </c>
      <c r="F216" s="27"/>
      <c r="G216" s="28">
        <v>1</v>
      </c>
      <c r="H216" s="27"/>
      <c r="I216" s="27"/>
      <c r="J216" s="27"/>
      <c r="K216" s="27"/>
      <c r="L216" s="28">
        <f>SUM($G$216:$K$216)</f>
        <v>1</v>
      </c>
      <c r="M216" s="56">
        <f t="array" ref="M216">INDEX(М[Цена за ед., руб],MATCH(1,IF(($B216=М[Наим.])*($C216=М[Артикул,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  <c r="N216" s="56">
        <f>ROUND($L$216*$M$216,2)</f>
        <v>0</v>
      </c>
      <c r="O216" s="25"/>
      <c r="P216" s="25">
        <f t="array" ref="P216">INDEX(М[Форма закупа],MATCH(1,IF(($B216=М[Наим.])*($C216=М[Артикул,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</row>
    <row r="217" spans="1:16" ht="56.25" outlineLevel="4" x14ac:dyDescent="0.2">
      <c r="A217" s="23" t="s">
        <v>262</v>
      </c>
      <c r="B217" s="24" t="s">
        <v>161</v>
      </c>
      <c r="C217" s="25"/>
      <c r="D217" s="25" t="s">
        <v>263</v>
      </c>
      <c r="E217" s="26" t="s">
        <v>28</v>
      </c>
      <c r="F217" s="27"/>
      <c r="G217" s="28">
        <v>1</v>
      </c>
      <c r="H217" s="27"/>
      <c r="I217" s="27"/>
      <c r="J217" s="27"/>
      <c r="K217" s="27"/>
      <c r="L217" s="28">
        <f>SUM($G$217:$K$217)</f>
        <v>1</v>
      </c>
      <c r="M217" s="56">
        <f t="array" ref="M217">INDEX(М[Цена за ед., руб],MATCH(1,IF(($B217=М[Наим.])*($C217=М[Артикул,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0</v>
      </c>
      <c r="N217" s="56">
        <f>ROUND($L$217*$M$217,2)</f>
        <v>0</v>
      </c>
      <c r="O217" s="25"/>
      <c r="P217" s="25">
        <f t="array" ref="P217">INDEX(М[Форма закупа],MATCH(1,IF(($B217=М[Наим.])*($C217=М[Артикул,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0</v>
      </c>
    </row>
    <row r="218" spans="1:16" ht="56.25" outlineLevel="4" x14ac:dyDescent="0.2">
      <c r="A218" s="23" t="s">
        <v>264</v>
      </c>
      <c r="B218" s="24" t="s">
        <v>161</v>
      </c>
      <c r="C218" s="25"/>
      <c r="D218" s="25" t="s">
        <v>265</v>
      </c>
      <c r="E218" s="26" t="s">
        <v>28</v>
      </c>
      <c r="F218" s="27"/>
      <c r="G218" s="28">
        <v>2</v>
      </c>
      <c r="H218" s="27"/>
      <c r="I218" s="27"/>
      <c r="J218" s="27"/>
      <c r="K218" s="27"/>
      <c r="L218" s="28">
        <f>SUM($G$218:$K$218)</f>
        <v>2</v>
      </c>
      <c r="M218" s="56">
        <f t="array" ref="M218">INDEX(М[Цена за ед., руб],MATCH(1,IF(($B218=М[Наим.])*($C218=М[Артикул,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0</v>
      </c>
      <c r="N218" s="56">
        <f>ROUND($L$218*$M$218,2)</f>
        <v>0</v>
      </c>
      <c r="O218" s="25"/>
      <c r="P218" s="25">
        <f t="array" ref="P218">INDEX(М[Форма закупа],MATCH(1,IF(($B218=М[Наим.])*($C218=М[Артикул,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0</v>
      </c>
    </row>
    <row r="219" spans="1:16" ht="56.25" outlineLevel="4" x14ac:dyDescent="0.2">
      <c r="A219" s="23" t="s">
        <v>266</v>
      </c>
      <c r="B219" s="24" t="s">
        <v>161</v>
      </c>
      <c r="C219" s="25"/>
      <c r="D219" s="25" t="s">
        <v>267</v>
      </c>
      <c r="E219" s="26" t="s">
        <v>28</v>
      </c>
      <c r="F219" s="27"/>
      <c r="G219" s="28">
        <v>2</v>
      </c>
      <c r="H219" s="27"/>
      <c r="I219" s="27"/>
      <c r="J219" s="27"/>
      <c r="K219" s="27"/>
      <c r="L219" s="28">
        <f>SUM($G$219:$K$219)</f>
        <v>2</v>
      </c>
      <c r="M219" s="56">
        <f t="array" ref="M219">INDEX(М[Цена за ед., руб],MATCH(1,IF(($B219=М[Наим.])*($C219=М[Артикул,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0</v>
      </c>
      <c r="N219" s="56">
        <f>ROUND($L$219*$M$219,2)</f>
        <v>0</v>
      </c>
      <c r="O219" s="25"/>
      <c r="P219" s="25">
        <f t="array" ref="P219">INDEX(М[Форма закупа],MATCH(1,IF(($B219=М[Наим.])*($C219=М[Артикул,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0</v>
      </c>
    </row>
    <row r="220" spans="1:16" ht="56.25" outlineLevel="4" x14ac:dyDescent="0.2">
      <c r="A220" s="23" t="s">
        <v>268</v>
      </c>
      <c r="B220" s="24" t="s">
        <v>161</v>
      </c>
      <c r="C220" s="25"/>
      <c r="D220" s="25" t="s">
        <v>269</v>
      </c>
      <c r="E220" s="26" t="s">
        <v>28</v>
      </c>
      <c r="F220" s="27"/>
      <c r="G220" s="27"/>
      <c r="H220" s="27"/>
      <c r="I220" s="27"/>
      <c r="J220" s="27"/>
      <c r="K220" s="28">
        <v>2</v>
      </c>
      <c r="L220" s="28">
        <f>SUM($G$220:$K$220)</f>
        <v>2</v>
      </c>
      <c r="M220" s="56">
        <f t="array" ref="M220">INDEX(М[Цена за ед., руб],MATCH(1,IF(($B220=М[Наим.])*($C220=М[Артикул,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  <c r="N220" s="56">
        <f>ROUND($L$220*$M$220,2)</f>
        <v>0</v>
      </c>
      <c r="O220" s="25"/>
      <c r="P220" s="25">
        <f t="array" ref="P220">INDEX(М[Форма закупа],MATCH(1,IF(($B220=М[Наим.])*($C220=М[Артикул,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</row>
    <row r="221" spans="1:16" ht="56.25" outlineLevel="4" x14ac:dyDescent="0.2">
      <c r="A221" s="23" t="s">
        <v>270</v>
      </c>
      <c r="B221" s="24" t="s">
        <v>161</v>
      </c>
      <c r="C221" s="25"/>
      <c r="D221" s="25" t="s">
        <v>271</v>
      </c>
      <c r="E221" s="26" t="s">
        <v>28</v>
      </c>
      <c r="F221" s="27"/>
      <c r="G221" s="27"/>
      <c r="H221" s="28">
        <v>6</v>
      </c>
      <c r="I221" s="28">
        <v>16</v>
      </c>
      <c r="J221" s="27"/>
      <c r="K221" s="28">
        <v>2</v>
      </c>
      <c r="L221" s="28">
        <f>SUM($G$221:$K$221)</f>
        <v>24</v>
      </c>
      <c r="M221" s="56">
        <f t="array" ref="M221">INDEX(М[Цена за ед., руб],MATCH(1,IF(($B221=М[Наим.])*($C221=М[Артикул,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  <c r="N221" s="56">
        <f>ROUND($L$221*$M$221,2)</f>
        <v>0</v>
      </c>
      <c r="O221" s="25"/>
      <c r="P221" s="25">
        <f t="array" ref="P221">INDEX(М[Форма закупа],MATCH(1,IF(($B221=М[Наим.])*($C221=М[Артикул,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</row>
    <row r="222" spans="1:16" ht="56.25" outlineLevel="4" x14ac:dyDescent="0.2">
      <c r="A222" s="23" t="s">
        <v>272</v>
      </c>
      <c r="B222" s="24" t="s">
        <v>161</v>
      </c>
      <c r="C222" s="25" t="s">
        <v>170</v>
      </c>
      <c r="D222" s="25" t="s">
        <v>271</v>
      </c>
      <c r="E222" s="26" t="s">
        <v>28</v>
      </c>
      <c r="F222" s="27"/>
      <c r="G222" s="27"/>
      <c r="H222" s="27"/>
      <c r="I222" s="27"/>
      <c r="J222" s="27"/>
      <c r="K222" s="28">
        <v>2</v>
      </c>
      <c r="L222" s="28">
        <f>SUM($G$222:$K$222)</f>
        <v>2</v>
      </c>
      <c r="M222" s="56">
        <f t="array" ref="M222">INDEX(М[Цена за ед., руб],MATCH(1,IF(($B222=М[Наим.])*($C222=М[Артикул,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  <c r="N222" s="56">
        <f>ROUND($L$222*$M$222,2)</f>
        <v>0</v>
      </c>
      <c r="O222" s="25"/>
      <c r="P222" s="25">
        <f t="array" ref="P222">INDEX(М[Форма закупа],MATCH(1,IF(($B222=М[Наим.])*($C222=М[Артикул,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</row>
    <row r="223" spans="1:16" ht="56.25" outlineLevel="4" x14ac:dyDescent="0.2">
      <c r="A223" s="23" t="s">
        <v>273</v>
      </c>
      <c r="B223" s="24" t="s">
        <v>161</v>
      </c>
      <c r="C223" s="25"/>
      <c r="D223" s="25" t="s">
        <v>274</v>
      </c>
      <c r="E223" s="26" t="s">
        <v>28</v>
      </c>
      <c r="F223" s="27"/>
      <c r="G223" s="27"/>
      <c r="H223" s="28">
        <v>3</v>
      </c>
      <c r="I223" s="28">
        <v>22</v>
      </c>
      <c r="J223" s="27"/>
      <c r="K223" s="27"/>
      <c r="L223" s="28">
        <f>SUM($G$223:$K$223)</f>
        <v>25</v>
      </c>
      <c r="M223" s="56">
        <f t="array" ref="M223">INDEX(М[Цена за ед., руб],MATCH(1,IF(($B223=М[Наим.])*($C223=М[Артикул,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0</v>
      </c>
      <c r="N223" s="56">
        <f>ROUND($L$223*$M$223,2)</f>
        <v>0</v>
      </c>
      <c r="O223" s="25"/>
      <c r="P223" s="25">
        <f t="array" ref="P223">INDEX(М[Форма закупа],MATCH(1,IF(($B223=М[Наим.])*($C223=М[Артикул,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0</v>
      </c>
    </row>
    <row r="224" spans="1:16" ht="56.25" outlineLevel="4" x14ac:dyDescent="0.2">
      <c r="A224" s="23" t="s">
        <v>275</v>
      </c>
      <c r="B224" s="24" t="s">
        <v>161</v>
      </c>
      <c r="C224" s="25"/>
      <c r="D224" s="25" t="s">
        <v>276</v>
      </c>
      <c r="E224" s="26" t="s">
        <v>28</v>
      </c>
      <c r="F224" s="27"/>
      <c r="G224" s="27"/>
      <c r="H224" s="27"/>
      <c r="I224" s="28">
        <v>2</v>
      </c>
      <c r="J224" s="27"/>
      <c r="K224" s="27"/>
      <c r="L224" s="28">
        <f>SUM($G$224:$K$224)</f>
        <v>2</v>
      </c>
      <c r="M224" s="56">
        <f t="array" ref="M224">INDEX(М[Цена за ед., руб],MATCH(1,IF(($B224=М[Наим.])*($C224=М[Артикул, марка, произв.])*($D224=М[Хар-ка])*($O224=М[Прим.]),{1},($B224=М[Наим.])*($C224=М[Артикул, марка, произв.])*($D224=М[Хар-ка])*($O224=М[Прим.])),0))</f>
        <v>0</v>
      </c>
      <c r="N224" s="56">
        <f>ROUND($L$224*$M$224,2)</f>
        <v>0</v>
      </c>
      <c r="O224" s="25"/>
      <c r="P224" s="25">
        <f t="array" ref="P224">INDEX(М[Форма закупа],MATCH(1,IF(($B224=М[Наим.])*($C224=М[Артикул, марка, произв.])*($D224=М[Хар-ка])*($O224=М[Прим.]),{1},($B224=М[Наим.])*($C224=М[Артикул, марка, произв.])*($D224=М[Хар-ка])*($O224=М[Прим.])),0))</f>
        <v>0</v>
      </c>
    </row>
    <row r="225" spans="1:16" ht="56.25" outlineLevel="4" x14ac:dyDescent="0.2">
      <c r="A225" s="23" t="s">
        <v>277</v>
      </c>
      <c r="B225" s="24" t="s">
        <v>161</v>
      </c>
      <c r="C225" s="25"/>
      <c r="D225" s="25" t="s">
        <v>278</v>
      </c>
      <c r="E225" s="26" t="s">
        <v>28</v>
      </c>
      <c r="F225" s="27"/>
      <c r="G225" s="27"/>
      <c r="H225" s="27"/>
      <c r="I225" s="28">
        <v>11</v>
      </c>
      <c r="J225" s="28">
        <v>11</v>
      </c>
      <c r="K225" s="27"/>
      <c r="L225" s="28">
        <f>SUM($G$225:$K$225)</f>
        <v>22</v>
      </c>
      <c r="M225" s="56">
        <f t="array" ref="M225">INDEX(М[Цена за ед., руб],MATCH(1,IF(($B225=М[Наим.])*($C225=М[Артикул,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0</v>
      </c>
      <c r="N225" s="56">
        <f>ROUND($L$225*$M$225,2)</f>
        <v>0</v>
      </c>
      <c r="O225" s="25"/>
      <c r="P225" s="25">
        <f t="array" ref="P225">INDEX(М[Форма закупа],MATCH(1,IF(($B225=М[Наим.])*($C225=М[Артикул,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0</v>
      </c>
    </row>
    <row r="226" spans="1:16" ht="56.25" outlineLevel="4" x14ac:dyDescent="0.2">
      <c r="A226" s="23" t="s">
        <v>279</v>
      </c>
      <c r="B226" s="24" t="s">
        <v>161</v>
      </c>
      <c r="C226" s="25"/>
      <c r="D226" s="25" t="s">
        <v>280</v>
      </c>
      <c r="E226" s="26" t="s">
        <v>28</v>
      </c>
      <c r="F226" s="27"/>
      <c r="G226" s="27"/>
      <c r="H226" s="27"/>
      <c r="I226" s="27"/>
      <c r="J226" s="28">
        <v>2</v>
      </c>
      <c r="K226" s="27"/>
      <c r="L226" s="28">
        <f>SUM($G$226:$K$226)</f>
        <v>2</v>
      </c>
      <c r="M226" s="56">
        <f t="array" ref="M226">INDEX(М[Цена за ед., руб],MATCH(1,IF(($B226=М[Наим.])*($C226=М[Артикул,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0</v>
      </c>
      <c r="N226" s="56">
        <f>ROUND($L$226*$M$226,2)</f>
        <v>0</v>
      </c>
      <c r="O226" s="25"/>
      <c r="P226" s="25">
        <f t="array" ref="P226">INDEX(М[Форма закупа],MATCH(1,IF(($B226=М[Наим.])*($C226=М[Артикул,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0</v>
      </c>
    </row>
    <row r="227" spans="1:16" ht="56.25" outlineLevel="4" x14ac:dyDescent="0.2">
      <c r="A227" s="23" t="s">
        <v>281</v>
      </c>
      <c r="B227" s="24" t="s">
        <v>161</v>
      </c>
      <c r="C227" s="25"/>
      <c r="D227" s="25" t="s">
        <v>282</v>
      </c>
      <c r="E227" s="26" t="s">
        <v>28</v>
      </c>
      <c r="F227" s="27"/>
      <c r="G227" s="27"/>
      <c r="H227" s="27"/>
      <c r="I227" s="27"/>
      <c r="J227" s="27"/>
      <c r="K227" s="28">
        <v>3</v>
      </c>
      <c r="L227" s="28">
        <f>SUM($G$227:$K$227)</f>
        <v>3</v>
      </c>
      <c r="M227" s="56">
        <f t="array" ref="M227">INDEX(М[Цена за ед., руб],MATCH(1,IF(($B227=М[Наим.])*($C227=М[Артикул,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  <c r="N227" s="56">
        <f>ROUND($L$227*$M$227,2)</f>
        <v>0</v>
      </c>
      <c r="O227" s="25"/>
      <c r="P227" s="25">
        <f t="array" ref="P227">INDEX(М[Форма закупа],MATCH(1,IF(($B227=М[Наим.])*($C227=М[Артикул,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</row>
    <row r="228" spans="1:16" ht="56.25" outlineLevel="4" x14ac:dyDescent="0.2">
      <c r="A228" s="23" t="s">
        <v>283</v>
      </c>
      <c r="B228" s="24" t="s">
        <v>161</v>
      </c>
      <c r="C228" s="25"/>
      <c r="D228" s="25" t="s">
        <v>284</v>
      </c>
      <c r="E228" s="26" t="s">
        <v>28</v>
      </c>
      <c r="F228" s="27"/>
      <c r="G228" s="27"/>
      <c r="H228" s="27"/>
      <c r="I228" s="27"/>
      <c r="J228" s="28">
        <v>6</v>
      </c>
      <c r="K228" s="28">
        <v>1</v>
      </c>
      <c r="L228" s="28">
        <f>SUM($G$228:$K$228)</f>
        <v>7</v>
      </c>
      <c r="M228" s="56">
        <f t="array" ref="M228">INDEX(М[Цена за ед., руб],MATCH(1,IF(($B228=М[Наим.])*($C228=М[Артикул,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  <c r="N228" s="56">
        <f>ROUND($L$228*$M$228,2)</f>
        <v>0</v>
      </c>
      <c r="O228" s="25"/>
      <c r="P228" s="25">
        <f t="array" ref="P228">INDEX(М[Форма закупа],MATCH(1,IF(($B228=М[Наим.])*($C228=М[Артикул,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</row>
    <row r="229" spans="1:16" ht="56.25" outlineLevel="4" x14ac:dyDescent="0.2">
      <c r="A229" s="23" t="s">
        <v>285</v>
      </c>
      <c r="B229" s="24" t="s">
        <v>161</v>
      </c>
      <c r="C229" s="25"/>
      <c r="D229" s="25" t="s">
        <v>286</v>
      </c>
      <c r="E229" s="26" t="s">
        <v>28</v>
      </c>
      <c r="F229" s="27"/>
      <c r="G229" s="27"/>
      <c r="H229" s="27"/>
      <c r="I229" s="27"/>
      <c r="J229" s="28">
        <v>1</v>
      </c>
      <c r="K229" s="27"/>
      <c r="L229" s="28">
        <f>SUM($G$229:$K$229)</f>
        <v>1</v>
      </c>
      <c r="M229" s="56">
        <f t="array" ref="M229">INDEX(М[Цена за ед., руб],MATCH(1,IF(($B229=М[Наим.])*($C229=М[Артикул,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  <c r="N229" s="56">
        <f>ROUND($L$229*$M$229,2)</f>
        <v>0</v>
      </c>
      <c r="O229" s="25"/>
      <c r="P229" s="25">
        <f t="array" ref="P229">INDEX(М[Форма закупа],MATCH(1,IF(($B229=М[Наим.])*($C229=М[Артикул,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</row>
    <row r="230" spans="1:16" ht="56.25" outlineLevel="4" x14ac:dyDescent="0.2">
      <c r="A230" s="23" t="s">
        <v>287</v>
      </c>
      <c r="B230" s="24" t="s">
        <v>161</v>
      </c>
      <c r="C230" s="25"/>
      <c r="D230" s="25" t="s">
        <v>288</v>
      </c>
      <c r="E230" s="26" t="s">
        <v>28</v>
      </c>
      <c r="F230" s="27"/>
      <c r="G230" s="27"/>
      <c r="H230" s="27"/>
      <c r="I230" s="28">
        <v>2</v>
      </c>
      <c r="J230" s="27"/>
      <c r="K230" s="27"/>
      <c r="L230" s="28">
        <f>SUM($G$230:$K$230)</f>
        <v>2</v>
      </c>
      <c r="M230" s="56">
        <f t="array" ref="M230">INDEX(М[Цена за ед., руб],MATCH(1,IF(($B230=М[Наим.])*($C230=М[Артикул,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  <c r="N230" s="56">
        <f>ROUND($L$230*$M$230,2)</f>
        <v>0</v>
      </c>
      <c r="O230" s="25"/>
      <c r="P230" s="25">
        <f t="array" ref="P230">INDEX(М[Форма закупа],MATCH(1,IF(($B230=М[Наим.])*($C230=М[Артикул,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</row>
    <row r="231" spans="1:16" ht="56.25" outlineLevel="4" x14ac:dyDescent="0.2">
      <c r="A231" s="23" t="s">
        <v>289</v>
      </c>
      <c r="B231" s="24" t="s">
        <v>161</v>
      </c>
      <c r="C231" s="25"/>
      <c r="D231" s="25" t="s">
        <v>290</v>
      </c>
      <c r="E231" s="26" t="s">
        <v>28</v>
      </c>
      <c r="F231" s="27"/>
      <c r="G231" s="27"/>
      <c r="H231" s="27"/>
      <c r="I231" s="27"/>
      <c r="J231" s="28">
        <v>1</v>
      </c>
      <c r="K231" s="27"/>
      <c r="L231" s="28">
        <f>SUM($G$231:$K$231)</f>
        <v>1</v>
      </c>
      <c r="M231" s="56">
        <f t="array" ref="M231">INDEX(М[Цена за ед., руб],MATCH(1,IF(($B231=М[Наим.])*($C231=М[Артикул,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  <c r="N231" s="56">
        <f>ROUND($L$231*$M$231,2)</f>
        <v>0</v>
      </c>
      <c r="O231" s="25"/>
      <c r="P231" s="25">
        <f t="array" ref="P231">INDEX(М[Форма закупа],MATCH(1,IF(($B231=М[Наим.])*($C231=М[Артикул,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</row>
    <row r="232" spans="1:16" ht="56.25" outlineLevel="4" x14ac:dyDescent="0.2">
      <c r="A232" s="23" t="s">
        <v>291</v>
      </c>
      <c r="B232" s="24" t="s">
        <v>161</v>
      </c>
      <c r="C232" s="25"/>
      <c r="D232" s="25" t="s">
        <v>292</v>
      </c>
      <c r="E232" s="26" t="s">
        <v>28</v>
      </c>
      <c r="F232" s="27"/>
      <c r="G232" s="27"/>
      <c r="H232" s="28">
        <v>13</v>
      </c>
      <c r="I232" s="27"/>
      <c r="J232" s="27"/>
      <c r="K232" s="27"/>
      <c r="L232" s="28">
        <f>SUM($G$232:$K$232)</f>
        <v>13</v>
      </c>
      <c r="M232" s="56">
        <f t="array" ref="M232">INDEX(М[Цена за ед., руб],MATCH(1,IF(($B232=М[Наим.])*($C232=М[Артикул,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0</v>
      </c>
      <c r="N232" s="56">
        <f>ROUND($L$232*$M$232,2)</f>
        <v>0</v>
      </c>
      <c r="O232" s="25"/>
      <c r="P232" s="25">
        <f t="array" ref="P232">INDEX(М[Форма закупа],MATCH(1,IF(($B232=М[Наим.])*($C232=М[Артикул,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0</v>
      </c>
    </row>
    <row r="233" spans="1:16" ht="56.25" outlineLevel="4" x14ac:dyDescent="0.2">
      <c r="A233" s="23" t="s">
        <v>293</v>
      </c>
      <c r="B233" s="24" t="s">
        <v>161</v>
      </c>
      <c r="C233" s="25"/>
      <c r="D233" s="25" t="s">
        <v>294</v>
      </c>
      <c r="E233" s="26" t="s">
        <v>28</v>
      </c>
      <c r="F233" s="27"/>
      <c r="G233" s="27"/>
      <c r="H233" s="27"/>
      <c r="I233" s="28">
        <v>4</v>
      </c>
      <c r="J233" s="27"/>
      <c r="K233" s="27"/>
      <c r="L233" s="28">
        <f>SUM($G$233:$K$233)</f>
        <v>4</v>
      </c>
      <c r="M233" s="56">
        <f t="array" ref="M233">INDEX(М[Цена за ед., руб],MATCH(1,IF(($B233=М[Наим.])*($C233=М[Артикул,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  <c r="N233" s="56">
        <f>ROUND($L$233*$M$233,2)</f>
        <v>0</v>
      </c>
      <c r="O233" s="25"/>
      <c r="P233" s="25">
        <f t="array" ref="P233">INDEX(М[Форма закупа],MATCH(1,IF(($B233=М[Наим.])*($C233=М[Артикул,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</row>
    <row r="234" spans="1:16" ht="56.25" outlineLevel="4" x14ac:dyDescent="0.2">
      <c r="A234" s="23" t="s">
        <v>295</v>
      </c>
      <c r="B234" s="24" t="s">
        <v>161</v>
      </c>
      <c r="C234" s="25"/>
      <c r="D234" s="25" t="s">
        <v>296</v>
      </c>
      <c r="E234" s="26" t="s">
        <v>28</v>
      </c>
      <c r="F234" s="27"/>
      <c r="G234" s="27"/>
      <c r="H234" s="28">
        <v>7</v>
      </c>
      <c r="I234" s="27"/>
      <c r="J234" s="27"/>
      <c r="K234" s="27"/>
      <c r="L234" s="28">
        <f>SUM($G$234:$K$234)</f>
        <v>7</v>
      </c>
      <c r="M234" s="56">
        <f t="array" ref="M234">INDEX(М[Цена за ед., руб],MATCH(1,IF(($B234=М[Наим.])*($C234=М[Артикул,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0</v>
      </c>
      <c r="N234" s="56">
        <f>ROUND($L$234*$M$234,2)</f>
        <v>0</v>
      </c>
      <c r="O234" s="25"/>
      <c r="P234" s="25">
        <f t="array" ref="P234">INDEX(М[Форма закупа],MATCH(1,IF(($B234=М[Наим.])*($C234=М[Артикул,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0</v>
      </c>
    </row>
    <row r="235" spans="1:16" ht="56.25" outlineLevel="4" x14ac:dyDescent="0.2">
      <c r="A235" s="23" t="s">
        <v>297</v>
      </c>
      <c r="B235" s="24" t="s">
        <v>161</v>
      </c>
      <c r="C235" s="25"/>
      <c r="D235" s="25" t="s">
        <v>298</v>
      </c>
      <c r="E235" s="26" t="s">
        <v>28</v>
      </c>
      <c r="F235" s="27"/>
      <c r="G235" s="27"/>
      <c r="H235" s="28">
        <v>8</v>
      </c>
      <c r="I235" s="28">
        <v>14</v>
      </c>
      <c r="J235" s="27"/>
      <c r="K235" s="27"/>
      <c r="L235" s="28">
        <f>SUM($G$235:$K$235)</f>
        <v>22</v>
      </c>
      <c r="M235" s="56">
        <f t="array" ref="M235">INDEX(М[Цена за ед., руб],MATCH(1,IF(($B235=М[Наим.])*($C235=М[Артикул,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0</v>
      </c>
      <c r="N235" s="56">
        <f>ROUND($L$235*$M$235,2)</f>
        <v>0</v>
      </c>
      <c r="O235" s="25"/>
      <c r="P235" s="25">
        <f t="array" ref="P235">INDEX(М[Форма закупа],MATCH(1,IF(($B235=М[Наим.])*($C235=М[Артикул,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0</v>
      </c>
    </row>
    <row r="236" spans="1:16" ht="56.25" outlineLevel="4" x14ac:dyDescent="0.2">
      <c r="A236" s="23" t="s">
        <v>299</v>
      </c>
      <c r="B236" s="24" t="s">
        <v>161</v>
      </c>
      <c r="C236" s="25"/>
      <c r="D236" s="25" t="s">
        <v>300</v>
      </c>
      <c r="E236" s="26" t="s">
        <v>28</v>
      </c>
      <c r="F236" s="27"/>
      <c r="G236" s="27"/>
      <c r="H236" s="27"/>
      <c r="I236" s="28">
        <v>1</v>
      </c>
      <c r="J236" s="28">
        <v>1</v>
      </c>
      <c r="K236" s="27"/>
      <c r="L236" s="28">
        <f>SUM($G$236:$K$236)</f>
        <v>2</v>
      </c>
      <c r="M236" s="56">
        <f t="array" ref="M236">INDEX(М[Цена за ед., руб],MATCH(1,IF(($B236=М[Наим.])*($C236=М[Артикул,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0</v>
      </c>
      <c r="N236" s="56">
        <f>ROUND($L$236*$M$236,2)</f>
        <v>0</v>
      </c>
      <c r="O236" s="25"/>
      <c r="P236" s="25">
        <f t="array" ref="P236">INDEX(М[Форма закупа],MATCH(1,IF(($B236=М[Наим.])*($C236=М[Артикул,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0</v>
      </c>
    </row>
    <row r="237" spans="1:16" ht="56.25" outlineLevel="4" x14ac:dyDescent="0.2">
      <c r="A237" s="23" t="s">
        <v>301</v>
      </c>
      <c r="B237" s="24" t="s">
        <v>161</v>
      </c>
      <c r="C237" s="25"/>
      <c r="D237" s="25" t="s">
        <v>302</v>
      </c>
      <c r="E237" s="26" t="s">
        <v>28</v>
      </c>
      <c r="F237" s="27"/>
      <c r="G237" s="27"/>
      <c r="H237" s="27"/>
      <c r="I237" s="28">
        <v>4</v>
      </c>
      <c r="J237" s="27"/>
      <c r="K237" s="27"/>
      <c r="L237" s="28">
        <f>SUM($G$237:$K$237)</f>
        <v>4</v>
      </c>
      <c r="M237" s="56">
        <f t="array" ref="M237">INDEX(М[Цена за ед., руб],MATCH(1,IF(($B237=М[Наим.])*($C237=М[Артикул,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  <c r="N237" s="56">
        <f>ROUND($L$237*$M$237,2)</f>
        <v>0</v>
      </c>
      <c r="O237" s="25"/>
      <c r="P237" s="25">
        <f t="array" ref="P237">INDEX(М[Форма закупа],MATCH(1,IF(($B237=М[Наим.])*($C237=М[Артикул,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</row>
    <row r="238" spans="1:16" ht="56.25" outlineLevel="4" x14ac:dyDescent="0.2">
      <c r="A238" s="23" t="s">
        <v>303</v>
      </c>
      <c r="B238" s="24" t="s">
        <v>161</v>
      </c>
      <c r="C238" s="25"/>
      <c r="D238" s="25" t="s">
        <v>304</v>
      </c>
      <c r="E238" s="26" t="s">
        <v>28</v>
      </c>
      <c r="F238" s="27"/>
      <c r="G238" s="27"/>
      <c r="H238" s="27"/>
      <c r="I238" s="28">
        <v>2</v>
      </c>
      <c r="J238" s="27"/>
      <c r="K238" s="27"/>
      <c r="L238" s="28">
        <f>SUM($G$238:$K$238)</f>
        <v>2</v>
      </c>
      <c r="M238" s="56">
        <f t="array" ref="M238">INDEX(М[Цена за ед., руб],MATCH(1,IF(($B238=М[Наим.])*($C238=М[Артикул,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  <c r="N238" s="56">
        <f>ROUND($L$238*$M$238,2)</f>
        <v>0</v>
      </c>
      <c r="O238" s="25"/>
      <c r="P238" s="25">
        <f t="array" ref="P238">INDEX(М[Форма закупа],MATCH(1,IF(($B238=М[Наим.])*($C238=М[Артикул,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</row>
    <row r="239" spans="1:16" ht="56.25" outlineLevel="4" x14ac:dyDescent="0.2">
      <c r="A239" s="23" t="s">
        <v>305</v>
      </c>
      <c r="B239" s="24" t="s">
        <v>161</v>
      </c>
      <c r="C239" s="25"/>
      <c r="D239" s="25" t="s">
        <v>306</v>
      </c>
      <c r="E239" s="26" t="s">
        <v>28</v>
      </c>
      <c r="F239" s="27"/>
      <c r="G239" s="27"/>
      <c r="H239" s="27"/>
      <c r="I239" s="28">
        <v>15</v>
      </c>
      <c r="J239" s="27"/>
      <c r="K239" s="27"/>
      <c r="L239" s="28">
        <f>SUM($G$239:$K$239)</f>
        <v>15</v>
      </c>
      <c r="M239" s="56">
        <f t="array" ref="M239">INDEX(М[Цена за ед., руб],MATCH(1,IF(($B239=М[Наим.])*($C239=М[Артикул,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0</v>
      </c>
      <c r="N239" s="56">
        <f>ROUND($L$239*$M$239,2)</f>
        <v>0</v>
      </c>
      <c r="O239" s="25"/>
      <c r="P239" s="25">
        <f t="array" ref="P239">INDEX(М[Форма закупа],MATCH(1,IF(($B239=М[Наим.])*($C239=М[Артикул,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0</v>
      </c>
    </row>
    <row r="240" spans="1:16" ht="56.25" outlineLevel="4" x14ac:dyDescent="0.2">
      <c r="A240" s="23" t="s">
        <v>307</v>
      </c>
      <c r="B240" s="24" t="s">
        <v>161</v>
      </c>
      <c r="C240" s="25"/>
      <c r="D240" s="25" t="s">
        <v>308</v>
      </c>
      <c r="E240" s="26" t="s">
        <v>28</v>
      </c>
      <c r="F240" s="27"/>
      <c r="G240" s="27"/>
      <c r="H240" s="27"/>
      <c r="I240" s="28">
        <v>1</v>
      </c>
      <c r="J240" s="28">
        <v>10</v>
      </c>
      <c r="K240" s="28">
        <v>10</v>
      </c>
      <c r="L240" s="28">
        <f>SUM($G$240:$K$240)</f>
        <v>21</v>
      </c>
      <c r="M240" s="56">
        <f t="array" ref="M240">INDEX(М[Цена за ед., руб],MATCH(1,IF(($B240=М[Наим.])*($C240=М[Артикул,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0</v>
      </c>
      <c r="N240" s="56">
        <f>ROUND($L$240*$M$240,2)</f>
        <v>0</v>
      </c>
      <c r="O240" s="25"/>
      <c r="P240" s="25">
        <f t="array" ref="P240">INDEX(М[Форма закупа],MATCH(1,IF(($B240=М[Наим.])*($C240=М[Артикул,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0</v>
      </c>
    </row>
    <row r="241" spans="1:16" ht="56.25" outlineLevel="4" x14ac:dyDescent="0.2">
      <c r="A241" s="23" t="s">
        <v>309</v>
      </c>
      <c r="B241" s="24" t="s">
        <v>161</v>
      </c>
      <c r="C241" s="25"/>
      <c r="D241" s="25" t="s">
        <v>310</v>
      </c>
      <c r="E241" s="26" t="s">
        <v>28</v>
      </c>
      <c r="F241" s="27"/>
      <c r="G241" s="27"/>
      <c r="H241" s="27"/>
      <c r="I241" s="28">
        <v>1</v>
      </c>
      <c r="J241" s="28">
        <v>14</v>
      </c>
      <c r="K241" s="28">
        <v>13</v>
      </c>
      <c r="L241" s="28">
        <f>SUM($G$241:$K$241)</f>
        <v>28</v>
      </c>
      <c r="M241" s="56">
        <f t="array" ref="M241">INDEX(М[Цена за ед., руб],MATCH(1,IF(($B241=М[Наим.])*($C241=М[Артикул,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0</v>
      </c>
      <c r="N241" s="56">
        <f>ROUND($L$241*$M$241,2)</f>
        <v>0</v>
      </c>
      <c r="O241" s="25"/>
      <c r="P241" s="25">
        <f t="array" ref="P241">INDEX(М[Форма закупа],MATCH(1,IF(($B241=М[Наим.])*($C241=М[Артикул,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0</v>
      </c>
    </row>
    <row r="242" spans="1:16" ht="56.25" outlineLevel="4" x14ac:dyDescent="0.2">
      <c r="A242" s="23" t="s">
        <v>311</v>
      </c>
      <c r="B242" s="24" t="s">
        <v>161</v>
      </c>
      <c r="C242" s="25" t="s">
        <v>170</v>
      </c>
      <c r="D242" s="25" t="s">
        <v>310</v>
      </c>
      <c r="E242" s="26" t="s">
        <v>28</v>
      </c>
      <c r="F242" s="27"/>
      <c r="G242" s="27"/>
      <c r="H242" s="27"/>
      <c r="I242" s="27"/>
      <c r="J242" s="27"/>
      <c r="K242" s="28">
        <v>3</v>
      </c>
      <c r="L242" s="28">
        <f>SUM($G$242:$K$242)</f>
        <v>3</v>
      </c>
      <c r="M242" s="56">
        <f t="array" ref="M242">INDEX(М[Цена за ед., руб],MATCH(1,IF(($B242=М[Наим.])*($C242=М[Артикул,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0</v>
      </c>
      <c r="N242" s="56">
        <f>ROUND($L$242*$M$242,2)</f>
        <v>0</v>
      </c>
      <c r="O242" s="25"/>
      <c r="P242" s="25">
        <f t="array" ref="P242">INDEX(М[Форма закупа],MATCH(1,IF(($B242=М[Наим.])*($C242=М[Артикул,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0</v>
      </c>
    </row>
    <row r="243" spans="1:16" ht="56.25" outlineLevel="4" x14ac:dyDescent="0.2">
      <c r="A243" s="23" t="s">
        <v>312</v>
      </c>
      <c r="B243" s="24" t="s">
        <v>161</v>
      </c>
      <c r="C243" s="25"/>
      <c r="D243" s="25" t="s">
        <v>313</v>
      </c>
      <c r="E243" s="26" t="s">
        <v>28</v>
      </c>
      <c r="F243" s="27"/>
      <c r="G243" s="27"/>
      <c r="H243" s="28">
        <v>9</v>
      </c>
      <c r="I243" s="27"/>
      <c r="J243" s="28">
        <v>3</v>
      </c>
      <c r="K243" s="28">
        <v>10</v>
      </c>
      <c r="L243" s="28">
        <f>SUM($G$243:$K$243)</f>
        <v>22</v>
      </c>
      <c r="M243" s="56">
        <f t="array" ref="M243">INDEX(М[Цена за ед., руб],MATCH(1,IF(($B243=М[Наим.])*($C243=М[Артикул,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  <c r="N243" s="56">
        <f>ROUND($L$243*$M$243,2)</f>
        <v>0</v>
      </c>
      <c r="O243" s="25"/>
      <c r="P243" s="25">
        <f t="array" ref="P243">INDEX(М[Форма закупа],MATCH(1,IF(($B243=М[Наим.])*($C243=М[Артикул,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</row>
    <row r="244" spans="1:16" ht="56.25" outlineLevel="4" x14ac:dyDescent="0.2">
      <c r="A244" s="23" t="s">
        <v>314</v>
      </c>
      <c r="B244" s="24" t="s">
        <v>161</v>
      </c>
      <c r="C244" s="25" t="s">
        <v>170</v>
      </c>
      <c r="D244" s="25" t="s">
        <v>313</v>
      </c>
      <c r="E244" s="26" t="s">
        <v>28</v>
      </c>
      <c r="F244" s="27"/>
      <c r="G244" s="27"/>
      <c r="H244" s="27"/>
      <c r="I244" s="27"/>
      <c r="J244" s="27"/>
      <c r="K244" s="28">
        <v>3</v>
      </c>
      <c r="L244" s="28">
        <f>SUM($G$244:$K$244)</f>
        <v>3</v>
      </c>
      <c r="M244" s="56">
        <f t="array" ref="M244">INDEX(М[Цена за ед., руб],MATCH(1,IF(($B244=М[Наим.])*($C244=М[Артикул,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  <c r="N244" s="56">
        <f>ROUND($L$244*$M$244,2)</f>
        <v>0</v>
      </c>
      <c r="O244" s="25"/>
      <c r="P244" s="25">
        <f t="array" ref="P244">INDEX(М[Форма закупа],MATCH(1,IF(($B244=М[Наим.])*($C244=М[Артикул,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</row>
    <row r="245" spans="1:16" ht="56.25" outlineLevel="4" x14ac:dyDescent="0.2">
      <c r="A245" s="23" t="s">
        <v>315</v>
      </c>
      <c r="B245" s="24" t="s">
        <v>161</v>
      </c>
      <c r="C245" s="25"/>
      <c r="D245" s="25" t="s">
        <v>316</v>
      </c>
      <c r="E245" s="26" t="s">
        <v>28</v>
      </c>
      <c r="F245" s="27"/>
      <c r="G245" s="27"/>
      <c r="H245" s="27"/>
      <c r="I245" s="27"/>
      <c r="J245" s="28">
        <v>11</v>
      </c>
      <c r="K245" s="28">
        <v>2</v>
      </c>
      <c r="L245" s="28">
        <f>SUM($G$245:$K$245)</f>
        <v>13</v>
      </c>
      <c r="M245" s="56">
        <f t="array" ref="M245">INDEX(М[Цена за ед., руб],MATCH(1,IF(($B245=М[Наим.])*($C245=М[Артикул, марка, произв.])*($D245=М[Хар-ка])*($O245=М[Прим.]),{1},($B245=М[Наим.])*($C245=М[Артикул, марка, произв.])*($D245=М[Хар-ка])*($O245=М[Прим.])),0))</f>
        <v>0</v>
      </c>
      <c r="N245" s="56">
        <f>ROUND($L$245*$M$245,2)</f>
        <v>0</v>
      </c>
      <c r="O245" s="25"/>
      <c r="P245" s="25">
        <f t="array" ref="P245">INDEX(М[Форма закупа],MATCH(1,IF(($B245=М[Наим.])*($C245=М[Артикул, марка, произв.])*($D245=М[Хар-ка])*($O245=М[Прим.]),{1},($B245=М[Наим.])*($C245=М[Артикул, марка, произв.])*($D245=М[Хар-ка])*($O245=М[Прим.])),0))</f>
        <v>0</v>
      </c>
    </row>
    <row r="246" spans="1:16" ht="56.25" outlineLevel="4" x14ac:dyDescent="0.2">
      <c r="A246" s="23" t="s">
        <v>317</v>
      </c>
      <c r="B246" s="24" t="s">
        <v>161</v>
      </c>
      <c r="C246" s="25"/>
      <c r="D246" s="25" t="s">
        <v>318</v>
      </c>
      <c r="E246" s="26" t="s">
        <v>28</v>
      </c>
      <c r="F246" s="27"/>
      <c r="G246" s="27"/>
      <c r="H246" s="27"/>
      <c r="I246" s="27"/>
      <c r="J246" s="27"/>
      <c r="K246" s="28">
        <v>1</v>
      </c>
      <c r="L246" s="28">
        <f>SUM($G$246:$K$246)</f>
        <v>1</v>
      </c>
      <c r="M246" s="56">
        <f t="array" ref="M246">INDEX(М[Цена за ед., руб],MATCH(1,IF(($B246=М[Наим.])*($C246=М[Артикул,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  <c r="N246" s="56">
        <f>ROUND($L$246*$M$246,2)</f>
        <v>0</v>
      </c>
      <c r="O246" s="25"/>
      <c r="P246" s="25">
        <f t="array" ref="P246">INDEX(М[Форма закупа],MATCH(1,IF(($B246=М[Наим.])*($C246=М[Артикул,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</row>
    <row r="247" spans="1:16" ht="56.25" outlineLevel="4" x14ac:dyDescent="0.2">
      <c r="A247" s="23" t="s">
        <v>319</v>
      </c>
      <c r="B247" s="24" t="s">
        <v>161</v>
      </c>
      <c r="C247" s="25"/>
      <c r="D247" s="25" t="s">
        <v>320</v>
      </c>
      <c r="E247" s="26" t="s">
        <v>28</v>
      </c>
      <c r="F247" s="27"/>
      <c r="G247" s="27"/>
      <c r="H247" s="28">
        <v>10</v>
      </c>
      <c r="I247" s="27"/>
      <c r="J247" s="27"/>
      <c r="K247" s="27"/>
      <c r="L247" s="28">
        <f>SUM($G$247:$K$247)</f>
        <v>10</v>
      </c>
      <c r="M247" s="56">
        <f t="array" ref="M247">INDEX(М[Цена за ед., руб],MATCH(1,IF(($B247=М[Наим.])*($C247=М[Артикул,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  <c r="N247" s="56">
        <f>ROUND($L$247*$M$247,2)</f>
        <v>0</v>
      </c>
      <c r="O247" s="25"/>
      <c r="P247" s="25">
        <f t="array" ref="P247">INDEX(М[Форма закупа],MATCH(1,IF(($B247=М[Наим.])*($C247=М[Артикул,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</row>
    <row r="248" spans="1:16" ht="56.25" outlineLevel="4" x14ac:dyDescent="0.2">
      <c r="A248" s="23" t="s">
        <v>321</v>
      </c>
      <c r="B248" s="24" t="s">
        <v>161</v>
      </c>
      <c r="C248" s="25"/>
      <c r="D248" s="25" t="s">
        <v>322</v>
      </c>
      <c r="E248" s="26" t="s">
        <v>28</v>
      </c>
      <c r="F248" s="27"/>
      <c r="G248" s="27"/>
      <c r="H248" s="27"/>
      <c r="I248" s="27"/>
      <c r="J248" s="28">
        <v>1</v>
      </c>
      <c r="K248" s="28">
        <v>1</v>
      </c>
      <c r="L248" s="28">
        <f>SUM($G$248:$K$248)</f>
        <v>2</v>
      </c>
      <c r="M248" s="56">
        <f t="array" ref="M248">INDEX(М[Цена за ед., руб],MATCH(1,IF(($B248=М[Наим.])*($C248=М[Артикул,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  <c r="N248" s="56">
        <f>ROUND($L$248*$M$248,2)</f>
        <v>0</v>
      </c>
      <c r="O248" s="25"/>
      <c r="P248" s="25">
        <f t="array" ref="P248">INDEX(М[Форма закупа],MATCH(1,IF(($B248=М[Наим.])*($C248=М[Артикул,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</row>
    <row r="249" spans="1:16" ht="56.25" outlineLevel="4" x14ac:dyDescent="0.2">
      <c r="A249" s="23" t="s">
        <v>323</v>
      </c>
      <c r="B249" s="24" t="s">
        <v>161</v>
      </c>
      <c r="C249" s="25"/>
      <c r="D249" s="25" t="s">
        <v>324</v>
      </c>
      <c r="E249" s="26" t="s">
        <v>28</v>
      </c>
      <c r="F249" s="27"/>
      <c r="G249" s="27"/>
      <c r="H249" s="27"/>
      <c r="I249" s="27"/>
      <c r="J249" s="27"/>
      <c r="K249" s="28">
        <v>1</v>
      </c>
      <c r="L249" s="28">
        <f>SUM($G$249:$K$249)</f>
        <v>1</v>
      </c>
      <c r="M249" s="56">
        <f t="array" ref="M249">INDEX(М[Цена за ед., руб],MATCH(1,IF(($B249=М[Наим.])*($C249=М[Артикул,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  <c r="N249" s="56">
        <f>ROUND($L$249*$M$249,2)</f>
        <v>0</v>
      </c>
      <c r="O249" s="25"/>
      <c r="P249" s="25">
        <f t="array" ref="P249">INDEX(М[Форма закупа],MATCH(1,IF(($B249=М[Наим.])*($C249=М[Артикул,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</row>
    <row r="250" spans="1:16" ht="56.25" outlineLevel="4" x14ac:dyDescent="0.2">
      <c r="A250" s="23" t="s">
        <v>325</v>
      </c>
      <c r="B250" s="24" t="s">
        <v>161</v>
      </c>
      <c r="C250" s="25"/>
      <c r="D250" s="25" t="s">
        <v>326</v>
      </c>
      <c r="E250" s="26" t="s">
        <v>28</v>
      </c>
      <c r="F250" s="27"/>
      <c r="G250" s="27"/>
      <c r="H250" s="28">
        <v>1</v>
      </c>
      <c r="I250" s="27"/>
      <c r="J250" s="28">
        <v>1</v>
      </c>
      <c r="K250" s="28">
        <v>1</v>
      </c>
      <c r="L250" s="28">
        <f>SUM($G$250:$K$250)</f>
        <v>3</v>
      </c>
      <c r="M250" s="56">
        <f t="array" ref="M250">INDEX(М[Цена за ед., руб],MATCH(1,IF(($B250=М[Наим.])*($C250=М[Артикул, марка, произв.])*($D250=М[Хар-ка])*($O250=М[Прим.]),{1},($B250=М[Наим.])*($C250=М[Артикул, марка, произв.])*($D250=М[Хар-ка])*($O250=М[Прим.])),0))</f>
        <v>0</v>
      </c>
      <c r="N250" s="56">
        <f>ROUND($L$250*$M$250,2)</f>
        <v>0</v>
      </c>
      <c r="O250" s="25"/>
      <c r="P250" s="25">
        <f t="array" ref="P250">INDEX(М[Форма закупа],MATCH(1,IF(($B250=М[Наим.])*($C250=М[Артикул, марка, произв.])*($D250=М[Хар-ка])*($O250=М[Прим.]),{1},($B250=М[Наим.])*($C250=М[Артикул, марка, произв.])*($D250=М[Хар-ка])*($O250=М[Прим.])),0))</f>
        <v>0</v>
      </c>
    </row>
    <row r="251" spans="1:16" ht="56.25" outlineLevel="4" x14ac:dyDescent="0.2">
      <c r="A251" s="23" t="s">
        <v>327</v>
      </c>
      <c r="B251" s="24" t="s">
        <v>161</v>
      </c>
      <c r="C251" s="25"/>
      <c r="D251" s="25" t="s">
        <v>328</v>
      </c>
      <c r="E251" s="26" t="s">
        <v>28</v>
      </c>
      <c r="F251" s="27"/>
      <c r="G251" s="27"/>
      <c r="H251" s="27"/>
      <c r="I251" s="27"/>
      <c r="J251" s="28">
        <v>1</v>
      </c>
      <c r="K251" s="27"/>
      <c r="L251" s="28">
        <f>SUM($G$251:$K$251)</f>
        <v>1</v>
      </c>
      <c r="M251" s="56">
        <f t="array" ref="M251">INDEX(М[Цена за ед., руб],MATCH(1,IF(($B251=М[Наим.])*($C251=М[Артикул,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  <c r="N251" s="56">
        <f>ROUND($L$251*$M$251,2)</f>
        <v>0</v>
      </c>
      <c r="O251" s="25"/>
      <c r="P251" s="25">
        <f t="array" ref="P251">INDEX(М[Форма закупа],MATCH(1,IF(($B251=М[Наим.])*($C251=М[Артикул,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</row>
    <row r="252" spans="1:16" ht="56.25" outlineLevel="4" x14ac:dyDescent="0.2">
      <c r="A252" s="23" t="s">
        <v>329</v>
      </c>
      <c r="B252" s="24" t="s">
        <v>161</v>
      </c>
      <c r="C252" s="25"/>
      <c r="D252" s="25" t="s">
        <v>330</v>
      </c>
      <c r="E252" s="26" t="s">
        <v>28</v>
      </c>
      <c r="F252" s="27"/>
      <c r="G252" s="27"/>
      <c r="H252" s="28">
        <v>7</v>
      </c>
      <c r="I252" s="28">
        <v>33</v>
      </c>
      <c r="J252" s="28">
        <v>38</v>
      </c>
      <c r="K252" s="28">
        <v>24</v>
      </c>
      <c r="L252" s="28">
        <f>SUM($G$252:$K$252)</f>
        <v>102</v>
      </c>
      <c r="M252" s="56">
        <f t="array" ref="M252">INDEX(М[Цена за ед., руб],MATCH(1,IF(($B252=М[Наим.])*($C252=М[Артикул, марка, произв.])*($D252=М[Хар-ка])*($O252=М[Прим.]),{1},($B252=М[Наим.])*($C252=М[Артикул, марка, произв.])*($D252=М[Хар-ка])*($O252=М[Прим.])),0))</f>
        <v>0</v>
      </c>
      <c r="N252" s="56">
        <f>ROUND($L$252*$M$252,2)</f>
        <v>0</v>
      </c>
      <c r="O252" s="25"/>
      <c r="P252" s="25">
        <f t="array" ref="P252">INDEX(М[Форма закупа],MATCH(1,IF(($B252=М[Наим.])*($C252=М[Артикул, марка, произв.])*($D252=М[Хар-ка])*($O252=М[Прим.]),{1},($B252=М[Наим.])*($C252=М[Артикул, марка, произв.])*($D252=М[Хар-ка])*($O252=М[Прим.])),0))</f>
        <v>0</v>
      </c>
    </row>
    <row r="253" spans="1:16" ht="56.25" outlineLevel="4" x14ac:dyDescent="0.2">
      <c r="A253" s="23" t="s">
        <v>331</v>
      </c>
      <c r="B253" s="24" t="s">
        <v>161</v>
      </c>
      <c r="C253" s="25" t="s">
        <v>170</v>
      </c>
      <c r="D253" s="25" t="s">
        <v>330</v>
      </c>
      <c r="E253" s="26" t="s">
        <v>28</v>
      </c>
      <c r="F253" s="27"/>
      <c r="G253" s="27"/>
      <c r="H253" s="27"/>
      <c r="I253" s="27"/>
      <c r="J253" s="27"/>
      <c r="K253" s="28">
        <v>6</v>
      </c>
      <c r="L253" s="28">
        <f>SUM($G$253:$K$253)</f>
        <v>6</v>
      </c>
      <c r="M253" s="56">
        <f t="array" ref="M253">INDEX(М[Цена за ед., руб],MATCH(1,IF(($B253=М[Наим.])*($C253=М[Артикул, марка, произв.])*($D253=М[Хар-ка])*($O253=М[Прим.]),{1},($B253=М[Наим.])*($C253=М[Артикул, марка, произв.])*($D253=М[Хар-ка])*($O253=М[Прим.])),0))</f>
        <v>0</v>
      </c>
      <c r="N253" s="56">
        <f>ROUND($L$253*$M$253,2)</f>
        <v>0</v>
      </c>
      <c r="O253" s="25"/>
      <c r="P253" s="25">
        <f t="array" ref="P253">INDEX(М[Форма закупа],MATCH(1,IF(($B253=М[Наим.])*($C253=М[Артикул, марка, произв.])*($D253=М[Хар-ка])*($O253=М[Прим.]),{1},($B253=М[Наим.])*($C253=М[Артикул, марка, произв.])*($D253=М[Хар-ка])*($O253=М[Прим.])),0))</f>
        <v>0</v>
      </c>
    </row>
    <row r="254" spans="1:16" ht="56.25" outlineLevel="4" x14ac:dyDescent="0.2">
      <c r="A254" s="23" t="s">
        <v>332</v>
      </c>
      <c r="B254" s="24" t="s">
        <v>161</v>
      </c>
      <c r="C254" s="25"/>
      <c r="D254" s="25" t="s">
        <v>333</v>
      </c>
      <c r="E254" s="26" t="s">
        <v>28</v>
      </c>
      <c r="F254" s="27"/>
      <c r="G254" s="27"/>
      <c r="H254" s="27"/>
      <c r="I254" s="27"/>
      <c r="J254" s="28">
        <v>10</v>
      </c>
      <c r="K254" s="28">
        <v>10</v>
      </c>
      <c r="L254" s="28">
        <f>SUM($G$254:$K$254)</f>
        <v>20</v>
      </c>
      <c r="M254" s="56">
        <f t="array" ref="M254">INDEX(М[Цена за ед., руб],MATCH(1,IF(($B254=М[Наим.])*($C254=М[Артикул, марка, произв.])*($D254=М[Хар-ка])*($O254=М[Прим.]),{1},($B254=М[Наим.])*($C254=М[Артикул, марка, произв.])*($D254=М[Хар-ка])*($O254=М[Прим.])),0))</f>
        <v>0</v>
      </c>
      <c r="N254" s="56">
        <f>ROUND($L$254*$M$254,2)</f>
        <v>0</v>
      </c>
      <c r="O254" s="25"/>
      <c r="P254" s="25">
        <f t="array" ref="P254">INDEX(М[Форма закупа],MATCH(1,IF(($B254=М[Наим.])*($C254=М[Артикул, марка, произв.])*($D254=М[Хар-ка])*($O254=М[Прим.]),{1},($B254=М[Наим.])*($C254=М[Артикул, марка, произв.])*($D254=М[Хар-ка])*($O254=М[Прим.])),0))</f>
        <v>0</v>
      </c>
    </row>
    <row r="255" spans="1:16" ht="56.25" outlineLevel="4" x14ac:dyDescent="0.2">
      <c r="A255" s="23" t="s">
        <v>334</v>
      </c>
      <c r="B255" s="24" t="s">
        <v>161</v>
      </c>
      <c r="C255" s="25"/>
      <c r="D255" s="25" t="s">
        <v>335</v>
      </c>
      <c r="E255" s="26" t="s">
        <v>28</v>
      </c>
      <c r="F255" s="27"/>
      <c r="G255" s="27"/>
      <c r="H255" s="27"/>
      <c r="I255" s="28">
        <v>1</v>
      </c>
      <c r="J255" s="27"/>
      <c r="K255" s="27"/>
      <c r="L255" s="28">
        <f>SUM($G$255:$K$255)</f>
        <v>1</v>
      </c>
      <c r="M255" s="56">
        <f t="array" ref="M255">INDEX(М[Цена за ед., руб],MATCH(1,IF(($B255=М[Наим.])*($C255=М[Артикул, марка, произв.])*($D255=М[Хар-ка])*($O255=М[Прим.]),{1},($B255=М[Наим.])*($C255=М[Артикул, марка, произв.])*($D255=М[Хар-ка])*($O255=М[Прим.])),0))</f>
        <v>0</v>
      </c>
      <c r="N255" s="56">
        <f>ROUND($L$255*$M$255,2)</f>
        <v>0</v>
      </c>
      <c r="O255" s="25"/>
      <c r="P255" s="25">
        <f t="array" ref="P255">INDEX(М[Форма закупа],MATCH(1,IF(($B255=М[Наим.])*($C255=М[Артикул, марка, произв.])*($D255=М[Хар-ка])*($O255=М[Прим.]),{1},($B255=М[Наим.])*($C255=М[Артикул, марка, произв.])*($D255=М[Хар-ка])*($O255=М[Прим.])),0))</f>
        <v>0</v>
      </c>
    </row>
    <row r="256" spans="1:16" ht="56.25" outlineLevel="4" x14ac:dyDescent="0.2">
      <c r="A256" s="23" t="s">
        <v>336</v>
      </c>
      <c r="B256" s="24" t="s">
        <v>161</v>
      </c>
      <c r="C256" s="25"/>
      <c r="D256" s="25" t="s">
        <v>337</v>
      </c>
      <c r="E256" s="26" t="s">
        <v>28</v>
      </c>
      <c r="F256" s="27"/>
      <c r="G256" s="27"/>
      <c r="H256" s="27"/>
      <c r="I256" s="27"/>
      <c r="J256" s="27"/>
      <c r="K256" s="28">
        <v>3</v>
      </c>
      <c r="L256" s="28">
        <f>SUM($G$256:$K$256)</f>
        <v>3</v>
      </c>
      <c r="M256" s="56">
        <f t="array" ref="M256">INDEX(М[Цена за ед., руб],MATCH(1,IF(($B256=М[Наим.])*($C256=М[Артикул,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0</v>
      </c>
      <c r="N256" s="56">
        <f>ROUND($L$256*$M$256,2)</f>
        <v>0</v>
      </c>
      <c r="O256" s="25"/>
      <c r="P256" s="25">
        <f t="array" ref="P256">INDEX(М[Форма закупа],MATCH(1,IF(($B256=М[Наим.])*($C256=М[Артикул,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0</v>
      </c>
    </row>
    <row r="257" spans="1:16" ht="56.25" outlineLevel="4" x14ac:dyDescent="0.2">
      <c r="A257" s="23" t="s">
        <v>338</v>
      </c>
      <c r="B257" s="24" t="s">
        <v>161</v>
      </c>
      <c r="C257" s="25"/>
      <c r="D257" s="25" t="s">
        <v>339</v>
      </c>
      <c r="E257" s="26" t="s">
        <v>28</v>
      </c>
      <c r="F257" s="27"/>
      <c r="G257" s="27"/>
      <c r="H257" s="27"/>
      <c r="I257" s="27"/>
      <c r="J257" s="28">
        <v>3</v>
      </c>
      <c r="K257" s="28">
        <v>3</v>
      </c>
      <c r="L257" s="28">
        <f>SUM($G$257:$K$257)</f>
        <v>6</v>
      </c>
      <c r="M257" s="56">
        <f t="array" ref="M257">INDEX(М[Цена за ед., руб],MATCH(1,IF(($B257=М[Наим.])*($C257=М[Артикул,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0</v>
      </c>
      <c r="N257" s="56">
        <f>ROUND($L$257*$M$257,2)</f>
        <v>0</v>
      </c>
      <c r="O257" s="25"/>
      <c r="P257" s="25">
        <f t="array" ref="P257">INDEX(М[Форма закупа],MATCH(1,IF(($B257=М[Наим.])*($C257=М[Артикул,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0</v>
      </c>
    </row>
    <row r="258" spans="1:16" ht="56.25" outlineLevel="4" x14ac:dyDescent="0.2">
      <c r="A258" s="23" t="s">
        <v>340</v>
      </c>
      <c r="B258" s="24" t="s">
        <v>161</v>
      </c>
      <c r="C258" s="25"/>
      <c r="D258" s="25" t="s">
        <v>341</v>
      </c>
      <c r="E258" s="26" t="s">
        <v>28</v>
      </c>
      <c r="F258" s="27"/>
      <c r="G258" s="27"/>
      <c r="H258" s="28">
        <v>1</v>
      </c>
      <c r="I258" s="27"/>
      <c r="J258" s="27"/>
      <c r="K258" s="28">
        <v>13</v>
      </c>
      <c r="L258" s="28">
        <f>SUM($G$258:$K$258)</f>
        <v>14</v>
      </c>
      <c r="M258" s="56">
        <f t="array" ref="M258">INDEX(М[Цена за ед., руб],MATCH(1,IF(($B258=М[Наим.])*($C258=М[Артикул,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0</v>
      </c>
      <c r="N258" s="56">
        <f>ROUND($L$258*$M$258,2)</f>
        <v>0</v>
      </c>
      <c r="O258" s="25"/>
      <c r="P258" s="25">
        <f t="array" ref="P258">INDEX(М[Форма закупа],MATCH(1,IF(($B258=М[Наим.])*($C258=М[Артикул,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0</v>
      </c>
    </row>
    <row r="259" spans="1:16" ht="56.25" outlineLevel="4" x14ac:dyDescent="0.2">
      <c r="A259" s="23" t="s">
        <v>342</v>
      </c>
      <c r="B259" s="24" t="s">
        <v>161</v>
      </c>
      <c r="C259" s="25"/>
      <c r="D259" s="25" t="s">
        <v>343</v>
      </c>
      <c r="E259" s="26" t="s">
        <v>28</v>
      </c>
      <c r="F259" s="27"/>
      <c r="G259" s="27"/>
      <c r="H259" s="28">
        <v>1</v>
      </c>
      <c r="I259" s="28">
        <v>26</v>
      </c>
      <c r="J259" s="28">
        <v>23</v>
      </c>
      <c r="K259" s="28">
        <v>9</v>
      </c>
      <c r="L259" s="28">
        <f>SUM($G$259:$K$259)</f>
        <v>59</v>
      </c>
      <c r="M259" s="56">
        <f t="array" ref="M259">INDEX(М[Цена за ед., руб],MATCH(1,IF(($B259=М[Наим.])*($C259=М[Артикул, марка, произв.])*($D259=М[Хар-ка])*($O259=М[Прим.]),{1},($B259=М[Наим.])*($C259=М[Артикул, марка, произв.])*($D259=М[Хар-ка])*($O259=М[Прим.])),0))</f>
        <v>0</v>
      </c>
      <c r="N259" s="56">
        <f>ROUND($L$259*$M$259,2)</f>
        <v>0</v>
      </c>
      <c r="O259" s="25"/>
      <c r="P259" s="25">
        <f t="array" ref="P259">INDEX(М[Форма закупа],MATCH(1,IF(($B259=М[Наим.])*($C259=М[Артикул, марка, произв.])*($D259=М[Хар-ка])*($O259=М[Прим.]),{1},($B259=М[Наим.])*($C259=М[Артикул, марка, произв.])*($D259=М[Хар-ка])*($O259=М[Прим.])),0))</f>
        <v>0</v>
      </c>
    </row>
    <row r="260" spans="1:16" ht="56.25" outlineLevel="4" x14ac:dyDescent="0.2">
      <c r="A260" s="23" t="s">
        <v>344</v>
      </c>
      <c r="B260" s="24" t="s">
        <v>161</v>
      </c>
      <c r="C260" s="25" t="s">
        <v>170</v>
      </c>
      <c r="D260" s="25" t="s">
        <v>343</v>
      </c>
      <c r="E260" s="26" t="s">
        <v>28</v>
      </c>
      <c r="F260" s="27"/>
      <c r="G260" s="27"/>
      <c r="H260" s="27"/>
      <c r="I260" s="27"/>
      <c r="J260" s="27"/>
      <c r="K260" s="28">
        <v>3</v>
      </c>
      <c r="L260" s="28">
        <f>SUM($G$260:$K$260)</f>
        <v>3</v>
      </c>
      <c r="M260" s="56">
        <f t="array" ref="M260">INDEX(М[Цена за ед., руб],MATCH(1,IF(($B260=М[Наим.])*($C260=М[Артикул, марка, произв.])*($D260=М[Хар-ка])*($O260=М[Прим.]),{1},($B260=М[Наим.])*($C260=М[Артикул, марка, произв.])*($D260=М[Хар-ка])*($O260=М[Прим.])),0))</f>
        <v>0</v>
      </c>
      <c r="N260" s="56">
        <f>ROUND($L$260*$M$260,2)</f>
        <v>0</v>
      </c>
      <c r="O260" s="25"/>
      <c r="P260" s="25">
        <f t="array" ref="P260">INDEX(М[Форма закупа],MATCH(1,IF(($B260=М[Наим.])*($C260=М[Артикул, марка, произв.])*($D260=М[Хар-ка])*($O260=М[Прим.]),{1},($B260=М[Наим.])*($C260=М[Артикул, марка, произв.])*($D260=М[Хар-ка])*($O260=М[Прим.])),0))</f>
        <v>0</v>
      </c>
    </row>
    <row r="261" spans="1:16" ht="56.25" outlineLevel="4" x14ac:dyDescent="0.2">
      <c r="A261" s="23" t="s">
        <v>345</v>
      </c>
      <c r="B261" s="24" t="s">
        <v>161</v>
      </c>
      <c r="C261" s="25"/>
      <c r="D261" s="25" t="s">
        <v>346</v>
      </c>
      <c r="E261" s="26" t="s">
        <v>28</v>
      </c>
      <c r="F261" s="27"/>
      <c r="G261" s="27"/>
      <c r="H261" s="28">
        <v>1</v>
      </c>
      <c r="I261" s="27"/>
      <c r="J261" s="27"/>
      <c r="K261" s="27"/>
      <c r="L261" s="28">
        <f>SUM($G$261:$K$261)</f>
        <v>1</v>
      </c>
      <c r="M261" s="56">
        <f t="array" ref="M261">INDEX(М[Цена за ед., руб],MATCH(1,IF(($B261=М[Наим.])*($C261=М[Артикул, марка, произв.])*($D261=М[Хар-ка])*($O261=М[Прим.]),{1},($B261=М[Наим.])*($C261=М[Артикул, марка, произв.])*($D261=М[Хар-ка])*($O261=М[Прим.])),0))</f>
        <v>0</v>
      </c>
      <c r="N261" s="56">
        <f>ROUND($L$261*$M$261,2)</f>
        <v>0</v>
      </c>
      <c r="O261" s="25"/>
      <c r="P261" s="25">
        <f t="array" ref="P261">INDEX(М[Форма закупа],MATCH(1,IF(($B261=М[Наим.])*($C261=М[Артикул, марка, произв.])*($D261=М[Хар-ка])*($O261=М[Прим.]),{1},($B261=М[Наим.])*($C261=М[Артикул, марка, произв.])*($D261=М[Хар-ка])*($O261=М[Прим.])),0))</f>
        <v>0</v>
      </c>
    </row>
    <row r="262" spans="1:16" ht="56.25" outlineLevel="4" x14ac:dyDescent="0.2">
      <c r="A262" s="23" t="s">
        <v>347</v>
      </c>
      <c r="B262" s="24" t="s">
        <v>161</v>
      </c>
      <c r="C262" s="25"/>
      <c r="D262" s="25" t="s">
        <v>348</v>
      </c>
      <c r="E262" s="26" t="s">
        <v>28</v>
      </c>
      <c r="F262" s="27"/>
      <c r="G262" s="27"/>
      <c r="H262" s="28">
        <v>44</v>
      </c>
      <c r="I262" s="27"/>
      <c r="J262" s="27"/>
      <c r="K262" s="27"/>
      <c r="L262" s="28">
        <f>SUM($G$262:$K$262)</f>
        <v>44</v>
      </c>
      <c r="M262" s="56">
        <f t="array" ref="M262">INDEX(М[Цена за ед., руб],MATCH(1,IF(($B262=М[Наим.])*($C262=М[Артикул,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0</v>
      </c>
      <c r="N262" s="56">
        <f>ROUND($L$262*$M$262,2)</f>
        <v>0</v>
      </c>
      <c r="O262" s="25"/>
      <c r="P262" s="25">
        <f t="array" ref="P262">INDEX(М[Форма закупа],MATCH(1,IF(($B262=М[Наим.])*($C262=М[Артикул,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0</v>
      </c>
    </row>
    <row r="263" spans="1:16" ht="56.25" outlineLevel="4" x14ac:dyDescent="0.2">
      <c r="A263" s="23" t="s">
        <v>349</v>
      </c>
      <c r="B263" s="24" t="s">
        <v>161</v>
      </c>
      <c r="C263" s="25"/>
      <c r="D263" s="25" t="s">
        <v>350</v>
      </c>
      <c r="E263" s="26" t="s">
        <v>28</v>
      </c>
      <c r="F263" s="27"/>
      <c r="G263" s="27"/>
      <c r="H263" s="28">
        <v>2</v>
      </c>
      <c r="I263" s="27"/>
      <c r="J263" s="27"/>
      <c r="K263" s="27"/>
      <c r="L263" s="28">
        <f>SUM($G$263:$K$263)</f>
        <v>2</v>
      </c>
      <c r="M263" s="56">
        <f t="array" ref="M263">INDEX(М[Цена за ед., руб],MATCH(1,IF(($B263=М[Наим.])*($C263=М[Артикул,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0</v>
      </c>
      <c r="N263" s="56">
        <f>ROUND($L$263*$M$263,2)</f>
        <v>0</v>
      </c>
      <c r="O263" s="25"/>
      <c r="P263" s="25">
        <f t="array" ref="P263">INDEX(М[Форма закупа],MATCH(1,IF(($B263=М[Наим.])*($C263=М[Артикул,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0</v>
      </c>
    </row>
    <row r="264" spans="1:16" ht="56.25" outlineLevel="4" x14ac:dyDescent="0.2">
      <c r="A264" s="23" t="s">
        <v>351</v>
      </c>
      <c r="B264" s="24" t="s">
        <v>161</v>
      </c>
      <c r="C264" s="25"/>
      <c r="D264" s="25" t="s">
        <v>352</v>
      </c>
      <c r="E264" s="26" t="s">
        <v>28</v>
      </c>
      <c r="F264" s="27"/>
      <c r="G264" s="28">
        <v>2</v>
      </c>
      <c r="H264" s="27"/>
      <c r="I264" s="27"/>
      <c r="J264" s="27"/>
      <c r="K264" s="27"/>
      <c r="L264" s="28">
        <f>SUM($G$264:$K$264)</f>
        <v>2</v>
      </c>
      <c r="M264" s="56">
        <f t="array" ref="M264">INDEX(М[Цена за ед., руб],MATCH(1,IF(($B264=М[Наим.])*($C264=М[Артикул,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0</v>
      </c>
      <c r="N264" s="56">
        <f>ROUND($L$264*$M$264,2)</f>
        <v>0</v>
      </c>
      <c r="O264" s="25"/>
      <c r="P264" s="25">
        <f t="array" ref="P264">INDEX(М[Форма закупа],MATCH(1,IF(($B264=М[Наим.])*($C264=М[Артикул,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0</v>
      </c>
    </row>
    <row r="265" spans="1:16" ht="56.25" outlineLevel="4" x14ac:dyDescent="0.2">
      <c r="A265" s="23" t="s">
        <v>353</v>
      </c>
      <c r="B265" s="24" t="s">
        <v>161</v>
      </c>
      <c r="C265" s="25"/>
      <c r="D265" s="25" t="s">
        <v>354</v>
      </c>
      <c r="E265" s="26" t="s">
        <v>28</v>
      </c>
      <c r="F265" s="27"/>
      <c r="G265" s="28">
        <v>1</v>
      </c>
      <c r="H265" s="27"/>
      <c r="I265" s="27"/>
      <c r="J265" s="27"/>
      <c r="K265" s="27"/>
      <c r="L265" s="28">
        <f>SUM($G$265:$K$265)</f>
        <v>1</v>
      </c>
      <c r="M265" s="56">
        <f t="array" ref="M265">INDEX(М[Цена за ед., руб],MATCH(1,IF(($B265=М[Наим.])*($C265=М[Артикул, марка, произв.])*($D265=М[Хар-ка])*($O265=М[Прим.]),{1},($B265=М[Наим.])*($C265=М[Артикул, марка, произв.])*($D265=М[Хар-ка])*($O265=М[Прим.])),0))</f>
        <v>0</v>
      </c>
      <c r="N265" s="56">
        <f>ROUND($L$265*$M$265,2)</f>
        <v>0</v>
      </c>
      <c r="O265" s="25"/>
      <c r="P265" s="25">
        <f t="array" ref="P265">INDEX(М[Форма закупа],MATCH(1,IF(($B265=М[Наим.])*($C265=М[Артикул, марка, произв.])*($D265=М[Хар-ка])*($O265=М[Прим.]),{1},($B265=М[Наим.])*($C265=М[Артикул, марка, произв.])*($D265=М[Хар-ка])*($O265=М[Прим.])),0))</f>
        <v>0</v>
      </c>
    </row>
    <row r="266" spans="1:16" ht="56.25" outlineLevel="4" x14ac:dyDescent="0.2">
      <c r="A266" s="23" t="s">
        <v>355</v>
      </c>
      <c r="B266" s="24" t="s">
        <v>161</v>
      </c>
      <c r="C266" s="25"/>
      <c r="D266" s="25" t="s">
        <v>356</v>
      </c>
      <c r="E266" s="26" t="s">
        <v>28</v>
      </c>
      <c r="F266" s="27"/>
      <c r="G266" s="28">
        <v>1</v>
      </c>
      <c r="H266" s="27"/>
      <c r="I266" s="27"/>
      <c r="J266" s="27"/>
      <c r="K266" s="27"/>
      <c r="L266" s="28">
        <f>SUM($G$266:$K$266)</f>
        <v>1</v>
      </c>
      <c r="M266" s="56">
        <f t="array" ref="M266">INDEX(М[Цена за ед., руб],MATCH(1,IF(($B266=М[Наим.])*($C266=М[Артикул, марка, произв.])*($D266=М[Хар-ка])*($O266=М[Прим.]),{1},($B266=М[Наим.])*($C266=М[Артикул, марка, произв.])*($D266=М[Хар-ка])*($O266=М[Прим.])),0))</f>
        <v>0</v>
      </c>
      <c r="N266" s="56">
        <f>ROUND($L$266*$M$266,2)</f>
        <v>0</v>
      </c>
      <c r="O266" s="25"/>
      <c r="P266" s="25">
        <f t="array" ref="P266">INDEX(М[Форма закупа],MATCH(1,IF(($B266=М[Наим.])*($C266=М[Артикул, марка, произв.])*($D266=М[Хар-ка])*($O266=М[Прим.]),{1},($B266=М[Наим.])*($C266=М[Артикул, марка, произв.])*($D266=М[Хар-ка])*($O266=М[Прим.])),0))</f>
        <v>0</v>
      </c>
    </row>
    <row r="267" spans="1:16" ht="56.25" outlineLevel="4" x14ac:dyDescent="0.2">
      <c r="A267" s="23" t="s">
        <v>357</v>
      </c>
      <c r="B267" s="24" t="s">
        <v>161</v>
      </c>
      <c r="C267" s="25"/>
      <c r="D267" s="25" t="s">
        <v>358</v>
      </c>
      <c r="E267" s="26" t="s">
        <v>28</v>
      </c>
      <c r="F267" s="27"/>
      <c r="G267" s="28">
        <v>2</v>
      </c>
      <c r="H267" s="27"/>
      <c r="I267" s="27"/>
      <c r="J267" s="27"/>
      <c r="K267" s="27"/>
      <c r="L267" s="28">
        <f>SUM($G$267:$K$267)</f>
        <v>2</v>
      </c>
      <c r="M267" s="56">
        <f t="array" ref="M267">INDEX(М[Цена за ед., руб],MATCH(1,IF(($B267=М[Наим.])*($C267=М[Артикул, марка, произв.])*($D267=М[Хар-ка])*($O267=М[Прим.]),{1},($B267=М[Наим.])*($C267=М[Артикул, марка, произв.])*($D267=М[Хар-ка])*($O267=М[Прим.])),0))</f>
        <v>0</v>
      </c>
      <c r="N267" s="56">
        <f>ROUND($L$267*$M$267,2)</f>
        <v>0</v>
      </c>
      <c r="O267" s="25"/>
      <c r="P267" s="25">
        <f t="array" ref="P267">INDEX(М[Форма закупа],MATCH(1,IF(($B267=М[Наим.])*($C267=М[Артикул, марка, произв.])*($D267=М[Хар-ка])*($O267=М[Прим.]),{1},($B267=М[Наим.])*($C267=М[Артикул, марка, произв.])*($D267=М[Хар-ка])*($O267=М[Прим.])),0))</f>
        <v>0</v>
      </c>
    </row>
    <row r="268" spans="1:16" ht="56.25" outlineLevel="4" x14ac:dyDescent="0.2">
      <c r="A268" s="23" t="s">
        <v>359</v>
      </c>
      <c r="B268" s="24" t="s">
        <v>161</v>
      </c>
      <c r="C268" s="25"/>
      <c r="D268" s="25" t="s">
        <v>360</v>
      </c>
      <c r="E268" s="26" t="s">
        <v>28</v>
      </c>
      <c r="F268" s="27"/>
      <c r="G268" s="28">
        <v>1</v>
      </c>
      <c r="H268" s="27"/>
      <c r="I268" s="27"/>
      <c r="J268" s="27"/>
      <c r="K268" s="27"/>
      <c r="L268" s="28">
        <f>SUM($G$268:$K$268)</f>
        <v>1</v>
      </c>
      <c r="M268" s="56">
        <f t="array" ref="M268">INDEX(М[Цена за ед., руб],MATCH(1,IF(($B268=М[Наим.])*($C268=М[Артикул,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0</v>
      </c>
      <c r="N268" s="56">
        <f>ROUND($L$268*$M$268,2)</f>
        <v>0</v>
      </c>
      <c r="O268" s="25"/>
      <c r="P268" s="25">
        <f t="array" ref="P268">INDEX(М[Форма закупа],MATCH(1,IF(($B268=М[Наим.])*($C268=М[Артикул,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0</v>
      </c>
    </row>
    <row r="269" spans="1:16" ht="56.25" outlineLevel="4" x14ac:dyDescent="0.2">
      <c r="A269" s="23" t="s">
        <v>361</v>
      </c>
      <c r="B269" s="24" t="s">
        <v>161</v>
      </c>
      <c r="C269" s="25"/>
      <c r="D269" s="25" t="s">
        <v>362</v>
      </c>
      <c r="E269" s="26" t="s">
        <v>28</v>
      </c>
      <c r="F269" s="27"/>
      <c r="G269" s="28">
        <v>1</v>
      </c>
      <c r="H269" s="27"/>
      <c r="I269" s="27"/>
      <c r="J269" s="27"/>
      <c r="K269" s="27"/>
      <c r="L269" s="28">
        <f>SUM($G$269:$K$269)</f>
        <v>1</v>
      </c>
      <c r="M269" s="56">
        <f t="array" ref="M269">INDEX(М[Цена за ед., руб],MATCH(1,IF(($B269=М[Наим.])*($C269=М[Артикул,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0</v>
      </c>
      <c r="N269" s="56">
        <f>ROUND($L$269*$M$269,2)</f>
        <v>0</v>
      </c>
      <c r="O269" s="25"/>
      <c r="P269" s="25">
        <f t="array" ref="P269">INDEX(М[Форма закупа],MATCH(1,IF(($B269=М[Наим.])*($C269=М[Артикул,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0</v>
      </c>
    </row>
    <row r="270" spans="1:16" ht="56.25" outlineLevel="4" x14ac:dyDescent="0.2">
      <c r="A270" s="23" t="s">
        <v>363</v>
      </c>
      <c r="B270" s="24" t="s">
        <v>161</v>
      </c>
      <c r="C270" s="25"/>
      <c r="D270" s="25" t="s">
        <v>364</v>
      </c>
      <c r="E270" s="26" t="s">
        <v>28</v>
      </c>
      <c r="F270" s="27"/>
      <c r="G270" s="28">
        <v>3</v>
      </c>
      <c r="H270" s="27"/>
      <c r="I270" s="27"/>
      <c r="J270" s="27"/>
      <c r="K270" s="27"/>
      <c r="L270" s="28">
        <f>SUM($G$270:$K$270)</f>
        <v>3</v>
      </c>
      <c r="M270" s="56">
        <f t="array" ref="M270">INDEX(М[Цена за ед., руб],MATCH(1,IF(($B270=М[Наим.])*($C270=М[Артикул,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0</v>
      </c>
      <c r="N270" s="56">
        <f>ROUND($L$270*$M$270,2)</f>
        <v>0</v>
      </c>
      <c r="O270" s="25"/>
      <c r="P270" s="25">
        <f t="array" ref="P270">INDEX(М[Форма закупа],MATCH(1,IF(($B270=М[Наим.])*($C270=М[Артикул,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0</v>
      </c>
    </row>
    <row r="271" spans="1:16" ht="56.25" outlineLevel="4" x14ac:dyDescent="0.2">
      <c r="A271" s="23" t="s">
        <v>365</v>
      </c>
      <c r="B271" s="24" t="s">
        <v>161</v>
      </c>
      <c r="C271" s="25"/>
      <c r="D271" s="25" t="s">
        <v>366</v>
      </c>
      <c r="E271" s="26" t="s">
        <v>28</v>
      </c>
      <c r="F271" s="27"/>
      <c r="G271" s="27"/>
      <c r="H271" s="27"/>
      <c r="I271" s="28">
        <v>16</v>
      </c>
      <c r="J271" s="28">
        <v>38</v>
      </c>
      <c r="K271" s="28">
        <v>24</v>
      </c>
      <c r="L271" s="28">
        <f>SUM($G$271:$K$271)</f>
        <v>78</v>
      </c>
      <c r="M271" s="56">
        <f t="array" ref="M271">INDEX(М[Цена за ед., руб],MATCH(1,IF(($B271=М[Наим.])*($C271=М[Артикул, марка, произв.])*($D271=М[Хар-ка])*($O271=М[Прим.]),{1},($B271=М[Наим.])*($C271=М[Артикул, марка, произв.])*($D271=М[Хар-ка])*($O271=М[Прим.])),0))</f>
        <v>0</v>
      </c>
      <c r="N271" s="56">
        <f>ROUND($L$271*$M$271,2)</f>
        <v>0</v>
      </c>
      <c r="O271" s="25"/>
      <c r="P271" s="25">
        <f t="array" ref="P271">INDEX(М[Форма закупа],MATCH(1,IF(($B271=М[Наим.])*($C271=М[Артикул, марка, произв.])*($D271=М[Хар-ка])*($O271=М[Прим.]),{1},($B271=М[Наим.])*($C271=М[Артикул, марка, произв.])*($D271=М[Хар-ка])*($O271=М[Прим.])),0))</f>
        <v>0</v>
      </c>
    </row>
    <row r="272" spans="1:16" ht="56.25" outlineLevel="4" x14ac:dyDescent="0.2">
      <c r="A272" s="23" t="s">
        <v>367</v>
      </c>
      <c r="B272" s="24" t="s">
        <v>161</v>
      </c>
      <c r="C272" s="25" t="s">
        <v>170</v>
      </c>
      <c r="D272" s="25" t="s">
        <v>366</v>
      </c>
      <c r="E272" s="26" t="s">
        <v>28</v>
      </c>
      <c r="F272" s="27"/>
      <c r="G272" s="27"/>
      <c r="H272" s="27"/>
      <c r="I272" s="27"/>
      <c r="J272" s="27"/>
      <c r="K272" s="28">
        <v>6</v>
      </c>
      <c r="L272" s="28">
        <f>SUM($G$272:$K$272)</f>
        <v>6</v>
      </c>
      <c r="M272" s="56">
        <f t="array" ref="M272">INDEX(М[Цена за ед., руб],MATCH(1,IF(($B272=М[Наим.])*($C272=М[Артикул, марка, произв.])*($D272=М[Хар-ка])*($O272=М[Прим.]),{1},($B272=М[Наим.])*($C272=М[Артикул, марка, произв.])*($D272=М[Хар-ка])*($O272=М[Прим.])),0))</f>
        <v>0</v>
      </c>
      <c r="N272" s="56">
        <f>ROUND($L$272*$M$272,2)</f>
        <v>0</v>
      </c>
      <c r="O272" s="25"/>
      <c r="P272" s="25">
        <f t="array" ref="P272">INDEX(М[Форма закупа],MATCH(1,IF(($B272=М[Наим.])*($C272=М[Артикул, марка, произв.])*($D272=М[Хар-ка])*($O272=М[Прим.]),{1},($B272=М[Наим.])*($C272=М[Артикул, марка, произв.])*($D272=М[Хар-ка])*($O272=М[Прим.])),0))</f>
        <v>0</v>
      </c>
    </row>
    <row r="273" spans="1:16" ht="56.25" outlineLevel="4" x14ac:dyDescent="0.2">
      <c r="A273" s="23" t="s">
        <v>368</v>
      </c>
      <c r="B273" s="24" t="s">
        <v>161</v>
      </c>
      <c r="C273" s="25"/>
      <c r="D273" s="25" t="s">
        <v>369</v>
      </c>
      <c r="E273" s="26" t="s">
        <v>28</v>
      </c>
      <c r="F273" s="27"/>
      <c r="G273" s="27"/>
      <c r="H273" s="28">
        <v>11</v>
      </c>
      <c r="I273" s="28">
        <v>28</v>
      </c>
      <c r="J273" s="27"/>
      <c r="K273" s="27"/>
      <c r="L273" s="28">
        <f>SUM($G$273:$K$273)</f>
        <v>39</v>
      </c>
      <c r="M273" s="56">
        <f t="array" ref="M273">INDEX(М[Цена за ед., руб],MATCH(1,IF(($B273=М[Наим.])*($C273=М[Артикул, марка, произв.])*($D273=М[Хар-ка])*($O273=М[Прим.]),{1},($B273=М[Наим.])*($C273=М[Артикул, марка, произв.])*($D273=М[Хар-ка])*($O273=М[Прим.])),0))</f>
        <v>0</v>
      </c>
      <c r="N273" s="56">
        <f>ROUND($L$273*$M$273,2)</f>
        <v>0</v>
      </c>
      <c r="O273" s="25"/>
      <c r="P273" s="25">
        <f t="array" ref="P273">INDEX(М[Форма закупа],MATCH(1,IF(($B273=М[Наим.])*($C273=М[Артикул, марка, произв.])*($D273=М[Хар-ка])*($O273=М[Прим.]),{1},($B273=М[Наим.])*($C273=М[Артикул, марка, произв.])*($D273=М[Хар-ка])*($O273=М[Прим.])),0))</f>
        <v>0</v>
      </c>
    </row>
    <row r="274" spans="1:16" ht="56.25" outlineLevel="4" x14ac:dyDescent="0.2">
      <c r="A274" s="23" t="s">
        <v>370</v>
      </c>
      <c r="B274" s="24" t="s">
        <v>161</v>
      </c>
      <c r="C274" s="25"/>
      <c r="D274" s="25" t="s">
        <v>371</v>
      </c>
      <c r="E274" s="26" t="s">
        <v>28</v>
      </c>
      <c r="F274" s="27"/>
      <c r="G274" s="27"/>
      <c r="H274" s="27"/>
      <c r="I274" s="27"/>
      <c r="J274" s="28">
        <v>2</v>
      </c>
      <c r="K274" s="27"/>
      <c r="L274" s="28">
        <f>SUM($G$274:$K$274)</f>
        <v>2</v>
      </c>
      <c r="M274" s="56">
        <f t="array" ref="M274">INDEX(М[Цена за ед., руб],MATCH(1,IF(($B274=М[Наим.])*($C274=М[Артикул,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0</v>
      </c>
      <c r="N274" s="56">
        <f>ROUND($L$274*$M$274,2)</f>
        <v>0</v>
      </c>
      <c r="O274" s="25"/>
      <c r="P274" s="25">
        <f t="array" ref="P274">INDEX(М[Форма закупа],MATCH(1,IF(($B274=М[Наим.])*($C274=М[Артикул,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0</v>
      </c>
    </row>
    <row r="275" spans="1:16" ht="56.25" outlineLevel="4" x14ac:dyDescent="0.2">
      <c r="A275" s="23" t="s">
        <v>372</v>
      </c>
      <c r="B275" s="24" t="s">
        <v>161</v>
      </c>
      <c r="C275" s="25"/>
      <c r="D275" s="25" t="s">
        <v>373</v>
      </c>
      <c r="E275" s="26" t="s">
        <v>28</v>
      </c>
      <c r="F275" s="27"/>
      <c r="G275" s="27"/>
      <c r="H275" s="27"/>
      <c r="I275" s="27"/>
      <c r="J275" s="28">
        <v>1</v>
      </c>
      <c r="K275" s="27"/>
      <c r="L275" s="28">
        <f>SUM($G$275:$K$275)</f>
        <v>1</v>
      </c>
      <c r="M275" s="56">
        <f t="array" ref="M275">INDEX(М[Цена за ед., руб],MATCH(1,IF(($B275=М[Наим.])*($C275=М[Артикул,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0</v>
      </c>
      <c r="N275" s="56">
        <f>ROUND($L$275*$M$275,2)</f>
        <v>0</v>
      </c>
      <c r="O275" s="25"/>
      <c r="P275" s="25">
        <f t="array" ref="P275">INDEX(М[Форма закупа],MATCH(1,IF(($B275=М[Наим.])*($C275=М[Артикул,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0</v>
      </c>
    </row>
    <row r="276" spans="1:16" ht="56.25" outlineLevel="4" x14ac:dyDescent="0.2">
      <c r="A276" s="23" t="s">
        <v>374</v>
      </c>
      <c r="B276" s="24" t="s">
        <v>161</v>
      </c>
      <c r="C276" s="25"/>
      <c r="D276" s="25" t="s">
        <v>375</v>
      </c>
      <c r="E276" s="26" t="s">
        <v>28</v>
      </c>
      <c r="F276" s="27"/>
      <c r="G276" s="27"/>
      <c r="H276" s="27"/>
      <c r="I276" s="27"/>
      <c r="J276" s="27"/>
      <c r="K276" s="28">
        <v>12</v>
      </c>
      <c r="L276" s="28">
        <f>SUM($G$276:$K$276)</f>
        <v>12</v>
      </c>
      <c r="M276" s="56">
        <f t="array" ref="M276">INDEX(М[Цена за ед., руб],MATCH(1,IF(($B276=М[Наим.])*($C276=М[Артикул, марка, произв.])*($D276=М[Хар-ка])*($O276=М[Прим.]),{1},($B276=М[Наим.])*($C276=М[Артикул, марка, произв.])*($D276=М[Хар-ка])*($O276=М[Прим.])),0))</f>
        <v>0</v>
      </c>
      <c r="N276" s="56">
        <f>ROUND($L$276*$M$276,2)</f>
        <v>0</v>
      </c>
      <c r="O276" s="25"/>
      <c r="P276" s="25">
        <f t="array" ref="P276">INDEX(М[Форма закупа],MATCH(1,IF(($B276=М[Наим.])*($C276=М[Артикул, марка, произв.])*($D276=М[Хар-ка])*($O276=М[Прим.]),{1},($B276=М[Наим.])*($C276=М[Артикул, марка, произв.])*($D276=М[Хар-ка])*($O276=М[Прим.])),0))</f>
        <v>0</v>
      </c>
    </row>
    <row r="277" spans="1:16" ht="56.25" outlineLevel="4" x14ac:dyDescent="0.2">
      <c r="A277" s="23" t="s">
        <v>376</v>
      </c>
      <c r="B277" s="24" t="s">
        <v>161</v>
      </c>
      <c r="C277" s="25" t="s">
        <v>170</v>
      </c>
      <c r="D277" s="25" t="s">
        <v>375</v>
      </c>
      <c r="E277" s="26" t="s">
        <v>28</v>
      </c>
      <c r="F277" s="27"/>
      <c r="G277" s="27"/>
      <c r="H277" s="27"/>
      <c r="I277" s="27"/>
      <c r="J277" s="27"/>
      <c r="K277" s="28">
        <v>3</v>
      </c>
      <c r="L277" s="28">
        <f>SUM($G$277:$K$277)</f>
        <v>3</v>
      </c>
      <c r="M277" s="56">
        <f t="array" ref="M277">INDEX(М[Цена за ед., руб],MATCH(1,IF(($B277=М[Наим.])*($C277=М[Артикул, марка, произв.])*($D277=М[Хар-ка])*($O277=М[Прим.]),{1},($B277=М[Наим.])*($C277=М[Артикул, марка, произв.])*($D277=М[Хар-ка])*($O277=М[Прим.])),0))</f>
        <v>0</v>
      </c>
      <c r="N277" s="56">
        <f>ROUND($L$277*$M$277,2)</f>
        <v>0</v>
      </c>
      <c r="O277" s="25"/>
      <c r="P277" s="25">
        <f t="array" ref="P277">INDEX(М[Форма закупа],MATCH(1,IF(($B277=М[Наим.])*($C277=М[Артикул, марка, произв.])*($D277=М[Хар-ка])*($O277=М[Прим.]),{1},($B277=М[Наим.])*($C277=М[Артикул, марка, произв.])*($D277=М[Хар-ка])*($O277=М[Прим.])),0))</f>
        <v>0</v>
      </c>
    </row>
    <row r="278" spans="1:16" ht="56.25" outlineLevel="4" x14ac:dyDescent="0.2">
      <c r="A278" s="23" t="s">
        <v>377</v>
      </c>
      <c r="B278" s="24" t="s">
        <v>161</v>
      </c>
      <c r="C278" s="25"/>
      <c r="D278" s="25" t="s">
        <v>378</v>
      </c>
      <c r="E278" s="26" t="s">
        <v>28</v>
      </c>
      <c r="F278" s="27"/>
      <c r="G278" s="27"/>
      <c r="H278" s="27"/>
      <c r="I278" s="28">
        <v>14</v>
      </c>
      <c r="J278" s="27"/>
      <c r="K278" s="28">
        <v>1</v>
      </c>
      <c r="L278" s="28">
        <f>SUM($G$278:$K$278)</f>
        <v>15</v>
      </c>
      <c r="M278" s="56">
        <f t="array" ref="M278">INDEX(М[Цена за ед., руб],MATCH(1,IF(($B278=М[Наим.])*($C278=М[Артикул, марка, произв.])*($D278=М[Хар-ка])*($O278=М[Прим.]),{1},($B278=М[Наим.])*($C278=М[Артикул, марка, произв.])*($D278=М[Хар-ка])*($O278=М[Прим.])),0))</f>
        <v>0</v>
      </c>
      <c r="N278" s="56">
        <f>ROUND($L$278*$M$278,2)</f>
        <v>0</v>
      </c>
      <c r="O278" s="25"/>
      <c r="P278" s="25">
        <f t="array" ref="P278">INDEX(М[Форма закупа],MATCH(1,IF(($B278=М[Наим.])*($C278=М[Артикул, марка, произв.])*($D278=М[Хар-ка])*($O278=М[Прим.]),{1},($B278=М[Наим.])*($C278=М[Артикул, марка, произв.])*($D278=М[Хар-ка])*($O278=М[Прим.])),0))</f>
        <v>0</v>
      </c>
    </row>
    <row r="279" spans="1:16" ht="56.25" outlineLevel="4" x14ac:dyDescent="0.2">
      <c r="A279" s="23" t="s">
        <v>379</v>
      </c>
      <c r="B279" s="24" t="s">
        <v>161</v>
      </c>
      <c r="C279" s="25"/>
      <c r="D279" s="25" t="s">
        <v>380</v>
      </c>
      <c r="E279" s="26" t="s">
        <v>28</v>
      </c>
      <c r="F279" s="27"/>
      <c r="G279" s="28">
        <v>2</v>
      </c>
      <c r="H279" s="27"/>
      <c r="I279" s="27"/>
      <c r="J279" s="27"/>
      <c r="K279" s="27"/>
      <c r="L279" s="28">
        <f>SUM($G$279:$K$279)</f>
        <v>2</v>
      </c>
      <c r="M279" s="56">
        <f t="array" ref="M279">INDEX(М[Цена за ед., руб],MATCH(1,IF(($B279=М[Наим.])*($C279=М[Артикул, марка, произв.])*($D279=М[Хар-ка])*($O279=М[Прим.]),{1},($B279=М[Наим.])*($C279=М[Артикул, марка, произв.])*($D279=М[Хар-ка])*($O279=М[Прим.])),0))</f>
        <v>0</v>
      </c>
      <c r="N279" s="56">
        <f>ROUND($L$279*$M$279,2)</f>
        <v>0</v>
      </c>
      <c r="O279" s="25"/>
      <c r="P279" s="25">
        <f t="array" ref="P279">INDEX(М[Форма закупа],MATCH(1,IF(($B279=М[Наим.])*($C279=М[Артикул, марка, произв.])*($D279=М[Хар-ка])*($O279=М[Прим.]),{1},($B279=М[Наим.])*($C279=М[Артикул, марка, произв.])*($D279=М[Хар-ка])*($O279=М[Прим.])),0))</f>
        <v>0</v>
      </c>
    </row>
    <row r="280" spans="1:16" ht="56.25" outlineLevel="4" x14ac:dyDescent="0.2">
      <c r="A280" s="23" t="s">
        <v>381</v>
      </c>
      <c r="B280" s="24" t="s">
        <v>161</v>
      </c>
      <c r="C280" s="25"/>
      <c r="D280" s="25" t="s">
        <v>382</v>
      </c>
      <c r="E280" s="26" t="s">
        <v>28</v>
      </c>
      <c r="F280" s="27"/>
      <c r="G280" s="28">
        <v>1</v>
      </c>
      <c r="H280" s="27"/>
      <c r="I280" s="27"/>
      <c r="J280" s="27"/>
      <c r="K280" s="27"/>
      <c r="L280" s="28">
        <f>SUM($G$280:$K$280)</f>
        <v>1</v>
      </c>
      <c r="M280" s="56">
        <f t="array" ref="M280">INDEX(М[Цена за ед., руб],MATCH(1,IF(($B280=М[Наим.])*($C280=М[Артикул, марка, произв.])*($D280=М[Хар-ка])*($O280=М[Прим.]),{1},($B280=М[Наим.])*($C280=М[Артикул, марка, произв.])*($D280=М[Хар-ка])*($O280=М[Прим.])),0))</f>
        <v>0</v>
      </c>
      <c r="N280" s="56">
        <f>ROUND($L$280*$M$280,2)</f>
        <v>0</v>
      </c>
      <c r="O280" s="25"/>
      <c r="P280" s="25">
        <f t="array" ref="P280">INDEX(М[Форма закупа],MATCH(1,IF(($B280=М[Наим.])*($C280=М[Артикул, марка, произв.])*($D280=М[Хар-ка])*($O280=М[Прим.]),{1},($B280=М[Наим.])*($C280=М[Артикул, марка, произв.])*($D280=М[Хар-ка])*($O280=М[Прим.])),0))</f>
        <v>0</v>
      </c>
    </row>
    <row r="281" spans="1:16" ht="56.25" outlineLevel="4" x14ac:dyDescent="0.2">
      <c r="A281" s="23" t="s">
        <v>383</v>
      </c>
      <c r="B281" s="24" t="s">
        <v>161</v>
      </c>
      <c r="C281" s="25"/>
      <c r="D281" s="25" t="s">
        <v>384</v>
      </c>
      <c r="E281" s="26" t="s">
        <v>28</v>
      </c>
      <c r="F281" s="27"/>
      <c r="G281" s="28">
        <v>2</v>
      </c>
      <c r="H281" s="27"/>
      <c r="I281" s="27"/>
      <c r="J281" s="27"/>
      <c r="K281" s="27"/>
      <c r="L281" s="28">
        <f>SUM($G$281:$K$281)</f>
        <v>2</v>
      </c>
      <c r="M281" s="56">
        <f t="array" ref="M281">INDEX(М[Цена за ед., руб],MATCH(1,IF(($B281=М[Наим.])*($C281=М[Артикул, марка, произв.])*($D281=М[Хар-ка])*($O281=М[Прим.]),{1},($B281=М[Наим.])*($C281=М[Артикул, марка, произв.])*($D281=М[Хар-ка])*($O281=М[Прим.])),0))</f>
        <v>0</v>
      </c>
      <c r="N281" s="56">
        <f>ROUND($L$281*$M$281,2)</f>
        <v>0</v>
      </c>
      <c r="O281" s="25"/>
      <c r="P281" s="25">
        <f t="array" ref="P281">INDEX(М[Форма закупа],MATCH(1,IF(($B281=М[Наим.])*($C281=М[Артикул, марка, произв.])*($D281=М[Хар-ка])*($O281=М[Прим.]),{1},($B281=М[Наим.])*($C281=М[Артикул, марка, произв.])*($D281=М[Хар-ка])*($O281=М[Прим.])),0))</f>
        <v>0</v>
      </c>
    </row>
    <row r="282" spans="1:16" ht="56.25" outlineLevel="4" x14ac:dyDescent="0.2">
      <c r="A282" s="23" t="s">
        <v>385</v>
      </c>
      <c r="B282" s="24" t="s">
        <v>161</v>
      </c>
      <c r="C282" s="25"/>
      <c r="D282" s="25" t="s">
        <v>386</v>
      </c>
      <c r="E282" s="26" t="s">
        <v>28</v>
      </c>
      <c r="F282" s="27"/>
      <c r="G282" s="27"/>
      <c r="H282" s="27"/>
      <c r="I282" s="28">
        <v>1</v>
      </c>
      <c r="J282" s="27"/>
      <c r="K282" s="27"/>
      <c r="L282" s="28">
        <f>SUM($G$282:$K$282)</f>
        <v>1</v>
      </c>
      <c r="M282" s="56">
        <f t="array" ref="M282">INDEX(М[Цена за ед., руб],MATCH(1,IF(($B282=М[Наим.])*($C282=М[Артикул, марка, произв.])*($D282=М[Хар-ка])*($O282=М[Прим.]),{1},($B282=М[Наим.])*($C282=М[Артикул, марка, произв.])*($D282=М[Хар-ка])*($O282=М[Прим.])),0))</f>
        <v>0</v>
      </c>
      <c r="N282" s="56">
        <f>ROUND($L$282*$M$282,2)</f>
        <v>0</v>
      </c>
      <c r="O282" s="25"/>
      <c r="P282" s="25">
        <f t="array" ref="P282">INDEX(М[Форма закупа],MATCH(1,IF(($B282=М[Наим.])*($C282=М[Артикул, марка, произв.])*($D282=М[Хар-ка])*($O282=М[Прим.]),{1},($B282=М[Наим.])*($C282=М[Артикул, марка, произв.])*($D282=М[Хар-ка])*($O282=М[Прим.])),0))</f>
        <v>0</v>
      </c>
    </row>
    <row r="283" spans="1:16" ht="56.25" outlineLevel="4" x14ac:dyDescent="0.2">
      <c r="A283" s="23" t="s">
        <v>387</v>
      </c>
      <c r="B283" s="24" t="s">
        <v>161</v>
      </c>
      <c r="C283" s="25"/>
      <c r="D283" s="25" t="s">
        <v>388</v>
      </c>
      <c r="E283" s="26" t="s">
        <v>28</v>
      </c>
      <c r="F283" s="27"/>
      <c r="G283" s="27"/>
      <c r="H283" s="27"/>
      <c r="I283" s="28">
        <v>1</v>
      </c>
      <c r="J283" s="27"/>
      <c r="K283" s="27"/>
      <c r="L283" s="28">
        <f>SUM($G$283:$K$283)</f>
        <v>1</v>
      </c>
      <c r="M283" s="56">
        <f t="array" ref="M283">INDEX(М[Цена за ед., руб],MATCH(1,IF(($B283=М[Наим.])*($C283=М[Артикул, марка, произв.])*($D283=М[Хар-ка])*($O283=М[Прим.]),{1},($B283=М[Наим.])*($C283=М[Артикул, марка, произв.])*($D283=М[Хар-ка])*($O283=М[Прим.])),0))</f>
        <v>0</v>
      </c>
      <c r="N283" s="56">
        <f>ROUND($L$283*$M$283,2)</f>
        <v>0</v>
      </c>
      <c r="O283" s="25"/>
      <c r="P283" s="25">
        <f t="array" ref="P283">INDEX(М[Форма закупа],MATCH(1,IF(($B283=М[Наим.])*($C283=М[Артикул, марка, произв.])*($D283=М[Хар-ка])*($O283=М[Прим.]),{1},($B283=М[Наим.])*($C283=М[Артикул, марка, произв.])*($D283=М[Хар-ка])*($O283=М[Прим.])),0))</f>
        <v>0</v>
      </c>
    </row>
    <row r="284" spans="1:16" ht="56.25" outlineLevel="4" x14ac:dyDescent="0.2">
      <c r="A284" s="23" t="s">
        <v>389</v>
      </c>
      <c r="B284" s="24" t="s">
        <v>161</v>
      </c>
      <c r="C284" s="25"/>
      <c r="D284" s="25" t="s">
        <v>390</v>
      </c>
      <c r="E284" s="26" t="s">
        <v>28</v>
      </c>
      <c r="F284" s="27"/>
      <c r="G284" s="27"/>
      <c r="H284" s="27"/>
      <c r="I284" s="28">
        <v>4</v>
      </c>
      <c r="J284" s="27"/>
      <c r="K284" s="27"/>
      <c r="L284" s="28">
        <f>SUM($G$284:$K$284)</f>
        <v>4</v>
      </c>
      <c r="M284" s="56">
        <f t="array" ref="M284">INDEX(М[Цена за ед., руб],MATCH(1,IF(($B284=М[Наим.])*($C284=М[Артикул, марка, произв.])*($D284=М[Хар-ка])*($O284=М[Прим.]),{1},($B284=М[Наим.])*($C284=М[Артикул, марка, произв.])*($D284=М[Хар-ка])*($O284=М[Прим.])),0))</f>
        <v>0</v>
      </c>
      <c r="N284" s="56">
        <f>ROUND($L$284*$M$284,2)</f>
        <v>0</v>
      </c>
      <c r="O284" s="25"/>
      <c r="P284" s="25">
        <f t="array" ref="P284">INDEX(М[Форма закупа],MATCH(1,IF(($B284=М[Наим.])*($C284=М[Артикул, марка, произв.])*($D284=М[Хар-ка])*($O284=М[Прим.]),{1},($B284=М[Наим.])*($C284=М[Артикул, марка, произв.])*($D284=М[Хар-ка])*($O284=М[Прим.])),0))</f>
        <v>0</v>
      </c>
    </row>
    <row r="285" spans="1:16" ht="56.25" outlineLevel="4" x14ac:dyDescent="0.2">
      <c r="A285" s="23" t="s">
        <v>391</v>
      </c>
      <c r="B285" s="24" t="s">
        <v>161</v>
      </c>
      <c r="C285" s="25"/>
      <c r="D285" s="25" t="s">
        <v>392</v>
      </c>
      <c r="E285" s="26" t="s">
        <v>28</v>
      </c>
      <c r="F285" s="27"/>
      <c r="G285" s="28">
        <v>1</v>
      </c>
      <c r="H285" s="27"/>
      <c r="I285" s="27"/>
      <c r="J285" s="27"/>
      <c r="K285" s="27"/>
      <c r="L285" s="28">
        <f>SUM($G$285:$K$285)</f>
        <v>1</v>
      </c>
      <c r="M285" s="56">
        <f t="array" ref="M285">INDEX(М[Цена за ед., руб],MATCH(1,IF(($B285=М[Наим.])*($C285=М[Артикул, марка, произв.])*($D285=М[Хар-ка])*($O285=М[Прим.]),{1},($B285=М[Наим.])*($C285=М[Артикул, марка, произв.])*($D285=М[Хар-ка])*($O285=М[Прим.])),0))</f>
        <v>0</v>
      </c>
      <c r="N285" s="56">
        <f>ROUND($L$285*$M$285,2)</f>
        <v>0</v>
      </c>
      <c r="O285" s="25"/>
      <c r="P285" s="25">
        <f t="array" ref="P285">INDEX(М[Форма закупа],MATCH(1,IF(($B285=М[Наим.])*($C285=М[Артикул, марка, произв.])*($D285=М[Хар-ка])*($O285=М[Прим.]),{1},($B285=М[Наим.])*($C285=М[Артикул, марка, произв.])*($D285=М[Хар-ка])*($O285=М[Прим.])),0))</f>
        <v>0</v>
      </c>
    </row>
    <row r="286" spans="1:16" ht="56.25" outlineLevel="4" x14ac:dyDescent="0.2">
      <c r="A286" s="23" t="s">
        <v>393</v>
      </c>
      <c r="B286" s="24" t="s">
        <v>161</v>
      </c>
      <c r="C286" s="25"/>
      <c r="D286" s="25" t="s">
        <v>394</v>
      </c>
      <c r="E286" s="26" t="s">
        <v>28</v>
      </c>
      <c r="F286" s="27"/>
      <c r="G286" s="28">
        <v>2</v>
      </c>
      <c r="H286" s="27"/>
      <c r="I286" s="27"/>
      <c r="J286" s="27"/>
      <c r="K286" s="27"/>
      <c r="L286" s="28">
        <f>SUM($G$286:$K$286)</f>
        <v>2</v>
      </c>
      <c r="M286" s="56">
        <f t="array" ref="M286">INDEX(М[Цена за ед., руб],MATCH(1,IF(($B286=М[Наим.])*($C286=М[Артикул, марка, произв.])*($D286=М[Хар-ка])*($O286=М[Прим.]),{1},($B286=М[Наим.])*($C286=М[Артикул, марка, произв.])*($D286=М[Хар-ка])*($O286=М[Прим.])),0))</f>
        <v>0</v>
      </c>
      <c r="N286" s="56">
        <f>ROUND($L$286*$M$286,2)</f>
        <v>0</v>
      </c>
      <c r="O286" s="25"/>
      <c r="P286" s="25">
        <f t="array" ref="P286">INDEX(М[Форма закупа],MATCH(1,IF(($B286=М[Наим.])*($C286=М[Артикул, марка, произв.])*($D286=М[Хар-ка])*($O286=М[Прим.]),{1},($B286=М[Наим.])*($C286=М[Артикул, марка, произв.])*($D286=М[Хар-ка])*($O286=М[Прим.])),0))</f>
        <v>0</v>
      </c>
    </row>
    <row r="287" spans="1:16" ht="56.25" outlineLevel="4" x14ac:dyDescent="0.2">
      <c r="A287" s="23" t="s">
        <v>395</v>
      </c>
      <c r="B287" s="24" t="s">
        <v>161</v>
      </c>
      <c r="C287" s="25"/>
      <c r="D287" s="25" t="s">
        <v>396</v>
      </c>
      <c r="E287" s="26" t="s">
        <v>28</v>
      </c>
      <c r="F287" s="27"/>
      <c r="G287" s="27"/>
      <c r="H287" s="28">
        <v>1</v>
      </c>
      <c r="I287" s="28">
        <v>14</v>
      </c>
      <c r="J287" s="28">
        <v>2</v>
      </c>
      <c r="K287" s="28">
        <v>15</v>
      </c>
      <c r="L287" s="28">
        <f>SUM($G$287:$K$287)</f>
        <v>32</v>
      </c>
      <c r="M287" s="56">
        <f t="array" ref="M287">INDEX(М[Цена за ед., руб],MATCH(1,IF(($B287=М[Наим.])*($C287=М[Артикул, марка, произв.])*($D287=М[Хар-ка])*($O287=М[Прим.]),{1},($B287=М[Наим.])*($C287=М[Артикул, марка, произв.])*($D287=М[Хар-ка])*($O287=М[Прим.])),0))</f>
        <v>0</v>
      </c>
      <c r="N287" s="56">
        <f>ROUND($L$287*$M$287,2)</f>
        <v>0</v>
      </c>
      <c r="O287" s="25"/>
      <c r="P287" s="25">
        <f t="array" ref="P287">INDEX(М[Форма закупа],MATCH(1,IF(($B287=М[Наим.])*($C287=М[Артикул, марка, произв.])*($D287=М[Хар-ка])*($O287=М[Прим.]),{1},($B287=М[Наим.])*($C287=М[Артикул, марка, произв.])*($D287=М[Хар-ка])*($O287=М[Прим.])),0))</f>
        <v>0</v>
      </c>
    </row>
    <row r="288" spans="1:16" outlineLevel="4" x14ac:dyDescent="0.2">
      <c r="A288" s="20"/>
      <c r="B288" s="14" t="s">
        <v>26</v>
      </c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60"/>
      <c r="N288" s="65">
        <f>N289</f>
        <v>0</v>
      </c>
      <c r="O288" s="61"/>
      <c r="P288" s="22"/>
    </row>
    <row r="289" spans="1:16" outlineLevel="4" x14ac:dyDescent="0.2">
      <c r="A289" s="23"/>
      <c r="B289" s="66" t="s">
        <v>460</v>
      </c>
      <c r="C289" s="25"/>
      <c r="D289" s="25"/>
      <c r="E289" s="26" t="s">
        <v>28</v>
      </c>
      <c r="F289" s="27"/>
      <c r="G289" s="28">
        <f>G291</f>
        <v>8</v>
      </c>
      <c r="H289" s="28">
        <f t="shared" ref="H289:K289" si="0">H291</f>
        <v>0</v>
      </c>
      <c r="I289" s="28">
        <f t="shared" si="0"/>
        <v>0</v>
      </c>
      <c r="J289" s="28">
        <f t="shared" si="0"/>
        <v>0</v>
      </c>
      <c r="K289" s="28">
        <f t="shared" si="0"/>
        <v>0</v>
      </c>
      <c r="L289" s="28">
        <f>SUM(G289:K289)</f>
        <v>8</v>
      </c>
      <c r="M289" s="56">
        <f t="array" ref="M289">INDEX(Р[Цена за ед., руб],MATCH(1,IF(($B289=Р[Наименование])*($O289=Р[Примечание]),{1},($B289=Р[Наименование])*($O289=Р[Примечание])),0))</f>
        <v>0</v>
      </c>
      <c r="N289" s="62">
        <f>L289*M289</f>
        <v>0</v>
      </c>
      <c r="O289" s="63"/>
      <c r="P289" s="25"/>
    </row>
    <row r="290" spans="1:16" outlineLevel="4" x14ac:dyDescent="0.2">
      <c r="A290" s="20"/>
      <c r="B290" s="14" t="s">
        <v>32</v>
      </c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60"/>
      <c r="N290" s="65">
        <f>N291</f>
        <v>0</v>
      </c>
      <c r="O290" s="61"/>
      <c r="P290" s="22"/>
    </row>
    <row r="291" spans="1:16" outlineLevel="4" x14ac:dyDescent="0.2">
      <c r="A291" s="23">
        <v>1</v>
      </c>
      <c r="B291" s="24" t="s">
        <v>397</v>
      </c>
      <c r="C291" s="25"/>
      <c r="D291" s="25" t="s">
        <v>398</v>
      </c>
      <c r="E291" s="26" t="s">
        <v>28</v>
      </c>
      <c r="F291" s="27"/>
      <c r="G291" s="28">
        <v>8</v>
      </c>
      <c r="H291" s="27"/>
      <c r="I291" s="27"/>
      <c r="J291" s="27"/>
      <c r="K291" s="27"/>
      <c r="L291" s="28">
        <f>SUM($G$291:$K$291)</f>
        <v>8</v>
      </c>
      <c r="M291" s="56">
        <f t="array" ref="M291">INDEX(М[Цена за ед., руб],MATCH(1,IF(($B291=М[Наим.])*($C291=М[Артикул,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0</v>
      </c>
      <c r="N291" s="62">
        <f>ROUND($L$291*$M$291,2)</f>
        <v>0</v>
      </c>
      <c r="O291" s="25"/>
      <c r="P291" s="25">
        <f t="array" ref="P291">INDEX(М[Форма закупа],MATCH(1,IF(($B291=М[Наим.])*($C291=М[Артикул,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0</v>
      </c>
    </row>
    <row r="292" spans="1:16" outlineLevel="4" x14ac:dyDescent="0.2">
      <c r="A292" s="20"/>
      <c r="B292" s="14" t="s">
        <v>26</v>
      </c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60"/>
      <c r="N292" s="65">
        <f>SUM($N$293)</f>
        <v>0</v>
      </c>
      <c r="O292" s="61"/>
      <c r="P292" s="22"/>
    </row>
    <row r="293" spans="1:16" outlineLevel="4" x14ac:dyDescent="0.2">
      <c r="A293" s="23"/>
      <c r="B293" s="24" t="s">
        <v>82</v>
      </c>
      <c r="C293" s="25"/>
      <c r="D293" s="25"/>
      <c r="E293" s="26" t="s">
        <v>83</v>
      </c>
      <c r="F293" s="27"/>
      <c r="G293" s="29">
        <v>1816</v>
      </c>
      <c r="H293" s="29">
        <v>4326</v>
      </c>
      <c r="I293" s="29">
        <v>5430</v>
      </c>
      <c r="J293" s="29">
        <v>6177</v>
      </c>
      <c r="K293" s="29">
        <v>7158</v>
      </c>
      <c r="L293" s="29">
        <f>SUM($G$293:$K$293)</f>
        <v>24907</v>
      </c>
      <c r="M293" s="56">
        <f t="array" ref="M293">INDEX(Р[Цена за ед., руб],MATCH(1,IF(($B293=Р[Наименование])*($O293=Р[Примечание]),{1},($B293=Р[Наименование])*($O293=Р[Примечание])),0))</f>
        <v>0</v>
      </c>
      <c r="N293" s="64">
        <f>ROUND($L$293*$M$293,2)</f>
        <v>0</v>
      </c>
      <c r="O293" s="25"/>
      <c r="P293" s="25"/>
    </row>
    <row r="294" spans="1:16" outlineLevel="4" x14ac:dyDescent="0.2">
      <c r="A294" s="20"/>
      <c r="B294" s="14" t="s">
        <v>32</v>
      </c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54"/>
      <c r="N294" s="55">
        <f>SUM($N$295:$N$304)</f>
        <v>0</v>
      </c>
      <c r="O294" s="18"/>
      <c r="P294" s="22"/>
    </row>
    <row r="295" spans="1:16" ht="33.75" outlineLevel="4" x14ac:dyDescent="0.2">
      <c r="A295" s="23" t="s">
        <v>33</v>
      </c>
      <c r="B295" s="24" t="s">
        <v>84</v>
      </c>
      <c r="C295" s="25" t="s">
        <v>85</v>
      </c>
      <c r="D295" s="25" t="s">
        <v>86</v>
      </c>
      <c r="E295" s="26" t="s">
        <v>87</v>
      </c>
      <c r="F295" s="27"/>
      <c r="G295" s="28">
        <v>140</v>
      </c>
      <c r="H295" s="27"/>
      <c r="I295" s="27"/>
      <c r="J295" s="27"/>
      <c r="K295" s="27"/>
      <c r="L295" s="28">
        <f>SUM($G$295:$K$295)</f>
        <v>140</v>
      </c>
      <c r="M295" s="56">
        <f t="array" ref="M295">INDEX(М[Цена за ед., руб],MATCH(1,IF(($B295=М[Наим.])*($C295=М[Артикул, марка, произв.])*($D295=М[Хар-ка])*($O295=М[Прим.]),{1},($B295=М[Наим.])*($C295=М[Артикул, марка, произв.])*($D295=М[Хар-ка])*($O295=М[Прим.])),0))</f>
        <v>0</v>
      </c>
      <c r="N295" s="56">
        <f>ROUND($L$295*$M$295,2)</f>
        <v>0</v>
      </c>
      <c r="O295" s="25"/>
      <c r="P295" s="25">
        <f t="array" ref="P295">INDEX(М[Форма закупа],MATCH(1,IF(($B295=М[Наим.])*($C295=М[Артикул, марка, произв.])*($D295=М[Хар-ка])*($O295=М[Прим.]),{1},($B295=М[Наим.])*($C295=М[Артикул, марка, произв.])*($D295=М[Хар-ка])*($O295=М[Прим.])),0))</f>
        <v>0</v>
      </c>
    </row>
    <row r="296" spans="1:16" ht="33.75" outlineLevel="4" x14ac:dyDescent="0.2">
      <c r="A296" s="23" t="s">
        <v>48</v>
      </c>
      <c r="B296" s="24" t="s">
        <v>84</v>
      </c>
      <c r="C296" s="25" t="s">
        <v>85</v>
      </c>
      <c r="D296" s="25" t="s">
        <v>88</v>
      </c>
      <c r="E296" s="26" t="s">
        <v>87</v>
      </c>
      <c r="F296" s="27"/>
      <c r="G296" s="28">
        <v>168</v>
      </c>
      <c r="H296" s="27"/>
      <c r="I296" s="27"/>
      <c r="J296" s="27"/>
      <c r="K296" s="27"/>
      <c r="L296" s="28">
        <f>SUM($G$296:$K$296)</f>
        <v>168</v>
      </c>
      <c r="M296" s="56">
        <f t="array" ref="M296">INDEX(М[Цена за ед., руб],MATCH(1,IF(($B296=М[Наим.])*($C296=М[Артикул,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0</v>
      </c>
      <c r="N296" s="56">
        <f>ROUND($L$296*$M$296,2)</f>
        <v>0</v>
      </c>
      <c r="O296" s="25"/>
      <c r="P296" s="25">
        <f t="array" ref="P296">INDEX(М[Форма закупа],MATCH(1,IF(($B296=М[Наим.])*($C296=М[Артикул,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0</v>
      </c>
    </row>
    <row r="297" spans="1:16" ht="33.75" outlineLevel="4" x14ac:dyDescent="0.2">
      <c r="A297" s="23" t="s">
        <v>50</v>
      </c>
      <c r="B297" s="24" t="s">
        <v>84</v>
      </c>
      <c r="C297" s="25" t="s">
        <v>85</v>
      </c>
      <c r="D297" s="25" t="s">
        <v>89</v>
      </c>
      <c r="E297" s="26" t="s">
        <v>87</v>
      </c>
      <c r="F297" s="27"/>
      <c r="G297" s="28">
        <v>40</v>
      </c>
      <c r="H297" s="27"/>
      <c r="I297" s="27"/>
      <c r="J297" s="27"/>
      <c r="K297" s="27"/>
      <c r="L297" s="28">
        <f>SUM($G$297:$K$297)</f>
        <v>40</v>
      </c>
      <c r="M297" s="56">
        <f t="array" ref="M297">INDEX(М[Цена за ед., руб],MATCH(1,IF(($B297=М[Наим.])*($C297=М[Артикул,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0</v>
      </c>
      <c r="N297" s="56">
        <f>ROUND($L$297*$M$297,2)</f>
        <v>0</v>
      </c>
      <c r="O297" s="25"/>
      <c r="P297" s="25">
        <f t="array" ref="P297">INDEX(М[Форма закупа],MATCH(1,IF(($B297=М[Наим.])*($C297=М[Артикул,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0</v>
      </c>
    </row>
    <row r="298" spans="1:16" ht="33.75" outlineLevel="4" x14ac:dyDescent="0.2">
      <c r="A298" s="23" t="s">
        <v>52</v>
      </c>
      <c r="B298" s="24" t="s">
        <v>84</v>
      </c>
      <c r="C298" s="25" t="s">
        <v>85</v>
      </c>
      <c r="D298" s="25" t="s">
        <v>399</v>
      </c>
      <c r="E298" s="26" t="s">
        <v>87</v>
      </c>
      <c r="F298" s="27"/>
      <c r="G298" s="27"/>
      <c r="H298" s="29">
        <v>2361</v>
      </c>
      <c r="I298" s="29">
        <v>3330</v>
      </c>
      <c r="J298" s="29">
        <v>3378</v>
      </c>
      <c r="K298" s="29">
        <v>3798</v>
      </c>
      <c r="L298" s="29">
        <f>SUM($G$298:$K$298)</f>
        <v>12867</v>
      </c>
      <c r="M298" s="56">
        <f t="array" ref="M298">INDEX(М[Цена за ед., руб],MATCH(1,IF(($B298=М[Наим.])*($C298=М[Артикул,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0</v>
      </c>
      <c r="N298" s="56">
        <f>ROUND($L$298*$M$298,2)</f>
        <v>0</v>
      </c>
      <c r="O298" s="25"/>
      <c r="P298" s="25">
        <f t="array" ref="P298">INDEX(М[Форма закупа],MATCH(1,IF(($B298=М[Наим.])*($C298=М[Артикул,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0</v>
      </c>
    </row>
    <row r="299" spans="1:16" ht="33.75" outlineLevel="4" x14ac:dyDescent="0.2">
      <c r="A299" s="23" t="s">
        <v>54</v>
      </c>
      <c r="B299" s="24" t="s">
        <v>84</v>
      </c>
      <c r="C299" s="25" t="s">
        <v>85</v>
      </c>
      <c r="D299" s="25" t="s">
        <v>400</v>
      </c>
      <c r="E299" s="26" t="s">
        <v>87</v>
      </c>
      <c r="F299" s="27"/>
      <c r="G299" s="28">
        <v>82</v>
      </c>
      <c r="H299" s="27"/>
      <c r="I299" s="27"/>
      <c r="J299" s="27"/>
      <c r="K299" s="27"/>
      <c r="L299" s="28">
        <f>SUM($G$299:$K$299)</f>
        <v>82</v>
      </c>
      <c r="M299" s="56">
        <f t="array" ref="M299">INDEX(М[Цена за ед., руб],MATCH(1,IF(($B299=М[Наим.])*($C299=М[Артикул,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0</v>
      </c>
      <c r="N299" s="56">
        <f>ROUND($L$299*$M$299,2)</f>
        <v>0</v>
      </c>
      <c r="O299" s="25"/>
      <c r="P299" s="25">
        <f t="array" ref="P299">INDEX(М[Форма закупа],MATCH(1,IF(($B299=М[Наим.])*($C299=М[Артикул,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0</v>
      </c>
    </row>
    <row r="300" spans="1:16" ht="33.75" outlineLevel="4" x14ac:dyDescent="0.2">
      <c r="A300" s="23" t="s">
        <v>56</v>
      </c>
      <c r="B300" s="24" t="s">
        <v>84</v>
      </c>
      <c r="C300" s="25" t="s">
        <v>85</v>
      </c>
      <c r="D300" s="25" t="s">
        <v>401</v>
      </c>
      <c r="E300" s="26" t="s">
        <v>87</v>
      </c>
      <c r="F300" s="27"/>
      <c r="G300" s="28">
        <v>30</v>
      </c>
      <c r="H300" s="27"/>
      <c r="I300" s="27"/>
      <c r="J300" s="27"/>
      <c r="K300" s="27"/>
      <c r="L300" s="28">
        <f>SUM($G$300:$K$300)</f>
        <v>30</v>
      </c>
      <c r="M300" s="56">
        <f t="array" ref="M300">INDEX(М[Цена за ед., руб],MATCH(1,IF(($B300=М[Наим.])*($C300=М[Артикул,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0</v>
      </c>
      <c r="N300" s="56">
        <f>ROUND($L$300*$M$300,2)</f>
        <v>0</v>
      </c>
      <c r="O300" s="25"/>
      <c r="P300" s="25">
        <f t="array" ref="P300">INDEX(М[Форма закупа],MATCH(1,IF(($B300=М[Наим.])*($C300=М[Артикул,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0</v>
      </c>
    </row>
    <row r="301" spans="1:16" ht="33.75" outlineLevel="4" x14ac:dyDescent="0.2">
      <c r="A301" s="23" t="s">
        <v>72</v>
      </c>
      <c r="B301" s="24" t="s">
        <v>84</v>
      </c>
      <c r="C301" s="25" t="s">
        <v>85</v>
      </c>
      <c r="D301" s="25" t="s">
        <v>91</v>
      </c>
      <c r="E301" s="26" t="s">
        <v>87</v>
      </c>
      <c r="F301" s="27"/>
      <c r="G301" s="28">
        <v>590</v>
      </c>
      <c r="H301" s="29">
        <v>1631</v>
      </c>
      <c r="I301" s="29">
        <v>1260</v>
      </c>
      <c r="J301" s="29">
        <v>2279</v>
      </c>
      <c r="K301" s="29">
        <v>2712</v>
      </c>
      <c r="L301" s="29">
        <f>SUM($G$301:$K$301)</f>
        <v>8472</v>
      </c>
      <c r="M301" s="56">
        <f t="array" ref="M301">INDEX(М[Цена за ед., руб],MATCH(1,IF(($B301=М[Наим.])*($C301=М[Артикул, марка, произв.])*($D301=М[Хар-ка])*($O301=М[Прим.]),{1},($B301=М[Наим.])*($C301=М[Артикул, марка, произв.])*($D301=М[Хар-ка])*($O301=М[Прим.])),0))</f>
        <v>0</v>
      </c>
      <c r="N301" s="56">
        <f>ROUND($L$301*$M$301,2)</f>
        <v>0</v>
      </c>
      <c r="O301" s="25"/>
      <c r="P301" s="25">
        <f t="array" ref="P301">INDEX(М[Форма закупа],MATCH(1,IF(($B301=М[Наим.])*($C301=М[Артикул, марка, произв.])*($D301=М[Хар-ка])*($O301=М[Прим.]),{1},($B301=М[Наим.])*($C301=М[Артикул, марка, произв.])*($D301=М[Хар-ка])*($O301=М[Прим.])),0))</f>
        <v>0</v>
      </c>
    </row>
    <row r="302" spans="1:16" ht="33.75" outlineLevel="4" x14ac:dyDescent="0.2">
      <c r="A302" s="23" t="s">
        <v>94</v>
      </c>
      <c r="B302" s="24" t="s">
        <v>84</v>
      </c>
      <c r="C302" s="25" t="s">
        <v>85</v>
      </c>
      <c r="D302" s="25" t="s">
        <v>92</v>
      </c>
      <c r="E302" s="26" t="s">
        <v>87</v>
      </c>
      <c r="F302" s="27"/>
      <c r="G302" s="28">
        <v>370</v>
      </c>
      <c r="H302" s="28">
        <v>334</v>
      </c>
      <c r="I302" s="28">
        <v>840</v>
      </c>
      <c r="J302" s="28">
        <v>520</v>
      </c>
      <c r="K302" s="28">
        <v>648</v>
      </c>
      <c r="L302" s="29">
        <f>SUM($G$302:$K$302)</f>
        <v>2712</v>
      </c>
      <c r="M302" s="56">
        <f t="array" ref="M302">INDEX(М[Цена за ед., руб],MATCH(1,IF(($B302=М[Наим.])*($C302=М[Артикул, марка, произв.])*($D302=М[Хар-ка])*($O302=М[Прим.]),{1},($B302=М[Наим.])*($C302=М[Артикул, марка, произв.])*($D302=М[Хар-ка])*($O302=М[Прим.])),0))</f>
        <v>0</v>
      </c>
      <c r="N302" s="56">
        <f>ROUND($L$302*$M$302,2)</f>
        <v>0</v>
      </c>
      <c r="O302" s="25"/>
      <c r="P302" s="25">
        <f t="array" ref="P302">INDEX(М[Форма закупа],MATCH(1,IF(($B302=М[Наим.])*($C302=М[Артикул, марка, произв.])*($D302=М[Хар-ка])*($O302=М[Прим.]),{1},($B302=М[Наим.])*($C302=М[Артикул, марка, произв.])*($D302=М[Хар-ка])*($O302=М[Прим.])),0))</f>
        <v>0</v>
      </c>
    </row>
    <row r="303" spans="1:16" ht="33.75" outlineLevel="4" x14ac:dyDescent="0.2">
      <c r="A303" s="23" t="s">
        <v>169</v>
      </c>
      <c r="B303" s="24" t="s">
        <v>84</v>
      </c>
      <c r="C303" s="25" t="s">
        <v>85</v>
      </c>
      <c r="D303" s="25" t="s">
        <v>93</v>
      </c>
      <c r="E303" s="26" t="s">
        <v>87</v>
      </c>
      <c r="F303" s="27"/>
      <c r="G303" s="28">
        <v>240</v>
      </c>
      <c r="H303" s="27"/>
      <c r="I303" s="27"/>
      <c r="J303" s="27"/>
      <c r="K303" s="27"/>
      <c r="L303" s="28">
        <f>SUM($G$303:$K$303)</f>
        <v>240</v>
      </c>
      <c r="M303" s="56">
        <f t="array" ref="M303">INDEX(М[Цена за ед., руб],MATCH(1,IF(($B303=М[Наим.])*($C303=М[Артикул, марка, произв.])*($D303=М[Хар-ка])*($O303=М[Прим.]),{1},($B303=М[Наим.])*($C303=М[Артикул, марка, произв.])*($D303=М[Хар-ка])*($O303=М[Прим.])),0))</f>
        <v>0</v>
      </c>
      <c r="N303" s="56">
        <f>ROUND($L$303*$M$303,2)</f>
        <v>0</v>
      </c>
      <c r="O303" s="25"/>
      <c r="P303" s="25">
        <f t="array" ref="P303">INDEX(М[Форма закупа],MATCH(1,IF(($B303=М[Наим.])*($C303=М[Артикул, марка, произв.])*($D303=М[Хар-ка])*($O303=М[Прим.]),{1},($B303=М[Наим.])*($C303=М[Артикул, марка, произв.])*($D303=М[Хар-ка])*($O303=М[Прим.])),0))</f>
        <v>0</v>
      </c>
    </row>
    <row r="304" spans="1:16" ht="33.75" outlineLevel="4" x14ac:dyDescent="0.2">
      <c r="A304" s="23" t="s">
        <v>171</v>
      </c>
      <c r="B304" s="24" t="s">
        <v>84</v>
      </c>
      <c r="C304" s="25" t="s">
        <v>85</v>
      </c>
      <c r="D304" s="25" t="s">
        <v>95</v>
      </c>
      <c r="E304" s="26" t="s">
        <v>87</v>
      </c>
      <c r="F304" s="27"/>
      <c r="G304" s="28">
        <v>156</v>
      </c>
      <c r="H304" s="27"/>
      <c r="I304" s="27"/>
      <c r="J304" s="27"/>
      <c r="K304" s="27"/>
      <c r="L304" s="28">
        <f>SUM($G$304:$K$304)</f>
        <v>156</v>
      </c>
      <c r="M304" s="56">
        <f t="array" ref="M304">INDEX(М[Цена за ед., руб],MATCH(1,IF(($B304=М[Наим.])*($C304=М[Артикул, марка, произв.])*($D304=М[Хар-ка])*($O304=М[Прим.]),{1},($B304=М[Наим.])*($C304=М[Артикул, марка, произв.])*($D304=М[Хар-ка])*($O304=М[Прим.])),0))</f>
        <v>0</v>
      </c>
      <c r="N304" s="56">
        <f>ROUND($L$304*$M$304,2)</f>
        <v>0</v>
      </c>
      <c r="O304" s="25"/>
      <c r="P304" s="25">
        <f t="array" ref="P304">INDEX(М[Форма закупа],MATCH(1,IF(($B304=М[Наим.])*($C304=М[Артикул, марка, произв.])*($D304=М[Хар-ка])*($O304=М[Прим.]),{1},($B304=М[Наим.])*($C304=М[Артикул, марка, произв.])*($D304=М[Хар-ка])*($O304=М[Прим.])),0))</f>
        <v>0</v>
      </c>
    </row>
    <row r="305" spans="1:16" outlineLevel="4" x14ac:dyDescent="0.2">
      <c r="A305" s="20"/>
      <c r="B305" s="14" t="s">
        <v>26</v>
      </c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54"/>
      <c r="N305" s="55">
        <f>SUM($N$306)</f>
        <v>0</v>
      </c>
      <c r="O305" s="18"/>
      <c r="P305" s="22"/>
    </row>
    <row r="306" spans="1:16" outlineLevel="4" x14ac:dyDescent="0.2">
      <c r="A306" s="23"/>
      <c r="B306" s="24" t="s">
        <v>402</v>
      </c>
      <c r="C306" s="25"/>
      <c r="D306" s="25"/>
      <c r="E306" s="26" t="s">
        <v>83</v>
      </c>
      <c r="F306" s="27"/>
      <c r="G306" s="27"/>
      <c r="H306" s="28">
        <v>668</v>
      </c>
      <c r="I306" s="28">
        <v>763</v>
      </c>
      <c r="J306" s="28">
        <v>770</v>
      </c>
      <c r="K306" s="28">
        <v>760</v>
      </c>
      <c r="L306" s="29">
        <f>SUM($G$306:$K$306)</f>
        <v>2961</v>
      </c>
      <c r="M306" s="56">
        <f t="array" ref="M306">INDEX(Р[Цена за ед., руб],MATCH(1,IF(($B306=Р[Наименование])*($O306=Р[Примечание]),{1},($B306=Р[Наименование])*($O306=Р[Примечание])),0))</f>
        <v>0</v>
      </c>
      <c r="N306" s="56">
        <f>ROUND($L$306*$M$306,2)</f>
        <v>0</v>
      </c>
      <c r="O306" s="25"/>
      <c r="P306" s="25"/>
    </row>
    <row r="307" spans="1:16" outlineLevel="4" x14ac:dyDescent="0.2">
      <c r="A307" s="20"/>
      <c r="B307" s="14" t="s">
        <v>32</v>
      </c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54"/>
      <c r="N307" s="55">
        <f>SUM($N$308:$N$310)</f>
        <v>0</v>
      </c>
      <c r="O307" s="18"/>
      <c r="P307" s="22"/>
    </row>
    <row r="308" spans="1:16" outlineLevel="4" x14ac:dyDescent="0.2">
      <c r="A308" s="23" t="s">
        <v>33</v>
      </c>
      <c r="B308" s="24" t="s">
        <v>403</v>
      </c>
      <c r="C308" s="25"/>
      <c r="D308" s="25" t="s">
        <v>404</v>
      </c>
      <c r="E308" s="26" t="s">
        <v>87</v>
      </c>
      <c r="F308" s="27"/>
      <c r="G308" s="27"/>
      <c r="H308" s="28">
        <v>618</v>
      </c>
      <c r="I308" s="28">
        <v>679</v>
      </c>
      <c r="J308" s="28">
        <v>665</v>
      </c>
      <c r="K308" s="28">
        <v>590</v>
      </c>
      <c r="L308" s="29">
        <f>SUM($G$308:$K$308)</f>
        <v>2552</v>
      </c>
      <c r="M308" s="56">
        <f t="array" ref="M308">INDEX(М[Цена за ед., руб],MATCH(1,IF(($B308=М[Наим.])*($C308=М[Артикул, марка, произв.])*($D308=М[Хар-ка])*($O308=М[Прим.]),{1},($B308=М[Наим.])*($C308=М[Артикул, марка, произв.])*($D308=М[Хар-ка])*($O308=М[Прим.])),0))</f>
        <v>0</v>
      </c>
      <c r="N308" s="56">
        <f>ROUND($L$308*$M$308,2)</f>
        <v>0</v>
      </c>
      <c r="O308" s="25"/>
      <c r="P308" s="25">
        <f t="array" ref="P308">INDEX(М[Форма закупа],MATCH(1,IF(($B308=М[Наим.])*($C308=М[Артикул, марка, произв.])*($D308=М[Хар-ка])*($O308=М[Прим.]),{1},($B308=М[Наим.])*($C308=М[Артикул, марка, произв.])*($D308=М[Хар-ка])*($O308=М[Прим.])),0))</f>
        <v>0</v>
      </c>
    </row>
    <row r="309" spans="1:16" outlineLevel="4" x14ac:dyDescent="0.2">
      <c r="A309" s="23" t="s">
        <v>48</v>
      </c>
      <c r="B309" s="24" t="s">
        <v>403</v>
      </c>
      <c r="C309" s="25"/>
      <c r="D309" s="25" t="s">
        <v>405</v>
      </c>
      <c r="E309" s="26" t="s">
        <v>87</v>
      </c>
      <c r="F309" s="27"/>
      <c r="G309" s="27"/>
      <c r="H309" s="28">
        <v>50</v>
      </c>
      <c r="I309" s="28">
        <v>84</v>
      </c>
      <c r="J309" s="28">
        <v>35</v>
      </c>
      <c r="K309" s="28">
        <v>90</v>
      </c>
      <c r="L309" s="28">
        <f>SUM($G$309:$K$309)</f>
        <v>259</v>
      </c>
      <c r="M309" s="56">
        <f t="array" ref="M309">INDEX(М[Цена за ед., руб],MATCH(1,IF(($B309=М[Наим.])*($C309=М[Артикул, марка, произв.])*($D309=М[Хар-ка])*($O309=М[Прим.]),{1},($B309=М[Наим.])*($C309=М[Артикул, марка, произв.])*($D309=М[Хар-ка])*($O309=М[Прим.])),0))</f>
        <v>0</v>
      </c>
      <c r="N309" s="56">
        <f>ROUND($L$309*$M$309,2)</f>
        <v>0</v>
      </c>
      <c r="O309" s="25"/>
      <c r="P309" s="25">
        <f t="array" ref="P309">INDEX(М[Форма закупа],MATCH(1,IF(($B309=М[Наим.])*($C309=М[Артикул, марка, произв.])*($D309=М[Хар-ка])*($O309=М[Прим.]),{1},($B309=М[Наим.])*($C309=М[Артикул, марка, произв.])*($D309=М[Хар-ка])*($O309=М[Прим.])),0))</f>
        <v>0</v>
      </c>
    </row>
    <row r="310" spans="1:16" outlineLevel="4" x14ac:dyDescent="0.2">
      <c r="A310" s="23" t="s">
        <v>50</v>
      </c>
      <c r="B310" s="24" t="s">
        <v>403</v>
      </c>
      <c r="C310" s="25"/>
      <c r="D310" s="25" t="s">
        <v>406</v>
      </c>
      <c r="E310" s="26" t="s">
        <v>87</v>
      </c>
      <c r="F310" s="27"/>
      <c r="G310" s="27"/>
      <c r="H310" s="27"/>
      <c r="I310" s="27"/>
      <c r="J310" s="28">
        <v>70</v>
      </c>
      <c r="K310" s="28">
        <v>80</v>
      </c>
      <c r="L310" s="28">
        <f>SUM($G$310:$K$310)</f>
        <v>150</v>
      </c>
      <c r="M310" s="56">
        <f t="array" ref="M310">INDEX(М[Цена за ед., руб],MATCH(1,IF(($B310=М[Наим.])*($C310=М[Артикул, марка, произв.])*($D310=М[Хар-ка])*($O310=М[Прим.]),{1},($B310=М[Наим.])*($C310=М[Артикул, марка, произв.])*($D310=М[Хар-ка])*($O310=М[Прим.])),0))</f>
        <v>0</v>
      </c>
      <c r="N310" s="56">
        <f>ROUND($L$310*$M$310,2)</f>
        <v>0</v>
      </c>
      <c r="O310" s="25"/>
      <c r="P310" s="25">
        <f t="array" ref="P310">INDEX(М[Форма закупа],MATCH(1,IF(($B310=М[Наим.])*($C310=М[Артикул, марка, произв.])*($D310=М[Хар-ка])*($O310=М[Прим.]),{1},($B310=М[Наим.])*($C310=М[Артикул, марка, произв.])*($D310=М[Хар-ка])*($O310=М[Прим.])),0))</f>
        <v>0</v>
      </c>
    </row>
    <row r="311" spans="1:16" outlineLevel="4" x14ac:dyDescent="0.2">
      <c r="A311" s="20"/>
      <c r="B311" s="14" t="s">
        <v>26</v>
      </c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54"/>
      <c r="N311" s="55">
        <f>SUM($N$312)</f>
        <v>0</v>
      </c>
      <c r="O311" s="18"/>
      <c r="P311" s="22"/>
    </row>
    <row r="312" spans="1:16" outlineLevel="4" x14ac:dyDescent="0.2">
      <c r="A312" s="23"/>
      <c r="B312" s="24" t="s">
        <v>407</v>
      </c>
      <c r="C312" s="25"/>
      <c r="D312" s="25"/>
      <c r="E312" s="26" t="s">
        <v>83</v>
      </c>
      <c r="F312" s="27"/>
      <c r="G312" s="27"/>
      <c r="H312" s="29">
        <v>4504</v>
      </c>
      <c r="I312" s="29">
        <v>5683</v>
      </c>
      <c r="J312" s="29">
        <v>6417</v>
      </c>
      <c r="K312" s="29">
        <v>7428</v>
      </c>
      <c r="L312" s="29">
        <f>SUM($G$312:$K$312)</f>
        <v>24032</v>
      </c>
      <c r="M312" s="56">
        <f t="array" ref="M312">INDEX(Р[Цена за ед., руб],MATCH(1,IF(($B312=Р[Наименование])*($O312=Р[Примечание]),{1},($B312=Р[Наименование])*($O312=Р[Примечание])),0))</f>
        <v>0</v>
      </c>
      <c r="N312" s="56">
        <f>ROUND($L$312*$M$312,2)</f>
        <v>0</v>
      </c>
      <c r="O312" s="25"/>
      <c r="P312" s="25"/>
    </row>
    <row r="313" spans="1:16" outlineLevel="4" x14ac:dyDescent="0.2">
      <c r="A313" s="20"/>
      <c r="B313" s="14" t="s">
        <v>32</v>
      </c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54"/>
      <c r="N313" s="55">
        <f>SUM($N$314:$N$316)</f>
        <v>0</v>
      </c>
      <c r="O313" s="18"/>
      <c r="P313" s="22"/>
    </row>
    <row r="314" spans="1:16" ht="22.5" outlineLevel="4" x14ac:dyDescent="0.2">
      <c r="A314" s="87" t="s">
        <v>33</v>
      </c>
      <c r="B314" s="24" t="s">
        <v>408</v>
      </c>
      <c r="C314" s="25" t="s">
        <v>409</v>
      </c>
      <c r="D314" s="25" t="s">
        <v>410</v>
      </c>
      <c r="E314" s="26" t="s">
        <v>87</v>
      </c>
      <c r="F314" s="27"/>
      <c r="G314" s="27"/>
      <c r="H314" s="28">
        <v>334</v>
      </c>
      <c r="I314" s="28">
        <v>840</v>
      </c>
      <c r="J314" s="28">
        <v>590</v>
      </c>
      <c r="K314" s="28">
        <v>728</v>
      </c>
      <c r="L314" s="29">
        <f>SUM($G$314:$K$314)</f>
        <v>2492</v>
      </c>
      <c r="M314" s="56">
        <f t="array" ref="M314">INDEX(М[Цена за ед., руб],MATCH(1,IF(($B314=М[Наим.])*($C314=М[Артикул, марка, произв.])*($D314=М[Хар-ка])*($O314=М[Прим.]),{1},($B314=М[Наим.])*($C314=М[Артикул, марка, произв.])*($D314=М[Хар-ка])*($O314=М[Прим.])),0))</f>
        <v>0</v>
      </c>
      <c r="N314" s="56">
        <f>ROUND($L$314*$M$314,2)</f>
        <v>0</v>
      </c>
      <c r="O314" s="25"/>
      <c r="P314" s="25">
        <f t="array" ref="P314">INDEX(М[Форма закупа],MATCH(1,IF(($B314=М[Наим.])*($C314=М[Артикул, марка, произв.])*($D314=М[Хар-ка])*($O314=М[Прим.]),{1},($B314=М[Наим.])*($C314=М[Артикул, марка, произв.])*($D314=М[Хар-ка])*($O314=М[Прим.])),0))</f>
        <v>0</v>
      </c>
    </row>
    <row r="315" spans="1:16" ht="22.5" outlineLevel="4" x14ac:dyDescent="0.2">
      <c r="A315" s="87" t="s">
        <v>48</v>
      </c>
      <c r="B315" s="24" t="s">
        <v>408</v>
      </c>
      <c r="C315" s="25" t="s">
        <v>409</v>
      </c>
      <c r="D315" s="25" t="s">
        <v>411</v>
      </c>
      <c r="E315" s="26" t="s">
        <v>87</v>
      </c>
      <c r="F315" s="27"/>
      <c r="G315" s="27"/>
      <c r="H315" s="29">
        <v>1681</v>
      </c>
      <c r="I315" s="29">
        <v>1344</v>
      </c>
      <c r="J315" s="29">
        <v>2314</v>
      </c>
      <c r="K315" s="29">
        <v>2802</v>
      </c>
      <c r="L315" s="29">
        <f>SUM($G$315:$K$315)</f>
        <v>8141</v>
      </c>
      <c r="M315" s="56">
        <f t="array" ref="M315">INDEX(М[Цена за ед., руб],MATCH(1,IF(($B315=М[Наим.])*($C315=М[Артикул, марка, произв.])*($D315=М[Хар-ка])*($O315=М[Прим.]),{1},($B315=М[Наим.])*($C315=М[Артикул, марка, произв.])*($D315=М[Хар-ка])*($O315=М[Прим.])),0))</f>
        <v>0</v>
      </c>
      <c r="N315" s="56">
        <f>ROUND($L$315*$M$315,2)</f>
        <v>0</v>
      </c>
      <c r="O315" s="25"/>
      <c r="P315" s="25">
        <f t="array" ref="P315">INDEX(М[Форма закупа],MATCH(1,IF(($B315=М[Наим.])*($C315=М[Артикул, марка, произв.])*($D315=М[Хар-ка])*($O315=М[Прим.]),{1},($B315=М[Наим.])*($C315=М[Артикул, марка, произв.])*($D315=М[Хар-ка])*($O315=М[Прим.])),0))</f>
        <v>0</v>
      </c>
    </row>
    <row r="316" spans="1:16" ht="22.5" outlineLevel="4" x14ac:dyDescent="0.2">
      <c r="A316" s="87" t="s">
        <v>50</v>
      </c>
      <c r="B316" s="24" t="s">
        <v>408</v>
      </c>
      <c r="C316" s="25" t="s">
        <v>409</v>
      </c>
      <c r="D316" s="25" t="s">
        <v>412</v>
      </c>
      <c r="E316" s="26" t="s">
        <v>87</v>
      </c>
      <c r="F316" s="27"/>
      <c r="G316" s="27"/>
      <c r="H316" s="29">
        <v>2489</v>
      </c>
      <c r="I316" s="29">
        <v>3499</v>
      </c>
      <c r="J316" s="29">
        <v>3513</v>
      </c>
      <c r="K316" s="29">
        <v>3898</v>
      </c>
      <c r="L316" s="29">
        <f>SUM($G$316:$K$316)</f>
        <v>13399</v>
      </c>
      <c r="M316" s="56">
        <f t="array" ref="M316">INDEX(М[Цена за ед., руб],MATCH(1,IF(($B316=М[Наим.])*($C316=М[Артикул, марка, произв.])*($D316=М[Хар-ка])*($O316=М[Прим.]),{1},($B316=М[Наим.])*($C316=М[Артикул, марка, произв.])*($D316=М[Хар-ка])*($O316=М[Прим.])),0))</f>
        <v>0</v>
      </c>
      <c r="N316" s="56">
        <f>ROUND($L$316*$M$316,2)</f>
        <v>0</v>
      </c>
      <c r="O316" s="25"/>
      <c r="P316" s="25">
        <f t="array" ref="P316">INDEX(М[Форма закупа],MATCH(1,IF(($B316=М[Наим.])*($C316=М[Артикул, марка, произв.])*($D316=М[Хар-ка])*($O316=М[Прим.]),{1},($B316=М[Наим.])*($C316=М[Артикул, марка, произв.])*($D316=М[Хар-ка])*($O316=М[Прим.])),0))</f>
        <v>0</v>
      </c>
    </row>
    <row r="317" spans="1:16" outlineLevel="4" x14ac:dyDescent="0.2">
      <c r="A317" s="20"/>
      <c r="B317" s="14" t="s">
        <v>26</v>
      </c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54"/>
      <c r="N317" s="55">
        <f>SUM($N$318)</f>
        <v>0</v>
      </c>
      <c r="O317" s="18"/>
      <c r="P317" s="22"/>
    </row>
    <row r="318" spans="1:16" ht="22.5" outlineLevel="4" x14ac:dyDescent="0.2">
      <c r="A318" s="23"/>
      <c r="B318" s="24" t="s">
        <v>413</v>
      </c>
      <c r="C318" s="25"/>
      <c r="D318" s="25"/>
      <c r="E318" s="26" t="s">
        <v>83</v>
      </c>
      <c r="F318" s="27"/>
      <c r="G318" s="27"/>
      <c r="H318" s="28">
        <v>490</v>
      </c>
      <c r="I318" s="28">
        <v>510</v>
      </c>
      <c r="J318" s="28">
        <v>530</v>
      </c>
      <c r="K318" s="28">
        <v>490</v>
      </c>
      <c r="L318" s="29">
        <f>SUM($G$318:$K$318)</f>
        <v>2020</v>
      </c>
      <c r="M318" s="56">
        <f t="array" ref="M318">INDEX(Р[Цена за ед., руб],MATCH(1,IF(($B318=Р[Наименование])*($O318=Р[Примечание]),{1},($B318=Р[Наименование])*($O318=Р[Примечание])),0))</f>
        <v>0</v>
      </c>
      <c r="N318" s="56">
        <f>ROUND($L$318*$M$318,2)</f>
        <v>0</v>
      </c>
      <c r="O318" s="25"/>
      <c r="P318" s="25"/>
    </row>
    <row r="319" spans="1:16" outlineLevel="4" x14ac:dyDescent="0.2">
      <c r="A319" s="20"/>
      <c r="B319" s="14" t="s">
        <v>32</v>
      </c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54"/>
      <c r="N319" s="55">
        <f>SUM($N$320:$N$321)</f>
        <v>0</v>
      </c>
      <c r="O319" s="18"/>
      <c r="P319" s="22"/>
    </row>
    <row r="320" spans="1:16" ht="22.5" outlineLevel="4" x14ac:dyDescent="0.2">
      <c r="A320" s="23" t="s">
        <v>33</v>
      </c>
      <c r="B320" s="24" t="s">
        <v>414</v>
      </c>
      <c r="C320" s="25"/>
      <c r="D320" s="25"/>
      <c r="E320" s="26" t="s">
        <v>415</v>
      </c>
      <c r="F320" s="27"/>
      <c r="G320" s="27"/>
      <c r="H320" s="28">
        <v>80</v>
      </c>
      <c r="I320" s="28">
        <v>80</v>
      </c>
      <c r="J320" s="28">
        <v>84</v>
      </c>
      <c r="K320" s="28">
        <v>90</v>
      </c>
      <c r="L320" s="28">
        <f>SUM($G$320:$K$320)</f>
        <v>334</v>
      </c>
      <c r="M320" s="56">
        <f t="array" ref="M320">INDEX(М[Цена за ед., руб],MATCH(1,IF(($B320=М[Наим.])*($C320=М[Артикул, марка, произв.])*($D320=М[Хар-ка])*($O320=М[Прим.]),{1},($B320=М[Наим.])*($C320=М[Артикул, марка, произв.])*($D320=М[Хар-ка])*($O320=М[Прим.])),0))</f>
        <v>0</v>
      </c>
      <c r="N320" s="56">
        <f>ROUND($L$320*$M$320,2)</f>
        <v>0</v>
      </c>
      <c r="O320" s="25"/>
      <c r="P320" s="25">
        <f t="array" ref="P320">INDEX(М[Форма закупа],MATCH(1,IF(($B320=М[Наим.])*($C320=М[Артикул, марка, произв.])*($D320=М[Хар-ка])*($O320=М[Прим.]),{1},($B320=М[Наим.])*($C320=М[Артикул, марка, произв.])*($D320=М[Хар-ка])*($O320=М[Прим.])),0))</f>
        <v>0</v>
      </c>
    </row>
    <row r="321" spans="1:16" ht="22.5" outlineLevel="4" x14ac:dyDescent="0.2">
      <c r="A321" s="87" t="s">
        <v>48</v>
      </c>
      <c r="B321" s="24" t="s">
        <v>408</v>
      </c>
      <c r="C321" s="25" t="s">
        <v>409</v>
      </c>
      <c r="D321" s="25" t="s">
        <v>412</v>
      </c>
      <c r="E321" s="26" t="s">
        <v>87</v>
      </c>
      <c r="F321" s="27"/>
      <c r="G321" s="27"/>
      <c r="H321" s="28">
        <v>490</v>
      </c>
      <c r="I321" s="28">
        <v>510</v>
      </c>
      <c r="J321" s="28">
        <v>530</v>
      </c>
      <c r="K321" s="28">
        <v>490</v>
      </c>
      <c r="L321" s="29">
        <f>SUM($G$321:$K$321)</f>
        <v>2020</v>
      </c>
      <c r="M321" s="56">
        <f t="array" ref="M321">INDEX(М[Цена за ед., руб],MATCH(1,IF(($B321=М[Наим.])*($C321=М[Артикул, марка, произв.])*($D321=М[Хар-ка])*($O321=М[Прим.]),{1},($B321=М[Наим.])*($C321=М[Артикул, марка, произв.])*($D321=М[Хар-ка])*($O321=М[Прим.])),0))</f>
        <v>0</v>
      </c>
      <c r="N321" s="56">
        <f>ROUND($L$321*$M$321,2)</f>
        <v>0</v>
      </c>
      <c r="O321" s="25"/>
      <c r="P321" s="25">
        <f t="array" ref="P321">INDEX(М[Форма закупа],MATCH(1,IF(($B321=М[Наим.])*($C321=М[Артикул, марка, произв.])*($D321=М[Хар-ка])*($O321=М[Прим.]),{1},($B321=М[Наим.])*($C321=М[Артикул, марка, произв.])*($D321=М[Хар-ка])*($O321=М[Прим.])),0))</f>
        <v>0</v>
      </c>
    </row>
    <row r="322" spans="1:16" outlineLevel="4" x14ac:dyDescent="0.2">
      <c r="A322" s="20"/>
      <c r="B322" s="14" t="s">
        <v>26</v>
      </c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54"/>
      <c r="N322" s="55">
        <f>SUM($N$323)</f>
        <v>0</v>
      </c>
      <c r="O322" s="18"/>
      <c r="P322" s="22"/>
    </row>
    <row r="323" spans="1:16" ht="22.5" outlineLevel="4" x14ac:dyDescent="0.2">
      <c r="A323" s="23"/>
      <c r="B323" s="24" t="s">
        <v>416</v>
      </c>
      <c r="C323" s="25"/>
      <c r="D323" s="25"/>
      <c r="E323" s="26" t="s">
        <v>28</v>
      </c>
      <c r="F323" s="27"/>
      <c r="G323" s="27"/>
      <c r="H323" s="28">
        <v>1</v>
      </c>
      <c r="I323" s="28">
        <v>1</v>
      </c>
      <c r="J323" s="28">
        <v>1</v>
      </c>
      <c r="K323" s="28">
        <v>1</v>
      </c>
      <c r="L323" s="28">
        <f>SUM($G$323:$K$323)</f>
        <v>4</v>
      </c>
      <c r="M323" s="56">
        <f t="array" ref="M323">INDEX(Р[Цена за ед., руб],MATCH(1,IF(($B323=Р[Наименование])*($O323=Р[Примечание]),{1},($B323=Р[Наименование])*($O323=Р[Примечание])),0))</f>
        <v>0</v>
      </c>
      <c r="N323" s="56">
        <f>ROUND($L$323*$M$323,2)</f>
        <v>0</v>
      </c>
      <c r="O323" s="25"/>
      <c r="P323" s="25"/>
    </row>
    <row r="324" spans="1:16" outlineLevel="4" x14ac:dyDescent="0.2">
      <c r="A324" s="20"/>
      <c r="B324" s="14" t="s">
        <v>32</v>
      </c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54"/>
      <c r="N324" s="55">
        <f>SUM($N$325)</f>
        <v>0</v>
      </c>
      <c r="O324" s="18"/>
      <c r="P324" s="22"/>
    </row>
    <row r="325" spans="1:16" ht="22.5" outlineLevel="4" x14ac:dyDescent="0.2">
      <c r="A325" s="23" t="s">
        <v>33</v>
      </c>
      <c r="B325" s="24" t="s">
        <v>417</v>
      </c>
      <c r="C325" s="25"/>
      <c r="D325" s="25" t="s">
        <v>418</v>
      </c>
      <c r="E325" s="26" t="s">
        <v>28</v>
      </c>
      <c r="F325" s="30">
        <v>1</v>
      </c>
      <c r="G325" s="27"/>
      <c r="H325" s="28">
        <v>1</v>
      </c>
      <c r="I325" s="28">
        <v>1</v>
      </c>
      <c r="J325" s="28">
        <v>1</v>
      </c>
      <c r="K325" s="28">
        <v>1</v>
      </c>
      <c r="L325" s="28">
        <f>SUM($G$325:$K$325)</f>
        <v>4</v>
      </c>
      <c r="M325" s="56">
        <f t="array" ref="M325">INDEX(М[Цена за ед., руб],MATCH(1,IF(($B325=М[Наим.])*($C325=М[Артикул, марка, произв.])*($D325=М[Хар-ка])*($O325=М[Прим.]),{1},($B325=М[Наим.])*($C325=М[Артикул, марка, произв.])*($D325=М[Хар-ка])*($O325=М[Прим.])),0))</f>
        <v>0</v>
      </c>
      <c r="N325" s="56">
        <f>ROUND($L$325*$M$325,2)</f>
        <v>0</v>
      </c>
      <c r="O325" s="25"/>
      <c r="P325" s="25">
        <f t="array" ref="P325">INDEX(М[Форма закупа],MATCH(1,IF(($B325=М[Наим.])*($C325=М[Артикул, марка, произв.])*($D325=М[Хар-ка])*($O325=М[Прим.]),{1},($B325=М[Наим.])*($C325=М[Артикул, марка, произв.])*($D325=М[Хар-ка])*($O325=М[Прим.])),0))</f>
        <v>0</v>
      </c>
    </row>
    <row r="326" spans="1:16" outlineLevel="4" x14ac:dyDescent="0.2">
      <c r="A326" s="20"/>
      <c r="B326" s="14" t="s">
        <v>26</v>
      </c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54"/>
      <c r="N326" s="55">
        <f>SUM($N$327)</f>
        <v>0</v>
      </c>
      <c r="O326" s="18"/>
      <c r="P326" s="22"/>
    </row>
    <row r="327" spans="1:16" outlineLevel="4" x14ac:dyDescent="0.2">
      <c r="A327" s="23"/>
      <c r="B327" s="24" t="s">
        <v>101</v>
      </c>
      <c r="C327" s="25"/>
      <c r="D327" s="25"/>
      <c r="E327" s="26" t="s">
        <v>87</v>
      </c>
      <c r="F327" s="27"/>
      <c r="G327" s="29">
        <v>1440</v>
      </c>
      <c r="H327" s="27"/>
      <c r="I327" s="27"/>
      <c r="J327" s="27"/>
      <c r="K327" s="27"/>
      <c r="L327" s="29">
        <f>SUM($G$327:$K$327)</f>
        <v>1440</v>
      </c>
      <c r="M327" s="56">
        <f t="array" ref="M327">INDEX(Р[Цена за ед., руб],MATCH(1,IF(($B327=Р[Наименование])*($O327=Р[Примечание]),{1},($B327=Р[Наименование])*($O327=Р[Примечание])),0))</f>
        <v>0</v>
      </c>
      <c r="N327" s="56">
        <f>ROUND($L$327*$M$327,2)</f>
        <v>0</v>
      </c>
      <c r="O327" s="25"/>
      <c r="P327" s="25"/>
    </row>
    <row r="328" spans="1:16" outlineLevel="4" x14ac:dyDescent="0.2">
      <c r="A328" s="20"/>
      <c r="B328" s="14" t="s">
        <v>32</v>
      </c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54"/>
      <c r="N328" s="55">
        <f>SUM($N$329:$N$333)</f>
        <v>0</v>
      </c>
      <c r="O328" s="18"/>
      <c r="P328" s="22"/>
    </row>
    <row r="329" spans="1:16" ht="22.5" outlineLevel="4" x14ac:dyDescent="0.2">
      <c r="A329" s="87" t="s">
        <v>33</v>
      </c>
      <c r="B329" s="24" t="s">
        <v>102</v>
      </c>
      <c r="C329" s="25"/>
      <c r="D329" s="25" t="s">
        <v>104</v>
      </c>
      <c r="E329" s="26" t="s">
        <v>87</v>
      </c>
      <c r="F329" s="27"/>
      <c r="G329" s="28">
        <v>590</v>
      </c>
      <c r="H329" s="27"/>
      <c r="I329" s="27"/>
      <c r="J329" s="27"/>
      <c r="K329" s="27"/>
      <c r="L329" s="28">
        <f>SUM($G$329:$K$329)</f>
        <v>590</v>
      </c>
      <c r="M329" s="56">
        <f t="array" ref="M329">INDEX(М[Цена за ед., руб],MATCH(1,IF(($B329=М[Наим.])*($C329=М[Артикул, марка, произв.])*($D329=М[Хар-ка])*($O329=М[Прим.]),{1},($B329=М[Наим.])*($C329=М[Артикул, марка, произв.])*($D329=М[Хар-ка])*($O329=М[Прим.])),0))</f>
        <v>0</v>
      </c>
      <c r="N329" s="56">
        <f>ROUND($L$329*$M$329,2)</f>
        <v>0</v>
      </c>
      <c r="O329" s="25"/>
      <c r="P329" s="25">
        <f t="array" ref="P329">INDEX(М[Форма закупа],MATCH(1,IF(($B329=М[Наим.])*($C329=М[Артикул, марка, произв.])*($D329=М[Хар-ка])*($O329=М[Прим.]),{1},($B329=М[Наим.])*($C329=М[Артикул, марка, произв.])*($D329=М[Хар-ка])*($O329=М[Прим.])),0))</f>
        <v>0</v>
      </c>
    </row>
    <row r="330" spans="1:16" ht="22.5" outlineLevel="4" x14ac:dyDescent="0.2">
      <c r="A330" s="87" t="s">
        <v>48</v>
      </c>
      <c r="B330" s="24" t="s">
        <v>102</v>
      </c>
      <c r="C330" s="25"/>
      <c r="D330" s="25" t="s">
        <v>105</v>
      </c>
      <c r="E330" s="26" t="s">
        <v>87</v>
      </c>
      <c r="F330" s="27"/>
      <c r="G330" s="28">
        <v>370</v>
      </c>
      <c r="H330" s="27"/>
      <c r="I330" s="27"/>
      <c r="J330" s="27"/>
      <c r="K330" s="27"/>
      <c r="L330" s="28">
        <f>SUM($G$330:$K$330)</f>
        <v>370</v>
      </c>
      <c r="M330" s="56">
        <f t="array" ref="M330">INDEX(М[Цена за ед., руб],MATCH(1,IF(($B330=М[Наим.])*($C330=М[Артикул, марка, произв.])*($D330=М[Хар-ка])*($O330=М[Прим.]),{1},($B330=М[Наим.])*($C330=М[Артикул, марка, произв.])*($D330=М[Хар-ка])*($O330=М[Прим.])),0))</f>
        <v>0</v>
      </c>
      <c r="N330" s="56">
        <f>ROUND($L$330*$M$330,2)</f>
        <v>0</v>
      </c>
      <c r="O330" s="25"/>
      <c r="P330" s="25">
        <f t="array" ref="P330">INDEX(М[Форма закупа],MATCH(1,IF(($B330=М[Наим.])*($C330=М[Артикул, марка, произв.])*($D330=М[Хар-ка])*($O330=М[Прим.]),{1},($B330=М[Наим.])*($C330=М[Артикул, марка, произв.])*($D330=М[Хар-ка])*($O330=М[Прим.])),0))</f>
        <v>0</v>
      </c>
    </row>
    <row r="331" spans="1:16" ht="22.5" outlineLevel="4" x14ac:dyDescent="0.2">
      <c r="A331" s="87" t="s">
        <v>50</v>
      </c>
      <c r="B331" s="24" t="s">
        <v>102</v>
      </c>
      <c r="C331" s="25"/>
      <c r="D331" s="25" t="s">
        <v>419</v>
      </c>
      <c r="E331" s="26" t="s">
        <v>87</v>
      </c>
      <c r="F331" s="27"/>
      <c r="G331" s="28">
        <v>240</v>
      </c>
      <c r="H331" s="27"/>
      <c r="I331" s="27"/>
      <c r="J331" s="27"/>
      <c r="K331" s="27"/>
      <c r="L331" s="28">
        <f>SUM($G$331:$K$331)</f>
        <v>240</v>
      </c>
      <c r="M331" s="56">
        <f t="array" ref="M331">INDEX(М[Цена за ед., руб],MATCH(1,IF(($B331=М[Наим.])*($C331=М[Артикул, марка, произв.])*($D331=М[Хар-ка])*($O331=М[Прим.]),{1},($B331=М[Наим.])*($C331=М[Артикул, марка, произв.])*($D331=М[Хар-ка])*($O331=М[Прим.])),0))</f>
        <v>0</v>
      </c>
      <c r="N331" s="56">
        <f>ROUND($L$331*$M$331,2)</f>
        <v>0</v>
      </c>
      <c r="O331" s="25"/>
      <c r="P331" s="25">
        <f t="array" ref="P331">INDEX(М[Форма закупа],MATCH(1,IF(($B331=М[Наим.])*($C331=М[Артикул, марка, произв.])*($D331=М[Хар-ка])*($O331=М[Прим.]),{1},($B331=М[Наим.])*($C331=М[Артикул, марка, произв.])*($D331=М[Хар-ка])*($O331=М[Прим.])),0))</f>
        <v>0</v>
      </c>
    </row>
    <row r="332" spans="1:16" ht="22.5" outlineLevel="4" x14ac:dyDescent="0.2">
      <c r="A332" s="87" t="s">
        <v>52</v>
      </c>
      <c r="B332" s="24" t="s">
        <v>102</v>
      </c>
      <c r="C332" s="25"/>
      <c r="D332" s="25" t="s">
        <v>106</v>
      </c>
      <c r="E332" s="26" t="s">
        <v>87</v>
      </c>
      <c r="F332" s="27"/>
      <c r="G332" s="28">
        <v>168</v>
      </c>
      <c r="H332" s="27"/>
      <c r="I332" s="27"/>
      <c r="J332" s="27"/>
      <c r="K332" s="27"/>
      <c r="L332" s="28">
        <f>SUM($G$332:$K$332)</f>
        <v>168</v>
      </c>
      <c r="M332" s="56">
        <f t="array" ref="M332">INDEX(М[Цена за ед., руб],MATCH(1,IF(($B332=М[Наим.])*($C332=М[Артикул, марка, произв.])*($D332=М[Хар-ка])*($O332=М[Прим.]),{1},($B332=М[Наим.])*($C332=М[Артикул, марка, произв.])*($D332=М[Хар-ка])*($O332=М[Прим.])),0))</f>
        <v>0</v>
      </c>
      <c r="N332" s="56">
        <f>ROUND($L$332*$M$332,2)</f>
        <v>0</v>
      </c>
      <c r="O332" s="25"/>
      <c r="P332" s="25">
        <f t="array" ref="P332">INDEX(М[Форма закупа],MATCH(1,IF(($B332=М[Наим.])*($C332=М[Артикул, марка, произв.])*($D332=М[Хар-ка])*($O332=М[Прим.]),{1},($B332=М[Наим.])*($C332=М[Артикул, марка, произв.])*($D332=М[Хар-ка])*($O332=М[Прим.])),0))</f>
        <v>0</v>
      </c>
    </row>
    <row r="333" spans="1:16" ht="22.5" outlineLevel="4" x14ac:dyDescent="0.2">
      <c r="A333" s="87" t="s">
        <v>54</v>
      </c>
      <c r="B333" s="24" t="s">
        <v>102</v>
      </c>
      <c r="C333" s="25"/>
      <c r="D333" s="25" t="s">
        <v>107</v>
      </c>
      <c r="E333" s="26" t="s">
        <v>87</v>
      </c>
      <c r="F333" s="27"/>
      <c r="G333" s="28">
        <v>72</v>
      </c>
      <c r="H333" s="27"/>
      <c r="I333" s="27"/>
      <c r="J333" s="27"/>
      <c r="K333" s="27"/>
      <c r="L333" s="28">
        <f>SUM($G$333:$K$333)</f>
        <v>72</v>
      </c>
      <c r="M333" s="56">
        <f t="array" ref="M333">INDEX(М[Цена за ед., руб],MATCH(1,IF(($B333=М[Наим.])*($C333=М[Артикул, марка, произв.])*($D333=М[Хар-ка])*($O333=М[Прим.]),{1},($B333=М[Наим.])*($C333=М[Артикул, марка, произв.])*($D333=М[Хар-ка])*($O333=М[Прим.])),0))</f>
        <v>0</v>
      </c>
      <c r="N333" s="56">
        <f>ROUND($L$333*$M$333,2)</f>
        <v>0</v>
      </c>
      <c r="O333" s="25"/>
      <c r="P333" s="25">
        <f t="array" ref="P333">INDEX(М[Форма закупа],MATCH(1,IF(($B333=М[Наим.])*($C333=М[Артикул, марка, произв.])*($D333=М[Хар-ка])*($O333=М[Прим.]),{1},($B333=М[Наим.])*($C333=М[Артикул, марка, произв.])*($D333=М[Хар-ка])*($O333=М[Прим.])),0))</f>
        <v>0</v>
      </c>
    </row>
    <row r="334" spans="1:16" outlineLevel="4" x14ac:dyDescent="0.2">
      <c r="A334" s="20"/>
      <c r="B334" s="14" t="s">
        <v>26</v>
      </c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54"/>
      <c r="N334" s="55">
        <f>SUM($N$335)</f>
        <v>0</v>
      </c>
      <c r="O334" s="18"/>
      <c r="P334" s="22"/>
    </row>
    <row r="335" spans="1:16" outlineLevel="4" x14ac:dyDescent="0.2">
      <c r="A335" s="23"/>
      <c r="B335" s="24" t="s">
        <v>108</v>
      </c>
      <c r="C335" s="25"/>
      <c r="D335" s="25"/>
      <c r="E335" s="26" t="s">
        <v>87</v>
      </c>
      <c r="F335" s="27"/>
      <c r="G335" s="28">
        <v>476</v>
      </c>
      <c r="H335" s="27"/>
      <c r="I335" s="27"/>
      <c r="J335" s="27"/>
      <c r="K335" s="27"/>
      <c r="L335" s="28">
        <f>SUM($G$335:$K$335)</f>
        <v>476</v>
      </c>
      <c r="M335" s="56">
        <f t="array" ref="M335">INDEX(Р[Цена за ед., руб],MATCH(1,IF(($B335=Р[Наименование])*($O335=Р[Примечание]),{1},($B335=Р[Наименование])*($O335=Р[Примечание])),0))</f>
        <v>0</v>
      </c>
      <c r="N335" s="56">
        <f>ROUND($L$335*$M$335,2)</f>
        <v>0</v>
      </c>
      <c r="O335" s="25"/>
      <c r="P335" s="25"/>
    </row>
    <row r="336" spans="1:16" outlineLevel="4" x14ac:dyDescent="0.2">
      <c r="A336" s="20"/>
      <c r="B336" s="14" t="s">
        <v>32</v>
      </c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54"/>
      <c r="N336" s="55">
        <f>SUM($N$337:$N$342)</f>
        <v>0</v>
      </c>
      <c r="O336" s="18"/>
      <c r="P336" s="22"/>
    </row>
    <row r="337" spans="1:16" ht="22.5" outlineLevel="4" x14ac:dyDescent="0.2">
      <c r="A337" s="87" t="s">
        <v>33</v>
      </c>
      <c r="B337" s="24" t="s">
        <v>109</v>
      </c>
      <c r="C337" s="25"/>
      <c r="D337" s="25" t="s">
        <v>110</v>
      </c>
      <c r="E337" s="26" t="s">
        <v>87</v>
      </c>
      <c r="F337" s="27"/>
      <c r="G337" s="28">
        <v>168</v>
      </c>
      <c r="H337" s="27"/>
      <c r="I337" s="27"/>
      <c r="J337" s="27"/>
      <c r="K337" s="27"/>
      <c r="L337" s="28">
        <f>SUM($G$337:$K$337)</f>
        <v>168</v>
      </c>
      <c r="M337" s="56">
        <f t="array" ref="M337">INDEX(М[Цена за ед., руб],MATCH(1,IF(($B337=М[Наим.])*($C337=М[Артикул, марка, произв.])*($D337=М[Хар-ка])*($O337=М[Прим.]),{1},($B337=М[Наим.])*($C337=М[Артикул, марка, произв.])*($D337=М[Хар-ка])*($O337=М[Прим.])),0))</f>
        <v>0</v>
      </c>
      <c r="N337" s="56">
        <f>ROUND($L$337*$M$337,2)</f>
        <v>0</v>
      </c>
      <c r="O337" s="25"/>
      <c r="P337" s="25">
        <f t="array" ref="P337">INDEX(М[Форма закупа],MATCH(1,IF(($B337=М[Наим.])*($C337=М[Артикул, марка, произв.])*($D337=М[Хар-ка])*($O337=М[Прим.]),{1},($B337=М[Наим.])*($C337=М[Артикул, марка, произв.])*($D337=М[Хар-ка])*($O337=М[Прим.])),0))</f>
        <v>0</v>
      </c>
    </row>
    <row r="338" spans="1:16" ht="22.5" outlineLevel="4" x14ac:dyDescent="0.2">
      <c r="A338" s="87" t="s">
        <v>48</v>
      </c>
      <c r="B338" s="24" t="s">
        <v>109</v>
      </c>
      <c r="C338" s="25"/>
      <c r="D338" s="25" t="s">
        <v>420</v>
      </c>
      <c r="E338" s="26" t="s">
        <v>87</v>
      </c>
      <c r="F338" s="27"/>
      <c r="G338" s="28">
        <v>16</v>
      </c>
      <c r="H338" s="27"/>
      <c r="I338" s="27"/>
      <c r="J338" s="27"/>
      <c r="K338" s="27"/>
      <c r="L338" s="28">
        <f>SUM($G$338:$K$338)</f>
        <v>16</v>
      </c>
      <c r="M338" s="56">
        <f t="array" ref="M338">INDEX(М[Цена за ед., руб],MATCH(1,IF(($B338=М[Наим.])*($C338=М[Артикул, марка, произв.])*($D338=М[Хар-ка])*($O338=М[Прим.]),{1},($B338=М[Наим.])*($C338=М[Артикул, марка, произв.])*($D338=М[Хар-ка])*($O338=М[Прим.])),0))</f>
        <v>0</v>
      </c>
      <c r="N338" s="56">
        <f>ROUND($L$338*$M$338,2)</f>
        <v>0</v>
      </c>
      <c r="O338" s="25"/>
      <c r="P338" s="25">
        <f t="array" ref="P338">INDEX(М[Форма закупа],MATCH(1,IF(($B338=М[Наим.])*($C338=М[Артикул, марка, произв.])*($D338=М[Хар-ка])*($O338=М[Прим.]),{1},($B338=М[Наим.])*($C338=М[Артикул, марка, произв.])*($D338=М[Хар-ка])*($O338=М[Прим.])),0))</f>
        <v>0</v>
      </c>
    </row>
    <row r="339" spans="1:16" ht="22.5" outlineLevel="4" x14ac:dyDescent="0.2">
      <c r="A339" s="87" t="s">
        <v>50</v>
      </c>
      <c r="B339" s="24" t="s">
        <v>109</v>
      </c>
      <c r="C339" s="25"/>
      <c r="D339" s="25" t="s">
        <v>421</v>
      </c>
      <c r="E339" s="26" t="s">
        <v>87</v>
      </c>
      <c r="F339" s="27"/>
      <c r="G339" s="28">
        <v>82</v>
      </c>
      <c r="H339" s="27"/>
      <c r="I339" s="27"/>
      <c r="J339" s="27"/>
      <c r="K339" s="27"/>
      <c r="L339" s="28">
        <f>SUM($G$339:$K$339)</f>
        <v>82</v>
      </c>
      <c r="M339" s="56">
        <f t="array" ref="M339">INDEX(М[Цена за ед., руб],MATCH(1,IF(($B339=М[Наим.])*($C339=М[Артикул, марка, произв.])*($D339=М[Хар-ка])*($O339=М[Прим.]),{1},($B339=М[Наим.])*($C339=М[Артикул, марка, произв.])*($D339=М[Хар-ка])*($O339=М[Прим.])),0))</f>
        <v>0</v>
      </c>
      <c r="N339" s="56">
        <f>ROUND($L$339*$M$339,2)</f>
        <v>0</v>
      </c>
      <c r="O339" s="25"/>
      <c r="P339" s="25">
        <f t="array" ref="P339">INDEX(М[Форма закупа],MATCH(1,IF(($B339=М[Наим.])*($C339=М[Артикул, марка, произв.])*($D339=М[Хар-ка])*($O339=М[Прим.]),{1},($B339=М[Наим.])*($C339=М[Артикул, марка, произв.])*($D339=М[Хар-ка])*($O339=М[Прим.])),0))</f>
        <v>0</v>
      </c>
    </row>
    <row r="340" spans="1:16" ht="22.5" outlineLevel="4" x14ac:dyDescent="0.2">
      <c r="A340" s="87" t="s">
        <v>52</v>
      </c>
      <c r="B340" s="24" t="s">
        <v>109</v>
      </c>
      <c r="C340" s="25"/>
      <c r="D340" s="25" t="s">
        <v>111</v>
      </c>
      <c r="E340" s="26" t="s">
        <v>87</v>
      </c>
      <c r="F340" s="27"/>
      <c r="G340" s="28">
        <v>152</v>
      </c>
      <c r="H340" s="27"/>
      <c r="I340" s="27"/>
      <c r="J340" s="27"/>
      <c r="K340" s="27"/>
      <c r="L340" s="28">
        <f>SUM($G$340:$K$340)</f>
        <v>152</v>
      </c>
      <c r="M340" s="56">
        <f t="array" ref="M340">INDEX(М[Цена за ед., руб],MATCH(1,IF(($B340=М[Наим.])*($C340=М[Артикул, марка, произв.])*($D340=М[Хар-ка])*($O340=М[Прим.]),{1},($B340=М[Наим.])*($C340=М[Артикул, марка, произв.])*($D340=М[Хар-ка])*($O340=М[Прим.])),0))</f>
        <v>0</v>
      </c>
      <c r="N340" s="56">
        <f>ROUND($L$340*$M$340,2)</f>
        <v>0</v>
      </c>
      <c r="O340" s="25"/>
      <c r="P340" s="25">
        <f t="array" ref="P340">INDEX(М[Форма закупа],MATCH(1,IF(($B340=М[Наим.])*($C340=М[Артикул, марка, произв.])*($D340=М[Хар-ка])*($O340=М[Прим.]),{1},($B340=М[Наим.])*($C340=М[Артикул, марка, произв.])*($D340=М[Хар-ка])*($O340=М[Прим.])),0))</f>
        <v>0</v>
      </c>
    </row>
    <row r="341" spans="1:16" ht="22.5" outlineLevel="4" x14ac:dyDescent="0.2">
      <c r="A341" s="87" t="s">
        <v>54</v>
      </c>
      <c r="B341" s="24" t="s">
        <v>109</v>
      </c>
      <c r="C341" s="25"/>
      <c r="D341" s="25" t="s">
        <v>422</v>
      </c>
      <c r="E341" s="26" t="s">
        <v>87</v>
      </c>
      <c r="F341" s="27"/>
      <c r="G341" s="28">
        <v>30</v>
      </c>
      <c r="H341" s="27"/>
      <c r="I341" s="27"/>
      <c r="J341" s="27"/>
      <c r="K341" s="27"/>
      <c r="L341" s="28">
        <f>SUM($G$341:$K$341)</f>
        <v>30</v>
      </c>
      <c r="M341" s="56">
        <f t="array" ref="M341">INDEX(М[Цена за ед., руб],MATCH(1,IF(($B341=М[Наим.])*($C341=М[Артикул, марка, произв.])*($D341=М[Хар-ка])*($O341=М[Прим.]),{1},($B341=М[Наим.])*($C341=М[Артикул, марка, произв.])*($D341=М[Хар-ка])*($O341=М[Прим.])),0))</f>
        <v>0</v>
      </c>
      <c r="N341" s="56">
        <f>ROUND($L$341*$M$341,2)</f>
        <v>0</v>
      </c>
      <c r="O341" s="25"/>
      <c r="P341" s="25">
        <f t="array" ref="P341">INDEX(М[Форма закупа],MATCH(1,IF(($B341=М[Наим.])*($C341=М[Артикул, марка, произв.])*($D341=М[Хар-ка])*($O341=М[Прим.]),{1},($B341=М[Наим.])*($C341=М[Артикул, марка, произв.])*($D341=М[Хар-ка])*($O341=М[Прим.])),0))</f>
        <v>0</v>
      </c>
    </row>
    <row r="342" spans="1:16" ht="22.5" outlineLevel="4" x14ac:dyDescent="0.2">
      <c r="A342" s="87" t="s">
        <v>56</v>
      </c>
      <c r="B342" s="24" t="s">
        <v>109</v>
      </c>
      <c r="C342" s="25"/>
      <c r="D342" s="25" t="s">
        <v>112</v>
      </c>
      <c r="E342" s="26" t="s">
        <v>87</v>
      </c>
      <c r="F342" s="27"/>
      <c r="G342" s="28">
        <v>28</v>
      </c>
      <c r="H342" s="27"/>
      <c r="I342" s="27"/>
      <c r="J342" s="27"/>
      <c r="K342" s="27"/>
      <c r="L342" s="28">
        <f>SUM($G$342:$K$342)</f>
        <v>28</v>
      </c>
      <c r="M342" s="56">
        <f t="array" ref="M342">INDEX(М[Цена за ед., руб],MATCH(1,IF(($B342=М[Наим.])*($C342=М[Артикул, марка, произв.])*($D342=М[Хар-ка])*($O342=М[Прим.]),{1},($B342=М[Наим.])*($C342=М[Артикул, марка, произв.])*($D342=М[Хар-ка])*($O342=М[Прим.])),0))</f>
        <v>0</v>
      </c>
      <c r="N342" s="56">
        <f>ROUND($L$342*$M$342,2)</f>
        <v>0</v>
      </c>
      <c r="O342" s="25"/>
      <c r="P342" s="25">
        <f t="array" ref="P342">INDEX(М[Форма закупа],MATCH(1,IF(($B342=М[Наим.])*($C342=М[Артикул, марка, произв.])*($D342=М[Хар-ка])*($O342=М[Прим.]),{1},($B342=М[Наим.])*($C342=М[Артикул, марка, произв.])*($D342=М[Хар-ка])*($O342=М[Прим.])),0))</f>
        <v>0</v>
      </c>
    </row>
    <row r="343" spans="1:16" outlineLevel="2" x14ac:dyDescent="0.2">
      <c r="A343" s="13" t="s">
        <v>428</v>
      </c>
      <c r="B343" s="14" t="s">
        <v>429</v>
      </c>
      <c r="C343" s="15"/>
      <c r="D343" s="15"/>
      <c r="E343" s="16"/>
      <c r="F343" s="17"/>
      <c r="G343" s="18"/>
      <c r="H343" s="18"/>
      <c r="I343" s="18"/>
      <c r="J343" s="18"/>
      <c r="K343" s="18"/>
      <c r="L343" s="18"/>
      <c r="M343" s="53"/>
      <c r="N343" s="53">
        <f ca="1">SUM($N$344)</f>
        <v>0</v>
      </c>
      <c r="O343" s="19"/>
      <c r="P343" s="19"/>
    </row>
    <row r="344" spans="1:16" outlineLevel="3" x14ac:dyDescent="0.2">
      <c r="A344" s="13" t="s">
        <v>430</v>
      </c>
      <c r="B344" s="14" t="s">
        <v>429</v>
      </c>
      <c r="C344" s="15"/>
      <c r="D344" s="15"/>
      <c r="E344" s="16"/>
      <c r="F344" s="17"/>
      <c r="G344" s="18"/>
      <c r="H344" s="18"/>
      <c r="I344" s="18"/>
      <c r="J344" s="18"/>
      <c r="K344" s="18"/>
      <c r="L344" s="18"/>
      <c r="M344" s="53"/>
      <c r="N344" s="53">
        <f ca="1">SUM($N$347,$N$345,N349)</f>
        <v>0</v>
      </c>
      <c r="O344" s="19"/>
      <c r="P344" s="19"/>
    </row>
    <row r="345" spans="1:16" outlineLevel="4" x14ac:dyDescent="0.2">
      <c r="A345" s="20"/>
      <c r="B345" s="14" t="s">
        <v>26</v>
      </c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54"/>
      <c r="N345" s="55">
        <f>SUM($N$346)</f>
        <v>0</v>
      </c>
      <c r="O345" s="18"/>
      <c r="P345" s="22"/>
    </row>
    <row r="346" spans="1:16" outlineLevel="4" x14ac:dyDescent="0.2">
      <c r="A346" s="23"/>
      <c r="B346" s="24" t="s">
        <v>429</v>
      </c>
      <c r="C346" s="25"/>
      <c r="D346" s="25"/>
      <c r="E346" s="26" t="s">
        <v>76</v>
      </c>
      <c r="F346" s="27"/>
      <c r="G346" s="27"/>
      <c r="H346" s="28">
        <v>1</v>
      </c>
      <c r="I346" s="28">
        <v>1</v>
      </c>
      <c r="J346" s="28">
        <v>1</v>
      </c>
      <c r="K346" s="28">
        <v>1</v>
      </c>
      <c r="L346" s="28">
        <f>SUM($G$346:$K$346)</f>
        <v>4</v>
      </c>
      <c r="M346" s="56">
        <f t="array" ref="M346">INDEX(Р[Цена за ед., руб],MATCH(1,IF(($B346=Р[Наименование])*($O346=Р[Примечание]),{1},($B346=Р[Наименование])*($O346=Р[Примечание])),0))</f>
        <v>0</v>
      </c>
      <c r="N346" s="56">
        <f>ROUND($L$346*$M$346,2)</f>
        <v>0</v>
      </c>
      <c r="O346" s="25"/>
      <c r="P346" s="25"/>
    </row>
    <row r="347" spans="1:16" outlineLevel="4" x14ac:dyDescent="0.2">
      <c r="A347" s="20"/>
      <c r="B347" s="14" t="s">
        <v>32</v>
      </c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54"/>
      <c r="N347" s="55">
        <f>SUM($N$348)</f>
        <v>0</v>
      </c>
      <c r="O347" s="18"/>
      <c r="P347" s="22"/>
    </row>
    <row r="348" spans="1:16" outlineLevel="4" x14ac:dyDescent="0.2">
      <c r="A348" s="23" t="s">
        <v>33</v>
      </c>
      <c r="B348" s="24" t="s">
        <v>431</v>
      </c>
      <c r="C348" s="25"/>
      <c r="D348" s="25" t="s">
        <v>432</v>
      </c>
      <c r="E348" s="26" t="s">
        <v>433</v>
      </c>
      <c r="F348" s="27"/>
      <c r="G348" s="27"/>
      <c r="H348" s="28">
        <v>70</v>
      </c>
      <c r="I348" s="28">
        <v>70</v>
      </c>
      <c r="J348" s="28">
        <v>70</v>
      </c>
      <c r="K348" s="28">
        <v>70</v>
      </c>
      <c r="L348" s="28">
        <f>SUM($G$348:$K$348)</f>
        <v>280</v>
      </c>
      <c r="M348" s="56">
        <f t="array" ref="M348">INDEX(М[Цена за ед., руб],MATCH(1,IF(($B348=М[Наим.])*($C348=М[Артикул, марка, произв.])*($D348=М[Хар-ка])*($O348=М[Прим.]),{1},($B348=М[Наим.])*($C348=М[Артикул, марка, произв.])*($D348=М[Хар-ка])*($O348=М[Прим.])),0))</f>
        <v>0</v>
      </c>
      <c r="N348" s="56">
        <f>ROUND($L$348*$M$348,2)</f>
        <v>0</v>
      </c>
      <c r="O348" s="25" t="s">
        <v>434</v>
      </c>
      <c r="P348" s="25">
        <f t="array" ref="P348">INDEX(М[Форма закупа],MATCH(1,IF(($B348=М[Наим.])*($C348=М[Артикул, марка, произв.])*($D348=М[Хар-ка])*($O348=М[Прим.]),{1},($B348=М[Наим.])*($C348=М[Артикул, марка, произв.])*($D348=М[Хар-ка])*($O348=М[Прим.])),0))</f>
        <v>0</v>
      </c>
    </row>
    <row r="349" spans="1:16" outlineLevel="4" x14ac:dyDescent="0.2">
      <c r="A349" s="20"/>
      <c r="B349" s="14" t="s">
        <v>32</v>
      </c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54"/>
      <c r="N349" s="55">
        <f ca="1">SUM(N350:N352)</f>
        <v>0</v>
      </c>
      <c r="O349" s="18"/>
      <c r="P349" s="22"/>
    </row>
    <row r="350" spans="1:16" ht="22.5" outlineLevel="4" x14ac:dyDescent="0.2">
      <c r="A350" s="87">
        <v>1</v>
      </c>
      <c r="B350" s="58" t="s">
        <v>458</v>
      </c>
      <c r="C350" s="25"/>
      <c r="D350" s="25"/>
      <c r="E350" s="59" t="s">
        <v>113</v>
      </c>
      <c r="F350" s="27"/>
      <c r="G350" s="28"/>
      <c r="H350" s="28"/>
      <c r="I350" s="28"/>
      <c r="J350" s="28"/>
      <c r="K350" s="28"/>
      <c r="L350" s="67">
        <f ca="1">SUMIF(М[[Наим.]:[Сумма, руб]],B350,М[Количество])</f>
        <v>0</v>
      </c>
      <c r="M350" s="56"/>
      <c r="N350" s="68">
        <f ca="1">ROUND(SUM(N314:N316,N321)*L350%,3)</f>
        <v>0</v>
      </c>
      <c r="O350" s="85" t="s">
        <v>473</v>
      </c>
      <c r="P350" s="86">
        <f t="array" ref="P350">INDEX(М[Форма закупа],MATCH(1,IF(($B350=М[Наим.])*($C350=М[Артикул, марка, произв.])*($D350=М[Хар-ка])*($O350=М[Прим.]),{1},($B350=М[Наим.])*($C350=М[Артикул, марка, произв.])*($D350=М[Хар-ка])*($O350=М[Прим.])),0))</f>
        <v>0</v>
      </c>
    </row>
    <row r="351" spans="1:16" ht="22.5" outlineLevel="4" x14ac:dyDescent="0.2">
      <c r="A351" s="87">
        <v>2</v>
      </c>
      <c r="B351" s="58" t="s">
        <v>423</v>
      </c>
      <c r="C351" s="25"/>
      <c r="D351" s="25"/>
      <c r="E351" s="59" t="s">
        <v>113</v>
      </c>
      <c r="F351" s="27"/>
      <c r="G351" s="28"/>
      <c r="H351" s="28"/>
      <c r="I351" s="28"/>
      <c r="J351" s="28"/>
      <c r="K351" s="28"/>
      <c r="L351" s="67">
        <f ca="1">SUMIF(М[[Наим.]:[Сумма, руб]],B351,М[Количество])</f>
        <v>0</v>
      </c>
      <c r="M351" s="56"/>
      <c r="N351" s="68">
        <f ca="1">ROUND(SUM(N83:N87,N91:N93,N329:N333,N337:N342)*L351%,3)</f>
        <v>0</v>
      </c>
      <c r="O351" s="85" t="s">
        <v>473</v>
      </c>
      <c r="P351" s="86">
        <f t="array" ref="P351">INDEX(М[Форма закупа],MATCH(1,IF(($B351=М[Наим.])*($C351=М[Артикул, марка, произв.])*($D351=М[Хар-ка])*($O351=М[Прим.]),{1},($B351=М[Наим.])*($C351=М[Артикул, марка, произв.])*($D351=М[Хар-ка])*($O351=М[Прим.])),0))</f>
        <v>0</v>
      </c>
    </row>
    <row r="352" spans="1:16" ht="22.5" outlineLevel="4" x14ac:dyDescent="0.2">
      <c r="A352" s="23">
        <v>3</v>
      </c>
      <c r="B352" s="58" t="s">
        <v>459</v>
      </c>
      <c r="C352" s="25"/>
      <c r="D352" s="25"/>
      <c r="E352" s="59" t="s">
        <v>113</v>
      </c>
      <c r="F352" s="27"/>
      <c r="G352" s="28"/>
      <c r="H352" s="28"/>
      <c r="I352" s="28"/>
      <c r="J352" s="28"/>
      <c r="K352" s="28"/>
      <c r="L352" s="67">
        <f ca="1">SUMIF(М[[Наим.]:[Сумма, руб]],B352,М[Количество])</f>
        <v>0</v>
      </c>
      <c r="M352" s="56"/>
      <c r="N352" s="68">
        <f ca="1">ROUND(SUM(N21,N25,N29,N33:N38,N42:N45,N49:N55,N59:N61,N65:N72,N76:N77,N83:N87,N91:N93,N103,N107:N109,N113:N118,N122:N126,N130,N134:N136,N140:N144,N148:N152,N156,N160:N287,N291,N295:N304,N308:N310,N314:N316,N320:N321,N325,N329:N333,N337:N342,N348)*L352%,3)</f>
        <v>0</v>
      </c>
      <c r="O352" s="85" t="s">
        <v>473</v>
      </c>
      <c r="P352" s="86">
        <f t="array" ref="P352">INDEX(М[Форма закупа],MATCH(1,IF(($B352=М[Наим.])*($C352=М[Артикул, марка, произв.])*($D352=М[Хар-ка])*($O352=М[Прим.]),{1},($B352=М[Наим.])*($C352=М[Артикул, марка, произв.])*($D352=М[Хар-ка])*($O352=М[Прим.])),0))</f>
        <v>0</v>
      </c>
    </row>
    <row r="353" spans="1:129" outlineLevel="2" x14ac:dyDescent="0.2">
      <c r="A353" s="13" t="s">
        <v>424</v>
      </c>
      <c r="B353" s="14" t="s">
        <v>425</v>
      </c>
      <c r="C353" s="15"/>
      <c r="D353" s="15"/>
      <c r="E353" s="16"/>
      <c r="F353" s="17"/>
      <c r="G353" s="18"/>
      <c r="H353" s="18"/>
      <c r="I353" s="18"/>
      <c r="J353" s="18"/>
      <c r="K353" s="18"/>
      <c r="L353" s="18"/>
      <c r="M353" s="53"/>
      <c r="N353" s="53">
        <f>SUM($N$354)</f>
        <v>0</v>
      </c>
      <c r="O353" s="19"/>
      <c r="P353" s="19"/>
    </row>
    <row r="354" spans="1:129" outlineLevel="3" x14ac:dyDescent="0.2">
      <c r="A354" s="13" t="s">
        <v>426</v>
      </c>
      <c r="B354" s="14" t="s">
        <v>425</v>
      </c>
      <c r="C354" s="15"/>
      <c r="D354" s="15"/>
      <c r="E354" s="16"/>
      <c r="F354" s="17"/>
      <c r="G354" s="18"/>
      <c r="H354" s="18"/>
      <c r="I354" s="18"/>
      <c r="J354" s="18"/>
      <c r="K354" s="18"/>
      <c r="L354" s="18"/>
      <c r="M354" s="53"/>
      <c r="N354" s="53">
        <f>SUM($N$355)</f>
        <v>0</v>
      </c>
      <c r="O354" s="19"/>
      <c r="P354" s="19"/>
    </row>
    <row r="355" spans="1:129" outlineLevel="4" x14ac:dyDescent="0.2">
      <c r="A355" s="20"/>
      <c r="B355" s="14" t="s">
        <v>26</v>
      </c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54"/>
      <c r="N355" s="55">
        <f>SUM($N$356)</f>
        <v>0</v>
      </c>
      <c r="O355" s="18"/>
      <c r="P355" s="22"/>
    </row>
    <row r="356" spans="1:129" ht="45" outlineLevel="4" x14ac:dyDescent="0.2">
      <c r="A356" s="23"/>
      <c r="B356" s="24" t="s">
        <v>427</v>
      </c>
      <c r="C356" s="25"/>
      <c r="D356" s="25"/>
      <c r="E356" s="26" t="s">
        <v>76</v>
      </c>
      <c r="F356" s="27"/>
      <c r="G356" s="28">
        <v>1</v>
      </c>
      <c r="H356" s="28">
        <v>1</v>
      </c>
      <c r="I356" s="28">
        <v>1</v>
      </c>
      <c r="J356" s="28">
        <v>1</v>
      </c>
      <c r="K356" s="28">
        <v>1</v>
      </c>
      <c r="L356" s="28">
        <f>SUM($G$356:$K$356)</f>
        <v>5</v>
      </c>
      <c r="M356" s="56">
        <f t="array" ref="M356">INDEX(Р[Цена за ед., руб],MATCH(1,IF(($B356=Р[Наименование])*($O356=Р[Примечание]),{1},($B356=Р[Наименование])*($O356=Р[Примечание])),0))</f>
        <v>0</v>
      </c>
      <c r="N356" s="56">
        <f>ROUND($L$356*$M$356,2)</f>
        <v>0</v>
      </c>
      <c r="O356" s="25"/>
      <c r="P356" s="25"/>
    </row>
    <row r="357" spans="1:129" x14ac:dyDescent="0.2">
      <c r="A357" s="108" t="s">
        <v>462</v>
      </c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10"/>
      <c r="N357" s="57">
        <f ca="1">$N$9</f>
        <v>0</v>
      </c>
      <c r="O357" s="31"/>
      <c r="P357" s="31"/>
    </row>
    <row r="358" spans="1:129" x14ac:dyDescent="0.2">
      <c r="A358" s="111" t="s">
        <v>435</v>
      </c>
      <c r="B358" s="112"/>
      <c r="C358" s="112"/>
      <c r="D358" s="112"/>
      <c r="E358" s="112"/>
      <c r="F358" s="112"/>
      <c r="G358" s="112"/>
      <c r="H358" s="112"/>
      <c r="I358" s="112"/>
      <c r="J358" s="112"/>
      <c r="K358" s="112"/>
      <c r="L358" s="112"/>
      <c r="M358" s="113"/>
      <c r="N358" s="57">
        <f>SUM($N$345,$N$355,$N$334,$N$326,$N$322,$N$317,$N$311,$N$305,$N$292,$N$157,$N$153,$N$145,$N$137,$N$131,$N$127,$N$119,$N$110,$N$104,$N$100,$N$98,$N$96,$N$88,$N$80,$N$78,$N$73,$N$62,$N$56,$N$46,$N$39,$N$30,$N$26,$N$22,$N$18,$N$16,$N$14,$N$12,N288)</f>
        <v>0</v>
      </c>
      <c r="O358" s="31"/>
      <c r="P358" s="31"/>
    </row>
    <row r="359" spans="1:129" x14ac:dyDescent="0.2">
      <c r="A359" s="111" t="s">
        <v>436</v>
      </c>
      <c r="B359" s="112"/>
      <c r="C359" s="112"/>
      <c r="D359" s="112"/>
      <c r="E359" s="112"/>
      <c r="F359" s="112"/>
      <c r="G359" s="112"/>
      <c r="H359" s="112"/>
      <c r="I359" s="112"/>
      <c r="J359" s="112"/>
      <c r="K359" s="112"/>
      <c r="L359" s="112"/>
      <c r="M359" s="113"/>
      <c r="N359" s="57">
        <f ca="1">SUM($N$347,$N$336,$N$328,$N$324,$N$319,$N$313,$N$307,$N$294,$N$159,$N$155,$N$147,$N$139,$N$133,$N$129,$N$121,$N$112,$N$106,$N$102,$N$90,$N$82,$N$75,$N$64,$N$58,$N$48,$N$41,$N$32,$N$28,$N$24,$N$20,N349,N290)</f>
        <v>0</v>
      </c>
      <c r="O359" s="31"/>
      <c r="P359" s="31"/>
    </row>
    <row r="360" spans="1:129" x14ac:dyDescent="0.2">
      <c r="A360" s="114" t="s">
        <v>463</v>
      </c>
      <c r="B360" s="115"/>
      <c r="C360" s="115"/>
      <c r="D360" s="115"/>
      <c r="E360" s="115"/>
      <c r="F360" s="115"/>
      <c r="G360" s="115"/>
      <c r="H360" s="115"/>
      <c r="I360" s="115"/>
      <c r="J360" s="115"/>
      <c r="K360" s="115"/>
      <c r="L360" s="115"/>
      <c r="M360" s="116"/>
      <c r="N360" s="71"/>
      <c r="O360" s="72" t="s">
        <v>464</v>
      </c>
      <c r="P360" s="31"/>
    </row>
    <row r="361" spans="1:129" x14ac:dyDescent="0.2">
      <c r="A361" s="32"/>
      <c r="B361" s="106" t="s">
        <v>437</v>
      </c>
      <c r="C361" s="106"/>
      <c r="D361" s="106"/>
      <c r="E361" s="106"/>
      <c r="F361" s="106"/>
      <c r="G361" s="106"/>
      <c r="H361" s="106"/>
      <c r="I361" s="106"/>
      <c r="J361" s="106"/>
      <c r="K361" s="106"/>
      <c r="L361" s="106"/>
      <c r="M361" s="107"/>
      <c r="N361" s="107"/>
      <c r="O361" s="106"/>
      <c r="P361" s="32"/>
    </row>
    <row r="362" spans="1:129" x14ac:dyDescent="0.2">
      <c r="B362" s="104"/>
      <c r="C362" s="104"/>
      <c r="D362" s="104"/>
      <c r="E362" s="104"/>
      <c r="F362" s="104"/>
      <c r="G362" s="104"/>
      <c r="H362" s="104"/>
      <c r="I362" s="104"/>
      <c r="J362" s="104"/>
      <c r="K362" s="104"/>
      <c r="L362" s="104"/>
      <c r="M362" s="105"/>
      <c r="N362" s="105"/>
      <c r="O362" s="104"/>
    </row>
    <row r="363" spans="1:129" s="79" customFormat="1" ht="12.75" x14ac:dyDescent="0.2">
      <c r="A363" s="73"/>
      <c r="B363" s="74" t="s">
        <v>465</v>
      </c>
      <c r="C363" s="75"/>
      <c r="D363" s="75"/>
      <c r="E363" s="76"/>
      <c r="F363" s="76"/>
      <c r="G363" s="76"/>
      <c r="H363" s="76"/>
      <c r="I363" s="76"/>
      <c r="J363" s="77"/>
      <c r="K363" s="77"/>
      <c r="L363" s="75"/>
      <c r="M363" s="75"/>
      <c r="N363" s="75"/>
      <c r="O363" s="75"/>
      <c r="P363" s="78"/>
      <c r="X363" s="80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  <c r="BA363" s="81"/>
      <c r="BB363" s="81"/>
      <c r="BC363" s="81"/>
      <c r="BD363" s="81"/>
      <c r="BE363" s="81"/>
      <c r="BF363" s="81"/>
      <c r="BG363" s="81"/>
      <c r="BH363" s="81"/>
      <c r="BI363" s="81"/>
      <c r="BJ363" s="81"/>
      <c r="BK363" s="81"/>
      <c r="BL363" s="81"/>
      <c r="BM363" s="81"/>
      <c r="BN363" s="81"/>
      <c r="BO363" s="81"/>
      <c r="BP363" s="81"/>
      <c r="BQ363" s="81"/>
      <c r="BR363" s="81"/>
      <c r="BS363" s="81"/>
      <c r="BT363" s="81"/>
      <c r="BU363" s="81"/>
      <c r="BV363" s="81"/>
      <c r="BW363" s="81"/>
      <c r="BX363" s="81"/>
      <c r="BY363" s="81"/>
      <c r="BZ363" s="81"/>
      <c r="CA363" s="81"/>
      <c r="CB363" s="81"/>
      <c r="CC363" s="81"/>
      <c r="CD363" s="81"/>
      <c r="CE363" s="81"/>
      <c r="CF363" s="81"/>
      <c r="CG363" s="81"/>
      <c r="CH363" s="81"/>
      <c r="CI363" s="81"/>
      <c r="CJ363" s="81"/>
      <c r="CK363" s="81"/>
      <c r="CL363" s="81"/>
      <c r="CM363" s="81"/>
      <c r="CN363" s="81"/>
      <c r="CO363" s="81"/>
      <c r="CP363" s="81"/>
      <c r="CQ363" s="81"/>
      <c r="CR363" s="81"/>
      <c r="CS363" s="81"/>
      <c r="CT363" s="81"/>
      <c r="CU363" s="81"/>
      <c r="CV363" s="81"/>
      <c r="CW363" s="81"/>
      <c r="CX363" s="81"/>
      <c r="CY363" s="81"/>
      <c r="CZ363" s="81"/>
      <c r="DA363" s="81"/>
      <c r="DB363" s="81"/>
      <c r="DC363" s="81"/>
      <c r="DD363" s="81"/>
      <c r="DE363" s="81"/>
      <c r="DF363" s="81"/>
      <c r="DG363" s="81"/>
      <c r="DH363" s="81"/>
      <c r="DY363" s="80"/>
    </row>
    <row r="364" spans="1:129" s="79" customFormat="1" ht="29.25" customHeight="1" x14ac:dyDescent="0.2">
      <c r="A364" s="73" t="s">
        <v>466</v>
      </c>
      <c r="B364" s="89" t="s">
        <v>467</v>
      </c>
      <c r="C364" s="89"/>
      <c r="D364" s="89"/>
      <c r="E364" s="89"/>
      <c r="F364" s="89"/>
      <c r="G364" s="89"/>
      <c r="H364" s="89"/>
      <c r="I364" s="89"/>
      <c r="J364" s="89"/>
      <c r="K364" s="89"/>
      <c r="L364" s="89"/>
      <c r="M364" s="89"/>
      <c r="N364" s="89"/>
      <c r="O364" s="82"/>
      <c r="P364" s="83"/>
      <c r="X364" s="80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  <c r="BX364" s="81"/>
      <c r="BY364" s="81"/>
      <c r="BZ364" s="81"/>
      <c r="CA364" s="81"/>
      <c r="CB364" s="81"/>
      <c r="CC364" s="81"/>
      <c r="CD364" s="81"/>
      <c r="CE364" s="81"/>
      <c r="CF364" s="81"/>
      <c r="CG364" s="81"/>
      <c r="CH364" s="81"/>
      <c r="CI364" s="81"/>
      <c r="CJ364" s="81"/>
      <c r="CK364" s="81"/>
      <c r="CL364" s="81"/>
      <c r="CM364" s="81"/>
      <c r="CN364" s="81"/>
      <c r="CO364" s="81"/>
      <c r="CP364" s="81"/>
      <c r="CQ364" s="81"/>
      <c r="CR364" s="81"/>
      <c r="CS364" s="81"/>
      <c r="CT364" s="81"/>
      <c r="CU364" s="81"/>
      <c r="CV364" s="81"/>
      <c r="CW364" s="81"/>
      <c r="CX364" s="81"/>
      <c r="CY364" s="81"/>
      <c r="CZ364" s="81"/>
      <c r="DA364" s="81"/>
      <c r="DB364" s="81"/>
      <c r="DC364" s="81"/>
      <c r="DD364" s="81"/>
      <c r="DE364" s="81"/>
      <c r="DF364" s="81"/>
      <c r="DG364" s="81"/>
      <c r="DH364" s="81"/>
      <c r="DY364" s="80"/>
    </row>
    <row r="365" spans="1:129" s="79" customFormat="1" ht="49.5" customHeight="1" x14ac:dyDescent="0.2">
      <c r="A365" s="84" t="s">
        <v>466</v>
      </c>
      <c r="B365" s="89" t="s">
        <v>468</v>
      </c>
      <c r="C365" s="89"/>
      <c r="D365" s="89"/>
      <c r="E365" s="89"/>
      <c r="F365" s="89"/>
      <c r="G365" s="89"/>
      <c r="H365" s="89"/>
      <c r="I365" s="89"/>
      <c r="J365" s="89"/>
      <c r="K365" s="89"/>
      <c r="L365" s="89"/>
      <c r="M365" s="89"/>
      <c r="N365" s="89"/>
      <c r="O365" s="89"/>
      <c r="P365" s="78"/>
      <c r="X365" s="80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  <c r="BA365" s="81"/>
      <c r="BB365" s="81"/>
      <c r="BC365" s="81"/>
      <c r="BD365" s="81"/>
      <c r="BE365" s="81"/>
      <c r="BF365" s="81"/>
      <c r="BG365" s="81"/>
      <c r="BH365" s="81"/>
      <c r="BI365" s="81"/>
      <c r="BJ365" s="81"/>
      <c r="BK365" s="81"/>
      <c r="BL365" s="81"/>
      <c r="BM365" s="81"/>
      <c r="BN365" s="81"/>
      <c r="BO365" s="81"/>
      <c r="BP365" s="81"/>
      <c r="BQ365" s="81"/>
      <c r="BR365" s="81"/>
      <c r="BS365" s="81"/>
      <c r="BT365" s="81"/>
      <c r="BU365" s="81"/>
      <c r="BV365" s="81"/>
      <c r="BW365" s="81"/>
      <c r="BX365" s="81"/>
      <c r="BY365" s="81"/>
      <c r="BZ365" s="81"/>
      <c r="CA365" s="81"/>
      <c r="CB365" s="81"/>
      <c r="CC365" s="81"/>
      <c r="CD365" s="81"/>
      <c r="CE365" s="81"/>
      <c r="CF365" s="81"/>
      <c r="CG365" s="81"/>
      <c r="CH365" s="81"/>
      <c r="CI365" s="81"/>
      <c r="CJ365" s="81"/>
      <c r="CK365" s="81"/>
      <c r="CL365" s="81"/>
      <c r="CM365" s="81"/>
      <c r="CN365" s="81"/>
      <c r="CO365" s="81"/>
      <c r="CP365" s="81"/>
      <c r="CQ365" s="81"/>
      <c r="CR365" s="81"/>
      <c r="CS365" s="81"/>
      <c r="CT365" s="81"/>
      <c r="CU365" s="81"/>
      <c r="CV365" s="81"/>
      <c r="CW365" s="81"/>
      <c r="CX365" s="81"/>
      <c r="CY365" s="81"/>
      <c r="CZ365" s="81"/>
      <c r="DA365" s="81"/>
      <c r="DB365" s="81"/>
      <c r="DC365" s="81"/>
      <c r="DD365" s="81"/>
      <c r="DE365" s="81"/>
      <c r="DF365" s="81"/>
      <c r="DG365" s="81"/>
      <c r="DH365" s="81"/>
      <c r="DY365" s="80"/>
    </row>
    <row r="366" spans="1:129" s="79" customFormat="1" ht="12.75" x14ac:dyDescent="0.2">
      <c r="A366" s="84" t="s">
        <v>466</v>
      </c>
      <c r="B366" s="89" t="s">
        <v>469</v>
      </c>
      <c r="C366" s="89"/>
      <c r="D366" s="89"/>
      <c r="E366" s="89"/>
      <c r="F366" s="89"/>
      <c r="G366" s="89"/>
      <c r="H366" s="89"/>
      <c r="I366" s="89"/>
      <c r="J366" s="89"/>
      <c r="K366" s="89"/>
      <c r="L366" s="89"/>
      <c r="M366" s="89"/>
      <c r="N366" s="89"/>
      <c r="O366" s="89"/>
      <c r="P366" s="78"/>
      <c r="X366" s="80"/>
      <c r="AF366" s="81"/>
      <c r="AG366" s="81"/>
      <c r="AH366" s="81"/>
      <c r="AI366" s="81"/>
      <c r="AJ366" s="81"/>
      <c r="AK366" s="81"/>
      <c r="AL366" s="81"/>
      <c r="AM366" s="81"/>
      <c r="AN366" s="81"/>
      <c r="AO366" s="81"/>
      <c r="AP366" s="81"/>
      <c r="AQ366" s="81"/>
      <c r="AR366" s="81"/>
      <c r="AS366" s="81"/>
      <c r="AT366" s="81"/>
      <c r="AU366" s="81"/>
      <c r="AV366" s="81"/>
      <c r="AW366" s="81"/>
      <c r="AX366" s="81"/>
      <c r="AY366" s="81"/>
      <c r="AZ366" s="81"/>
      <c r="BA366" s="81"/>
      <c r="BB366" s="81"/>
      <c r="BC366" s="81"/>
      <c r="BD366" s="81"/>
      <c r="BE366" s="81"/>
      <c r="BF366" s="81"/>
      <c r="BG366" s="81"/>
      <c r="BH366" s="81"/>
      <c r="BI366" s="81"/>
      <c r="BJ366" s="81"/>
      <c r="BK366" s="81"/>
      <c r="BL366" s="81"/>
      <c r="BM366" s="81"/>
      <c r="BN366" s="81"/>
      <c r="BO366" s="81"/>
      <c r="BP366" s="81"/>
      <c r="BQ366" s="81"/>
      <c r="BR366" s="81"/>
      <c r="BS366" s="81"/>
      <c r="BT366" s="81"/>
      <c r="BU366" s="81"/>
      <c r="BV366" s="81"/>
      <c r="BW366" s="81"/>
      <c r="BX366" s="81"/>
      <c r="BY366" s="81"/>
      <c r="BZ366" s="81"/>
      <c r="CA366" s="81"/>
      <c r="CB366" s="81"/>
      <c r="CC366" s="81"/>
      <c r="CD366" s="81"/>
      <c r="CE366" s="81"/>
      <c r="CF366" s="81"/>
      <c r="CG366" s="81"/>
      <c r="CH366" s="81"/>
      <c r="CI366" s="81"/>
      <c r="CJ366" s="81"/>
      <c r="CK366" s="81"/>
      <c r="CL366" s="81"/>
      <c r="CM366" s="81"/>
      <c r="CN366" s="81"/>
      <c r="CO366" s="81"/>
      <c r="CP366" s="81"/>
      <c r="CQ366" s="81"/>
      <c r="CR366" s="81"/>
      <c r="CS366" s="81"/>
      <c r="CT366" s="81"/>
      <c r="CU366" s="81"/>
      <c r="CV366" s="81"/>
      <c r="CW366" s="81"/>
      <c r="CX366" s="81"/>
      <c r="CY366" s="81"/>
      <c r="CZ366" s="81"/>
      <c r="DA366" s="81"/>
      <c r="DB366" s="81"/>
      <c r="DC366" s="81"/>
      <c r="DD366" s="81"/>
      <c r="DE366" s="81"/>
      <c r="DF366" s="81"/>
      <c r="DG366" s="81"/>
      <c r="DH366" s="81"/>
      <c r="DY366" s="80"/>
    </row>
    <row r="367" spans="1:129" s="79" customFormat="1" ht="12.75" x14ac:dyDescent="0.2">
      <c r="A367" s="73" t="s">
        <v>466</v>
      </c>
      <c r="B367" s="90" t="s">
        <v>470</v>
      </c>
      <c r="C367" s="90"/>
      <c r="D367" s="90"/>
      <c r="E367" s="90"/>
      <c r="F367" s="90"/>
      <c r="G367" s="90"/>
      <c r="H367" s="90"/>
      <c r="I367" s="90"/>
      <c r="J367" s="90"/>
      <c r="K367" s="90"/>
      <c r="L367" s="90"/>
      <c r="M367" s="90"/>
      <c r="N367" s="90"/>
      <c r="O367" s="90"/>
      <c r="P367" s="90"/>
      <c r="X367" s="80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  <c r="BA367" s="81"/>
      <c r="BB367" s="81"/>
      <c r="BC367" s="81"/>
      <c r="BD367" s="81"/>
      <c r="BE367" s="81"/>
      <c r="BF367" s="81"/>
      <c r="BG367" s="81"/>
      <c r="BH367" s="81"/>
      <c r="BI367" s="81"/>
      <c r="BJ367" s="81"/>
      <c r="BK367" s="81"/>
      <c r="BL367" s="81"/>
      <c r="BM367" s="81"/>
      <c r="BN367" s="81"/>
      <c r="BO367" s="81"/>
      <c r="BP367" s="81"/>
      <c r="BQ367" s="81"/>
      <c r="BR367" s="81"/>
      <c r="BS367" s="81"/>
      <c r="BT367" s="81"/>
      <c r="BU367" s="81"/>
      <c r="BV367" s="81"/>
      <c r="BW367" s="81"/>
      <c r="BX367" s="81"/>
      <c r="BY367" s="81"/>
      <c r="BZ367" s="81"/>
      <c r="CA367" s="81"/>
      <c r="CB367" s="81"/>
      <c r="CC367" s="81"/>
      <c r="CD367" s="81"/>
      <c r="CE367" s="81"/>
      <c r="CF367" s="81"/>
      <c r="CG367" s="81"/>
      <c r="CH367" s="81"/>
      <c r="CI367" s="81"/>
      <c r="CJ367" s="81"/>
      <c r="CK367" s="81"/>
      <c r="CL367" s="81"/>
      <c r="CM367" s="81"/>
      <c r="CN367" s="81"/>
      <c r="CO367" s="81"/>
      <c r="CP367" s="81"/>
      <c r="CQ367" s="81"/>
      <c r="CR367" s="81"/>
      <c r="CS367" s="81"/>
      <c r="CT367" s="81"/>
      <c r="CU367" s="81"/>
      <c r="CV367" s="81"/>
      <c r="CW367" s="81"/>
      <c r="CX367" s="81"/>
      <c r="CY367" s="81"/>
      <c r="CZ367" s="81"/>
      <c r="DA367" s="81"/>
      <c r="DB367" s="81"/>
      <c r="DC367" s="81"/>
      <c r="DD367" s="81"/>
      <c r="DE367" s="81"/>
      <c r="DF367" s="81"/>
      <c r="DG367" s="81"/>
      <c r="DH367" s="81"/>
      <c r="DY367" s="80"/>
    </row>
    <row r="368" spans="1:129" ht="15.75" x14ac:dyDescent="0.2">
      <c r="B368" s="91" t="s">
        <v>471</v>
      </c>
      <c r="C368" s="91"/>
      <c r="D368" s="91"/>
      <c r="E368" s="91"/>
      <c r="F368" s="91"/>
      <c r="G368" s="91"/>
      <c r="H368" s="91"/>
      <c r="I368" s="91"/>
      <c r="J368" s="91"/>
      <c r="K368" s="91"/>
      <c r="L368" s="91"/>
      <c r="M368" s="91"/>
      <c r="N368" s="91"/>
      <c r="O368"/>
      <c r="P368"/>
    </row>
    <row r="369" spans="2:18" ht="32.25" customHeight="1" x14ac:dyDescent="0.2">
      <c r="B369" s="88" t="s">
        <v>472</v>
      </c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</row>
  </sheetData>
  <autoFilter ref="A7:P361" xr:uid="{00000000-0001-0000-0000-000000000000}"/>
  <mergeCells count="31">
    <mergeCell ref="B362:O362"/>
    <mergeCell ref="P6:P7"/>
    <mergeCell ref="B361:O361"/>
    <mergeCell ref="K6:K7"/>
    <mergeCell ref="L6:L7"/>
    <mergeCell ref="M6:M7"/>
    <mergeCell ref="N6:N7"/>
    <mergeCell ref="O6:O7"/>
    <mergeCell ref="A357:M357"/>
    <mergeCell ref="A358:M358"/>
    <mergeCell ref="A359:M359"/>
    <mergeCell ref="A360:M360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369:R369"/>
    <mergeCell ref="B364:N364"/>
    <mergeCell ref="B365:O365"/>
    <mergeCell ref="B366:O366"/>
    <mergeCell ref="B367:P367"/>
    <mergeCell ref="B368:N368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7"/>
  <sheetViews>
    <sheetView workbookViewId="0">
      <pane ySplit="3" topLeftCell="A4" activePane="bottomLeft" state="frozen"/>
      <selection pane="bottomLeft" activeCell="D4" sqref="D4:D3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7" t="s">
        <v>438</v>
      </c>
      <c r="B1" s="117"/>
      <c r="C1" s="117"/>
      <c r="D1" s="117"/>
      <c r="E1" s="117"/>
      <c r="F1" s="117"/>
    </row>
    <row r="3" spans="1:6" ht="11.1" customHeight="1" x14ac:dyDescent="0.2">
      <c r="A3" s="39" t="s">
        <v>4</v>
      </c>
      <c r="B3" s="2" t="s">
        <v>7</v>
      </c>
      <c r="C3" s="2" t="s">
        <v>14</v>
      </c>
      <c r="D3" s="46" t="s">
        <v>15</v>
      </c>
      <c r="E3" s="46" t="s">
        <v>16</v>
      </c>
      <c r="F3" s="40" t="s">
        <v>17</v>
      </c>
    </row>
    <row r="4" spans="1:6" ht="11.1" customHeight="1" x14ac:dyDescent="0.2">
      <c r="A4" s="37" t="s">
        <v>27</v>
      </c>
      <c r="B4" s="33" t="s">
        <v>28</v>
      </c>
      <c r="C4" s="34">
        <v>16</v>
      </c>
      <c r="D4" s="47"/>
      <c r="E4" s="47">
        <f>ROUND(Р[[#This Row],[Количество]]*Р[[#This Row],[Цена за ед., руб]],2)</f>
        <v>0</v>
      </c>
      <c r="F4" s="38"/>
    </row>
    <row r="5" spans="1:6" ht="11.1" customHeight="1" x14ac:dyDescent="0.2">
      <c r="A5" s="37" t="s">
        <v>29</v>
      </c>
      <c r="B5" s="33" t="s">
        <v>28</v>
      </c>
      <c r="C5" s="34">
        <v>107</v>
      </c>
      <c r="D5" s="47"/>
      <c r="E5" s="47">
        <f>ROUND(Р[[#This Row],[Количество]]*Р[[#This Row],[Цена за ед., руб]],2)</f>
        <v>0</v>
      </c>
      <c r="F5" s="38"/>
    </row>
    <row r="6" spans="1:6" ht="11.1" customHeight="1" x14ac:dyDescent="0.2">
      <c r="A6" s="37" t="s">
        <v>30</v>
      </c>
      <c r="B6" s="33" t="s">
        <v>28</v>
      </c>
      <c r="C6" s="34">
        <v>309</v>
      </c>
      <c r="D6" s="47"/>
      <c r="E6" s="47">
        <f>ROUND(Р[[#This Row],[Количество]]*Р[[#This Row],[Цена за ед., руб]],2)</f>
        <v>0</v>
      </c>
      <c r="F6" s="38"/>
    </row>
    <row r="7" spans="1:6" ht="11.1" customHeight="1" x14ac:dyDescent="0.2">
      <c r="A7" s="37" t="s">
        <v>31</v>
      </c>
      <c r="B7" s="33" t="s">
        <v>28</v>
      </c>
      <c r="C7" s="34">
        <v>152</v>
      </c>
      <c r="D7" s="47"/>
      <c r="E7" s="47">
        <f>ROUND(Р[[#This Row],[Количество]]*Р[[#This Row],[Цена за ед., руб]],2)</f>
        <v>0</v>
      </c>
      <c r="F7" s="38"/>
    </row>
    <row r="8" spans="1:6" ht="11.1" customHeight="1" x14ac:dyDescent="0.2">
      <c r="A8" s="37" t="s">
        <v>37</v>
      </c>
      <c r="B8" s="33" t="s">
        <v>28</v>
      </c>
      <c r="C8" s="34">
        <v>12</v>
      </c>
      <c r="D8" s="47"/>
      <c r="E8" s="47">
        <f>ROUND(Р[[#This Row],[Количество]]*Р[[#This Row],[Цена за ед., руб]],2)</f>
        <v>0</v>
      </c>
      <c r="F8" s="38"/>
    </row>
    <row r="9" spans="1:6" ht="11.1" customHeight="1" x14ac:dyDescent="0.2">
      <c r="A9" s="37" t="s">
        <v>40</v>
      </c>
      <c r="B9" s="33" t="s">
        <v>28</v>
      </c>
      <c r="C9" s="34">
        <v>128</v>
      </c>
      <c r="D9" s="47"/>
      <c r="E9" s="47">
        <f>ROUND(Р[[#This Row],[Количество]]*Р[[#This Row],[Цена за ед., руб]],2)</f>
        <v>0</v>
      </c>
      <c r="F9" s="38"/>
    </row>
    <row r="10" spans="1:6" ht="11.1" customHeight="1" x14ac:dyDescent="0.2">
      <c r="A10" s="37" t="s">
        <v>44</v>
      </c>
      <c r="B10" s="33" t="s">
        <v>28</v>
      </c>
      <c r="C10" s="34">
        <v>38</v>
      </c>
      <c r="D10" s="47"/>
      <c r="E10" s="47">
        <f>ROUND(Р[[#This Row],[Количество]]*Р[[#This Row],[Цена за ед., руб]],2)</f>
        <v>0</v>
      </c>
      <c r="F10" s="38"/>
    </row>
    <row r="11" spans="1:6" ht="11.1" customHeight="1" x14ac:dyDescent="0.2">
      <c r="A11" s="37" t="s">
        <v>58</v>
      </c>
      <c r="B11" s="33" t="s">
        <v>28</v>
      </c>
      <c r="C11" s="34">
        <v>718</v>
      </c>
      <c r="D11" s="47"/>
      <c r="E11" s="47">
        <f>ROUND(Р[[#This Row],[Количество]]*Р[[#This Row],[Цена за ед., руб]],2)</f>
        <v>0</v>
      </c>
      <c r="F11" s="38"/>
    </row>
    <row r="12" spans="1:6" ht="11.1" customHeight="1" x14ac:dyDescent="0.2">
      <c r="A12" s="37" t="s">
        <v>64</v>
      </c>
      <c r="B12" s="33" t="s">
        <v>28</v>
      </c>
      <c r="C12" s="34">
        <v>112</v>
      </c>
      <c r="D12" s="47"/>
      <c r="E12" s="47">
        <f>ROUND(Р[[#This Row],[Количество]]*Р[[#This Row],[Цена за ед., руб]],2)</f>
        <v>0</v>
      </c>
      <c r="F12" s="38"/>
    </row>
    <row r="13" spans="1:6" ht="11.1" customHeight="1" x14ac:dyDescent="0.2">
      <c r="A13" s="37" t="s">
        <v>74</v>
      </c>
      <c r="B13" s="33" t="s">
        <v>28</v>
      </c>
      <c r="C13" s="34">
        <v>319</v>
      </c>
      <c r="D13" s="47"/>
      <c r="E13" s="47">
        <f>ROUND(Р[[#This Row],[Количество]]*Р[[#This Row],[Цена за ед., руб]],2)</f>
        <v>0</v>
      </c>
      <c r="F13" s="38"/>
    </row>
    <row r="14" spans="1:6" ht="11.1" customHeight="1" x14ac:dyDescent="0.2">
      <c r="A14" s="37" t="s">
        <v>82</v>
      </c>
      <c r="B14" s="33" t="s">
        <v>83</v>
      </c>
      <c r="C14" s="36">
        <v>26351</v>
      </c>
      <c r="D14" s="47"/>
      <c r="E14" s="47">
        <f>ROUND(Р[[#This Row],[Количество]]*Р[[#This Row],[Цена за ед., руб]],2)</f>
        <v>0</v>
      </c>
      <c r="F14" s="38"/>
    </row>
    <row r="15" spans="1:6" ht="11.1" customHeight="1" x14ac:dyDescent="0.2">
      <c r="A15" s="37" t="s">
        <v>96</v>
      </c>
      <c r="B15" s="33" t="s">
        <v>28</v>
      </c>
      <c r="C15" s="34">
        <v>7</v>
      </c>
      <c r="D15" s="47"/>
      <c r="E15" s="47">
        <f>ROUND(Р[[#This Row],[Количество]]*Р[[#This Row],[Цена за ед., руб]],2)</f>
        <v>0</v>
      </c>
      <c r="F15" s="38"/>
    </row>
    <row r="16" spans="1:6" ht="11.1" customHeight="1" x14ac:dyDescent="0.2">
      <c r="A16" s="37" t="s">
        <v>100</v>
      </c>
      <c r="B16" s="33" t="s">
        <v>28</v>
      </c>
      <c r="C16" s="36">
        <v>1180</v>
      </c>
      <c r="D16" s="47"/>
      <c r="E16" s="47">
        <f>ROUND(Р[[#This Row],[Количество]]*Р[[#This Row],[Цена за ед., руб]],2)</f>
        <v>0</v>
      </c>
      <c r="F16" s="38"/>
    </row>
    <row r="17" spans="1:6" ht="11.1" customHeight="1" x14ac:dyDescent="0.2">
      <c r="A17" s="37" t="s">
        <v>101</v>
      </c>
      <c r="B17" s="33" t="s">
        <v>87</v>
      </c>
      <c r="C17" s="36">
        <v>2543</v>
      </c>
      <c r="D17" s="47"/>
      <c r="E17" s="47">
        <f>ROUND(Р[[#This Row],[Количество]]*Р[[#This Row],[Цена за ед., руб]],2)</f>
        <v>0</v>
      </c>
      <c r="F17" s="38"/>
    </row>
    <row r="18" spans="1:6" ht="11.1" customHeight="1" x14ac:dyDescent="0.2">
      <c r="A18" s="37" t="s">
        <v>108</v>
      </c>
      <c r="B18" s="33" t="s">
        <v>87</v>
      </c>
      <c r="C18" s="34">
        <v>879</v>
      </c>
      <c r="D18" s="47"/>
      <c r="E18" s="47">
        <f>ROUND(Р[[#This Row],[Количество]]*Р[[#This Row],[Цена за ед., руб]],2)</f>
        <v>0</v>
      </c>
      <c r="F18" s="38"/>
    </row>
    <row r="19" spans="1:6" ht="11.1" customHeight="1" x14ac:dyDescent="0.2">
      <c r="A19" s="37" t="s">
        <v>117</v>
      </c>
      <c r="B19" s="33" t="s">
        <v>28</v>
      </c>
      <c r="C19" s="34">
        <v>40</v>
      </c>
      <c r="D19" s="47"/>
      <c r="E19" s="47">
        <f>ROUND(Р[[#This Row],[Количество]]*Р[[#This Row],[Цена за ед., руб]],2)</f>
        <v>0</v>
      </c>
      <c r="F19" s="38"/>
    </row>
    <row r="20" spans="1:6" ht="11.1" customHeight="1" x14ac:dyDescent="0.2">
      <c r="A20" s="37" t="s">
        <v>118</v>
      </c>
      <c r="B20" s="33" t="s">
        <v>28</v>
      </c>
      <c r="C20" s="36">
        <v>1232</v>
      </c>
      <c r="D20" s="47"/>
      <c r="E20" s="47">
        <f>ROUND(Р[[#This Row],[Количество]]*Р[[#This Row],[Цена за ед., руб]],2)</f>
        <v>0</v>
      </c>
      <c r="F20" s="38"/>
    </row>
    <row r="21" spans="1:6" ht="11.1" customHeight="1" x14ac:dyDescent="0.2">
      <c r="A21" s="37" t="s">
        <v>125</v>
      </c>
      <c r="B21" s="33" t="s">
        <v>28</v>
      </c>
      <c r="C21" s="34">
        <v>77</v>
      </c>
      <c r="D21" s="47"/>
      <c r="E21" s="47">
        <f>ROUND(Р[[#This Row],[Количество]]*Р[[#This Row],[Цена за ед., руб]],2)</f>
        <v>0</v>
      </c>
      <c r="F21" s="38"/>
    </row>
    <row r="22" spans="1:6" ht="11.1" customHeight="1" x14ac:dyDescent="0.2">
      <c r="A22" s="37" t="s">
        <v>134</v>
      </c>
      <c r="B22" s="33" t="s">
        <v>28</v>
      </c>
      <c r="C22" s="34">
        <v>69</v>
      </c>
      <c r="D22" s="47"/>
      <c r="E22" s="47">
        <f>ROUND(Р[[#This Row],[Количество]]*Р[[#This Row],[Цена за ед., руб]],2)</f>
        <v>0</v>
      </c>
      <c r="F22" s="38"/>
    </row>
    <row r="23" spans="1:6" ht="11.1" customHeight="1" x14ac:dyDescent="0.2">
      <c r="A23" s="37" t="s">
        <v>141</v>
      </c>
      <c r="B23" s="33" t="s">
        <v>28</v>
      </c>
      <c r="C23" s="34">
        <v>4</v>
      </c>
      <c r="D23" s="47"/>
      <c r="E23" s="47">
        <f>ROUND(Р[[#This Row],[Количество]]*Р[[#This Row],[Цена за ед., руб]],2)</f>
        <v>0</v>
      </c>
      <c r="F23" s="38"/>
    </row>
    <row r="24" spans="1:6" ht="11.1" customHeight="1" x14ac:dyDescent="0.2">
      <c r="A24" s="37" t="s">
        <v>143</v>
      </c>
      <c r="B24" s="33" t="s">
        <v>28</v>
      </c>
      <c r="C24" s="34">
        <v>14</v>
      </c>
      <c r="D24" s="47"/>
      <c r="E24" s="47">
        <f>ROUND(Р[[#This Row],[Количество]]*Р[[#This Row],[Цена за ед., руб]],2)</f>
        <v>0</v>
      </c>
      <c r="F24" s="38"/>
    </row>
    <row r="25" spans="1:6" ht="11.1" customHeight="1" x14ac:dyDescent="0.2">
      <c r="A25" s="37" t="s">
        <v>148</v>
      </c>
      <c r="B25" s="33" t="s">
        <v>28</v>
      </c>
      <c r="C25" s="34">
        <v>20</v>
      </c>
      <c r="D25" s="47"/>
      <c r="E25" s="47">
        <f>ROUND(Р[[#This Row],[Количество]]*Р[[#This Row],[Цена за ед., руб]],2)</f>
        <v>0</v>
      </c>
      <c r="F25" s="38"/>
    </row>
    <row r="26" spans="1:6" ht="11.1" customHeight="1" x14ac:dyDescent="0.2">
      <c r="A26" s="37" t="s">
        <v>155</v>
      </c>
      <c r="B26" s="33" t="s">
        <v>28</v>
      </c>
      <c r="C26" s="34">
        <v>627</v>
      </c>
      <c r="D26" s="47"/>
      <c r="E26" s="47">
        <f>ROUND(Р[[#This Row],[Количество]]*Р[[#This Row],[Цена за ед., руб]],2)</f>
        <v>0</v>
      </c>
      <c r="F26" s="38"/>
    </row>
    <row r="27" spans="1:6" ht="11.1" customHeight="1" x14ac:dyDescent="0.2">
      <c r="A27" s="37" t="s">
        <v>158</v>
      </c>
      <c r="B27" s="33" t="s">
        <v>28</v>
      </c>
      <c r="C27" s="36">
        <v>1351</v>
      </c>
      <c r="D27" s="47"/>
      <c r="E27" s="47">
        <f>ROUND(Р[[#This Row],[Количество]]*Р[[#This Row],[Цена за ед., руб]],2)</f>
        <v>0</v>
      </c>
      <c r="F27" s="38"/>
    </row>
    <row r="28" spans="1:6" ht="11.1" customHeight="1" x14ac:dyDescent="0.2">
      <c r="A28" s="37" t="s">
        <v>460</v>
      </c>
      <c r="B28" s="33" t="s">
        <v>28</v>
      </c>
      <c r="C28" s="36">
        <v>8</v>
      </c>
      <c r="D28" s="47"/>
      <c r="E28" s="47">
        <f>ROUND(Р[[#This Row],[Количество]]*Р[[#This Row],[Цена за ед., руб]],2)</f>
        <v>0</v>
      </c>
      <c r="F28" s="38"/>
    </row>
    <row r="29" spans="1:6" ht="11.1" customHeight="1" x14ac:dyDescent="0.2">
      <c r="A29" s="37" t="s">
        <v>402</v>
      </c>
      <c r="B29" s="33" t="s">
        <v>83</v>
      </c>
      <c r="C29" s="36">
        <v>2961</v>
      </c>
      <c r="D29" s="47"/>
      <c r="E29" s="47">
        <f>ROUND(Р[[#This Row],[Количество]]*Р[[#This Row],[Цена за ед., руб]],2)</f>
        <v>0</v>
      </c>
      <c r="F29" s="38"/>
    </row>
    <row r="30" spans="1:6" ht="11.1" customHeight="1" x14ac:dyDescent="0.2">
      <c r="A30" s="37" t="s">
        <v>407</v>
      </c>
      <c r="B30" s="33" t="s">
        <v>83</v>
      </c>
      <c r="C30" s="36">
        <v>24032</v>
      </c>
      <c r="D30" s="47"/>
      <c r="E30" s="47">
        <f>ROUND(Р[[#This Row],[Количество]]*Р[[#This Row],[Цена за ед., руб]],2)</f>
        <v>0</v>
      </c>
      <c r="F30" s="38"/>
    </row>
    <row r="31" spans="1:6" ht="11.1" customHeight="1" x14ac:dyDescent="0.2">
      <c r="A31" s="37" t="s">
        <v>413</v>
      </c>
      <c r="B31" s="33" t="s">
        <v>83</v>
      </c>
      <c r="C31" s="36">
        <v>2020</v>
      </c>
      <c r="D31" s="47"/>
      <c r="E31" s="47">
        <f>ROUND(Р[[#This Row],[Количество]]*Р[[#This Row],[Цена за ед., руб]],2)</f>
        <v>0</v>
      </c>
      <c r="F31" s="38"/>
    </row>
    <row r="32" spans="1:6" ht="11.1" customHeight="1" x14ac:dyDescent="0.2">
      <c r="A32" s="37" t="s">
        <v>416</v>
      </c>
      <c r="B32" s="33" t="s">
        <v>28</v>
      </c>
      <c r="C32" s="34">
        <v>4</v>
      </c>
      <c r="D32" s="47"/>
      <c r="E32" s="47">
        <f>ROUND(Р[[#This Row],[Количество]]*Р[[#This Row],[Цена за ед., руб]],2)</f>
        <v>0</v>
      </c>
      <c r="F32" s="38"/>
    </row>
    <row r="33" spans="1:6" ht="23.1" customHeight="1" x14ac:dyDescent="0.2">
      <c r="A33" s="37" t="s">
        <v>427</v>
      </c>
      <c r="B33" s="33" t="s">
        <v>76</v>
      </c>
      <c r="C33" s="34">
        <v>5</v>
      </c>
      <c r="D33" s="47"/>
      <c r="E33" s="47">
        <f>ROUND(Р[[#This Row],[Количество]]*Р[[#This Row],[Цена за ед., руб]],2)</f>
        <v>0</v>
      </c>
      <c r="F33" s="38"/>
    </row>
    <row r="34" spans="1:6" ht="11.1" customHeight="1" x14ac:dyDescent="0.2">
      <c r="A34" s="41" t="s">
        <v>429</v>
      </c>
      <c r="B34" s="42" t="s">
        <v>76</v>
      </c>
      <c r="C34" s="43">
        <v>4</v>
      </c>
      <c r="D34" s="47"/>
      <c r="E34" s="48">
        <f>ROUND(Р[[#This Row],[Количество]]*Р[[#This Row],[Цена за ед., руб]],2)</f>
        <v>0</v>
      </c>
      <c r="F34" s="45"/>
    </row>
    <row r="35" spans="1:6" ht="11.45" customHeight="1" x14ac:dyDescent="0.2">
      <c r="A35" s="41" t="s">
        <v>457</v>
      </c>
      <c r="B35" s="42"/>
      <c r="C35" s="44"/>
      <c r="D35" s="48"/>
      <c r="E35" s="48">
        <f>SUBTOTAL(109,Р[Сумма, руб])</f>
        <v>0</v>
      </c>
      <c r="F35" s="45"/>
    </row>
    <row r="37" spans="1:6" ht="11.45" customHeight="1" x14ac:dyDescent="0.2">
      <c r="D37" s="1" t="s">
        <v>461</v>
      </c>
      <c r="E37" s="70">
        <f>ЛСР!N358-Р[[#Totals],[Сумма,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20"/>
  <sheetViews>
    <sheetView workbookViewId="0">
      <pane ySplit="3" topLeftCell="A205" activePane="bottomLeft" state="frozen"/>
      <selection pane="bottomLeft" activeCell="I217" sqref="I4:I217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7" t="s">
        <v>439</v>
      </c>
      <c r="B1" s="117"/>
      <c r="C1" s="117"/>
      <c r="D1" s="117"/>
      <c r="E1" s="117"/>
      <c r="F1" s="117"/>
      <c r="G1" s="117"/>
      <c r="H1" s="117"/>
    </row>
    <row r="3" spans="1:9" x14ac:dyDescent="0.2">
      <c r="A3" s="39" t="s">
        <v>440</v>
      </c>
      <c r="B3" s="49" t="s">
        <v>441</v>
      </c>
      <c r="C3" s="40" t="s">
        <v>442</v>
      </c>
      <c r="D3" s="2" t="s">
        <v>7</v>
      </c>
      <c r="E3" s="2" t="s">
        <v>14</v>
      </c>
      <c r="F3" s="46" t="s">
        <v>15</v>
      </c>
      <c r="G3" s="46" t="s">
        <v>16</v>
      </c>
      <c r="H3" s="2" t="s">
        <v>443</v>
      </c>
      <c r="I3" s="40" t="s">
        <v>444</v>
      </c>
    </row>
    <row r="4" spans="1:9" ht="22.5" x14ac:dyDescent="0.2">
      <c r="A4" s="37" t="s">
        <v>119</v>
      </c>
      <c r="B4" s="35"/>
      <c r="C4" s="35" t="s">
        <v>120</v>
      </c>
      <c r="D4" s="33" t="s">
        <v>28</v>
      </c>
      <c r="E4" s="36">
        <v>1232</v>
      </c>
      <c r="F4" s="47"/>
      <c r="G4" s="47">
        <f>ROUND(М[[#This Row],[Количество]]*М[[#This Row],[Цена за ед., руб]],2)</f>
        <v>0</v>
      </c>
      <c r="H4" s="35"/>
      <c r="I4" s="38"/>
    </row>
    <row r="5" spans="1:9" x14ac:dyDescent="0.2">
      <c r="A5" s="37" t="s">
        <v>121</v>
      </c>
      <c r="B5" s="35"/>
      <c r="C5" s="35" t="s">
        <v>122</v>
      </c>
      <c r="D5" s="33" t="s">
        <v>28</v>
      </c>
      <c r="E5" s="36">
        <v>2464</v>
      </c>
      <c r="F5" s="47"/>
      <c r="G5" s="47">
        <f>ROUND(М[[#This Row],[Количество]]*М[[#This Row],[Цена за ед., руб]],2)</f>
        <v>0</v>
      </c>
      <c r="H5" s="35"/>
      <c r="I5" s="38"/>
    </row>
    <row r="6" spans="1:9" x14ac:dyDescent="0.2">
      <c r="A6" s="37" t="s">
        <v>123</v>
      </c>
      <c r="B6" s="35"/>
      <c r="C6" s="35" t="s">
        <v>124</v>
      </c>
      <c r="D6" s="33" t="s">
        <v>28</v>
      </c>
      <c r="E6" s="36">
        <v>2464</v>
      </c>
      <c r="F6" s="47"/>
      <c r="G6" s="47">
        <f>ROUND(М[[#This Row],[Количество]]*М[[#This Row],[Цена за ед., руб]],2)</f>
        <v>0</v>
      </c>
      <c r="H6" s="35"/>
      <c r="I6" s="38"/>
    </row>
    <row r="7" spans="1:9" x14ac:dyDescent="0.2">
      <c r="A7" s="37" t="s">
        <v>159</v>
      </c>
      <c r="B7" s="35"/>
      <c r="C7" s="35" t="s">
        <v>160</v>
      </c>
      <c r="D7" s="33" t="s">
        <v>28</v>
      </c>
      <c r="E7" s="36">
        <v>1233</v>
      </c>
      <c r="F7" s="47"/>
      <c r="G7" s="47">
        <f>ROUND(М[[#This Row],[Количество]]*М[[#This Row],[Цена за ед., руб]],2)</f>
        <v>0</v>
      </c>
      <c r="H7" s="35"/>
      <c r="I7" s="38"/>
    </row>
    <row r="8" spans="1:9" x14ac:dyDescent="0.2">
      <c r="A8" s="37" t="s">
        <v>403</v>
      </c>
      <c r="B8" s="35"/>
      <c r="C8" s="35" t="s">
        <v>404</v>
      </c>
      <c r="D8" s="33" t="s">
        <v>87</v>
      </c>
      <c r="E8" s="36">
        <v>2552</v>
      </c>
      <c r="F8" s="47"/>
      <c r="G8" s="47">
        <f>ROUND(М[[#This Row],[Количество]]*М[[#This Row],[Цена за ед., руб]],2)</f>
        <v>0</v>
      </c>
      <c r="H8" s="35"/>
      <c r="I8" s="38"/>
    </row>
    <row r="9" spans="1:9" x14ac:dyDescent="0.2">
      <c r="A9" s="37" t="s">
        <v>403</v>
      </c>
      <c r="B9" s="35"/>
      <c r="C9" s="35" t="s">
        <v>405</v>
      </c>
      <c r="D9" s="33" t="s">
        <v>87</v>
      </c>
      <c r="E9" s="34">
        <v>259</v>
      </c>
      <c r="F9" s="47"/>
      <c r="G9" s="47">
        <f>ROUND(М[[#This Row],[Количество]]*М[[#This Row],[Цена за ед., руб]],2)</f>
        <v>0</v>
      </c>
      <c r="H9" s="35"/>
      <c r="I9" s="38"/>
    </row>
    <row r="10" spans="1:9" x14ac:dyDescent="0.2">
      <c r="A10" s="37" t="s">
        <v>403</v>
      </c>
      <c r="B10" s="35"/>
      <c r="C10" s="35" t="s">
        <v>406</v>
      </c>
      <c r="D10" s="33" t="s">
        <v>87</v>
      </c>
      <c r="E10" s="34">
        <v>150</v>
      </c>
      <c r="F10" s="47"/>
      <c r="G10" s="47">
        <f>ROUND(М[[#This Row],[Количество]]*М[[#This Row],[Цена за ед., руб]],2)</f>
        <v>0</v>
      </c>
      <c r="H10" s="35"/>
      <c r="I10" s="38"/>
    </row>
    <row r="11" spans="1:9" x14ac:dyDescent="0.2">
      <c r="A11" s="37" t="s">
        <v>41</v>
      </c>
      <c r="B11" s="35" t="s">
        <v>42</v>
      </c>
      <c r="C11" s="35" t="s">
        <v>43</v>
      </c>
      <c r="D11" s="33" t="s">
        <v>28</v>
      </c>
      <c r="E11" s="34">
        <v>128</v>
      </c>
      <c r="F11" s="47"/>
      <c r="G11" s="47">
        <f>ROUND(М[[#This Row],[Количество]]*М[[#This Row],[Цена за ед., руб]],2)</f>
        <v>0</v>
      </c>
      <c r="H11" s="35"/>
      <c r="I11" s="38"/>
    </row>
    <row r="12" spans="1:9" x14ac:dyDescent="0.2">
      <c r="A12" s="37" t="s">
        <v>126</v>
      </c>
      <c r="B12" s="35"/>
      <c r="C12" s="35" t="s">
        <v>127</v>
      </c>
      <c r="D12" s="33" t="s">
        <v>76</v>
      </c>
      <c r="E12" s="34">
        <v>14</v>
      </c>
      <c r="F12" s="47"/>
      <c r="G12" s="47">
        <f>ROUND(М[[#This Row],[Количество]]*М[[#This Row],[Цена за ед., руб]],2)</f>
        <v>0</v>
      </c>
      <c r="H12" s="35"/>
      <c r="I12" s="38"/>
    </row>
    <row r="13" spans="1:9" x14ac:dyDescent="0.2">
      <c r="A13" s="37" t="s">
        <v>126</v>
      </c>
      <c r="B13" s="35"/>
      <c r="C13" s="35" t="s">
        <v>128</v>
      </c>
      <c r="D13" s="33" t="s">
        <v>76</v>
      </c>
      <c r="E13" s="34">
        <v>20</v>
      </c>
      <c r="F13" s="47"/>
      <c r="G13" s="47">
        <f>ROUND(М[[#This Row],[Количество]]*М[[#This Row],[Цена за ед., руб]],2)</f>
        <v>0</v>
      </c>
      <c r="H13" s="35"/>
      <c r="I13" s="38"/>
    </row>
    <row r="14" spans="1:9" x14ac:dyDescent="0.2">
      <c r="A14" s="37" t="s">
        <v>75</v>
      </c>
      <c r="B14" s="35"/>
      <c r="C14" s="35"/>
      <c r="D14" s="33" t="s">
        <v>76</v>
      </c>
      <c r="E14" s="34">
        <v>319</v>
      </c>
      <c r="F14" s="47"/>
      <c r="G14" s="47">
        <f>ROUND(М[[#This Row],[Количество]]*М[[#This Row],[Цена за ед., руб]],2)</f>
        <v>0</v>
      </c>
      <c r="H14" s="35"/>
      <c r="I14" s="38"/>
    </row>
    <row r="15" spans="1:9" x14ac:dyDescent="0.2">
      <c r="A15" s="37" t="s">
        <v>414</v>
      </c>
      <c r="B15" s="35"/>
      <c r="C15" s="35"/>
      <c r="D15" s="33" t="s">
        <v>415</v>
      </c>
      <c r="E15" s="34">
        <v>334</v>
      </c>
      <c r="F15" s="47"/>
      <c r="G15" s="47">
        <f>ROUND(М[[#This Row],[Количество]]*М[[#This Row],[Цена за ед., руб]],2)</f>
        <v>0</v>
      </c>
      <c r="H15" s="35"/>
      <c r="I15" s="38"/>
    </row>
    <row r="16" spans="1:9" x14ac:dyDescent="0.2">
      <c r="A16" s="37" t="s">
        <v>77</v>
      </c>
      <c r="B16" s="35"/>
      <c r="C16" s="35" t="s">
        <v>78</v>
      </c>
      <c r="D16" s="33" t="s">
        <v>28</v>
      </c>
      <c r="E16" s="34">
        <v>319</v>
      </c>
      <c r="F16" s="47"/>
      <c r="G16" s="47">
        <f>ROUND(М[[#This Row],[Количество]]*М[[#This Row],[Цена за ед., руб]],2)</f>
        <v>0</v>
      </c>
      <c r="H16" s="35"/>
      <c r="I16" s="38"/>
    </row>
    <row r="17" spans="1:9" ht="22.5" x14ac:dyDescent="0.2">
      <c r="A17" s="37" t="s">
        <v>38</v>
      </c>
      <c r="B17" s="35"/>
      <c r="C17" s="35" t="s">
        <v>39</v>
      </c>
      <c r="D17" s="33" t="s">
        <v>28</v>
      </c>
      <c r="E17" s="34">
        <v>12</v>
      </c>
      <c r="F17" s="47"/>
      <c r="G17" s="47">
        <f>ROUND(М[[#This Row],[Количество]]*М[[#This Row],[Цена за ед., руб]],2)</f>
        <v>0</v>
      </c>
      <c r="H17" s="35"/>
      <c r="I17" s="38"/>
    </row>
    <row r="18" spans="1:9" ht="33.75" x14ac:dyDescent="0.2">
      <c r="A18" s="37" t="s">
        <v>161</v>
      </c>
      <c r="B18" s="35"/>
      <c r="C18" s="35" t="s">
        <v>162</v>
      </c>
      <c r="D18" s="33" t="s">
        <v>28</v>
      </c>
      <c r="E18" s="34">
        <v>1</v>
      </c>
      <c r="F18" s="47"/>
      <c r="G18" s="47">
        <f>ROUND(М[[#This Row],[Количество]]*М[[#This Row],[Цена за ед., руб]],2)</f>
        <v>0</v>
      </c>
      <c r="H18" s="35"/>
      <c r="I18" s="38"/>
    </row>
    <row r="19" spans="1:9" ht="22.5" x14ac:dyDescent="0.2">
      <c r="A19" s="37" t="s">
        <v>161</v>
      </c>
      <c r="B19" s="35"/>
      <c r="C19" s="35" t="s">
        <v>163</v>
      </c>
      <c r="D19" s="33" t="s">
        <v>28</v>
      </c>
      <c r="E19" s="34">
        <v>7</v>
      </c>
      <c r="F19" s="47"/>
      <c r="G19" s="47">
        <f>ROUND(М[[#This Row],[Количество]]*М[[#This Row],[Цена за ед., руб]],2)</f>
        <v>0</v>
      </c>
      <c r="H19" s="35"/>
      <c r="I19" s="38"/>
    </row>
    <row r="20" spans="1:9" ht="22.5" x14ac:dyDescent="0.2">
      <c r="A20" s="37" t="s">
        <v>161</v>
      </c>
      <c r="B20" s="35"/>
      <c r="C20" s="35" t="s">
        <v>164</v>
      </c>
      <c r="D20" s="33" t="s">
        <v>28</v>
      </c>
      <c r="E20" s="34">
        <v>9</v>
      </c>
      <c r="F20" s="47"/>
      <c r="G20" s="47">
        <f>ROUND(М[[#This Row],[Количество]]*М[[#This Row],[Цена за ед., руб]],2)</f>
        <v>0</v>
      </c>
      <c r="H20" s="35"/>
      <c r="I20" s="38"/>
    </row>
    <row r="21" spans="1:9" ht="22.5" x14ac:dyDescent="0.2">
      <c r="A21" s="37" t="s">
        <v>161</v>
      </c>
      <c r="B21" s="35"/>
      <c r="C21" s="35" t="s">
        <v>165</v>
      </c>
      <c r="D21" s="33" t="s">
        <v>28</v>
      </c>
      <c r="E21" s="34">
        <v>17</v>
      </c>
      <c r="F21" s="47"/>
      <c r="G21" s="47">
        <f>ROUND(М[[#This Row],[Количество]]*М[[#This Row],[Цена за ед., руб]],2)</f>
        <v>0</v>
      </c>
      <c r="H21" s="35"/>
      <c r="I21" s="38"/>
    </row>
    <row r="22" spans="1:9" ht="22.5" x14ac:dyDescent="0.2">
      <c r="A22" s="37" t="s">
        <v>161</v>
      </c>
      <c r="B22" s="35"/>
      <c r="C22" s="35" t="s">
        <v>166</v>
      </c>
      <c r="D22" s="33" t="s">
        <v>28</v>
      </c>
      <c r="E22" s="34">
        <v>6</v>
      </c>
      <c r="F22" s="47"/>
      <c r="G22" s="47">
        <f>ROUND(М[[#This Row],[Количество]]*М[[#This Row],[Цена за ед., руб]],2)</f>
        <v>0</v>
      </c>
      <c r="H22" s="35"/>
      <c r="I22" s="38"/>
    </row>
    <row r="23" spans="1:9" ht="22.5" x14ac:dyDescent="0.2">
      <c r="A23" s="37" t="s">
        <v>161</v>
      </c>
      <c r="B23" s="35"/>
      <c r="C23" s="35" t="s">
        <v>167</v>
      </c>
      <c r="D23" s="33" t="s">
        <v>28</v>
      </c>
      <c r="E23" s="34">
        <v>20</v>
      </c>
      <c r="F23" s="47"/>
      <c r="G23" s="47">
        <f>ROUND(М[[#This Row],[Количество]]*М[[#This Row],[Цена за ед., руб]],2)</f>
        <v>0</v>
      </c>
      <c r="H23" s="35"/>
      <c r="I23" s="38"/>
    </row>
    <row r="24" spans="1:9" ht="22.5" x14ac:dyDescent="0.2">
      <c r="A24" s="37" t="s">
        <v>161</v>
      </c>
      <c r="B24" s="35"/>
      <c r="C24" s="35" t="s">
        <v>168</v>
      </c>
      <c r="D24" s="33" t="s">
        <v>28</v>
      </c>
      <c r="E24" s="34">
        <v>32</v>
      </c>
      <c r="F24" s="47"/>
      <c r="G24" s="47">
        <f>ROUND(М[[#This Row],[Количество]]*М[[#This Row],[Цена за ед., руб]],2)</f>
        <v>0</v>
      </c>
      <c r="H24" s="35"/>
      <c r="I24" s="38"/>
    </row>
    <row r="25" spans="1:9" ht="22.5" x14ac:dyDescent="0.2">
      <c r="A25" s="37" t="s">
        <v>161</v>
      </c>
      <c r="B25" s="35" t="s">
        <v>170</v>
      </c>
      <c r="C25" s="35" t="s">
        <v>168</v>
      </c>
      <c r="D25" s="33" t="s">
        <v>28</v>
      </c>
      <c r="E25" s="34">
        <v>3</v>
      </c>
      <c r="F25" s="47"/>
      <c r="G25" s="47">
        <f>ROUND(М[[#This Row],[Количество]]*М[[#This Row],[Цена за ед., руб]],2)</f>
        <v>0</v>
      </c>
      <c r="H25" s="35"/>
      <c r="I25" s="38"/>
    </row>
    <row r="26" spans="1:9" ht="22.5" x14ac:dyDescent="0.2">
      <c r="A26" s="37" t="s">
        <v>161</v>
      </c>
      <c r="B26" s="35"/>
      <c r="C26" s="35" t="s">
        <v>172</v>
      </c>
      <c r="D26" s="33" t="s">
        <v>28</v>
      </c>
      <c r="E26" s="34">
        <v>109</v>
      </c>
      <c r="F26" s="47"/>
      <c r="G26" s="47">
        <f>ROUND(М[[#This Row],[Количество]]*М[[#This Row],[Цена за ед., руб]],2)</f>
        <v>0</v>
      </c>
      <c r="H26" s="35"/>
      <c r="I26" s="38"/>
    </row>
    <row r="27" spans="1:9" ht="22.5" x14ac:dyDescent="0.2">
      <c r="A27" s="37" t="s">
        <v>161</v>
      </c>
      <c r="B27" s="35"/>
      <c r="C27" s="35" t="s">
        <v>173</v>
      </c>
      <c r="D27" s="33" t="s">
        <v>28</v>
      </c>
      <c r="E27" s="34">
        <v>9</v>
      </c>
      <c r="F27" s="47"/>
      <c r="G27" s="47">
        <f>ROUND(М[[#This Row],[Количество]]*М[[#This Row],[Цена за ед., руб]],2)</f>
        <v>0</v>
      </c>
      <c r="H27" s="35"/>
      <c r="I27" s="38"/>
    </row>
    <row r="28" spans="1:9" ht="22.5" x14ac:dyDescent="0.2">
      <c r="A28" s="37" t="s">
        <v>161</v>
      </c>
      <c r="B28" s="35"/>
      <c r="C28" s="35" t="s">
        <v>175</v>
      </c>
      <c r="D28" s="33" t="s">
        <v>28</v>
      </c>
      <c r="E28" s="34">
        <v>3</v>
      </c>
      <c r="F28" s="47"/>
      <c r="G28" s="47">
        <f>ROUND(М[[#This Row],[Количество]]*М[[#This Row],[Цена за ед., руб]],2)</f>
        <v>0</v>
      </c>
      <c r="H28" s="35"/>
      <c r="I28" s="38"/>
    </row>
    <row r="29" spans="1:9" ht="22.5" x14ac:dyDescent="0.2">
      <c r="A29" s="37" t="s">
        <v>161</v>
      </c>
      <c r="B29" s="35"/>
      <c r="C29" s="35" t="s">
        <v>177</v>
      </c>
      <c r="D29" s="33" t="s">
        <v>28</v>
      </c>
      <c r="E29" s="34">
        <v>3</v>
      </c>
      <c r="F29" s="47"/>
      <c r="G29" s="47">
        <f>ROUND(М[[#This Row],[Количество]]*М[[#This Row],[Цена за ед., руб]],2)</f>
        <v>0</v>
      </c>
      <c r="H29" s="35"/>
      <c r="I29" s="38"/>
    </row>
    <row r="30" spans="1:9" ht="22.5" x14ac:dyDescent="0.2">
      <c r="A30" s="37" t="s">
        <v>161</v>
      </c>
      <c r="B30" s="35"/>
      <c r="C30" s="35" t="s">
        <v>179</v>
      </c>
      <c r="D30" s="33" t="s">
        <v>28</v>
      </c>
      <c r="E30" s="34">
        <v>1</v>
      </c>
      <c r="F30" s="47"/>
      <c r="G30" s="47">
        <f>ROUND(М[[#This Row],[Количество]]*М[[#This Row],[Цена за ед., руб]],2)</f>
        <v>0</v>
      </c>
      <c r="H30" s="35"/>
      <c r="I30" s="38"/>
    </row>
    <row r="31" spans="1:9" ht="22.5" x14ac:dyDescent="0.2">
      <c r="A31" s="37" t="s">
        <v>161</v>
      </c>
      <c r="B31" s="35"/>
      <c r="C31" s="35" t="s">
        <v>181</v>
      </c>
      <c r="D31" s="33" t="s">
        <v>28</v>
      </c>
      <c r="E31" s="34">
        <v>86</v>
      </c>
      <c r="F31" s="47"/>
      <c r="G31" s="47">
        <f>ROUND(М[[#This Row],[Количество]]*М[[#This Row],[Цена за ед., руб]],2)</f>
        <v>0</v>
      </c>
      <c r="H31" s="35"/>
      <c r="I31" s="38"/>
    </row>
    <row r="32" spans="1:9" ht="22.5" x14ac:dyDescent="0.2">
      <c r="A32" s="37" t="s">
        <v>161</v>
      </c>
      <c r="B32" s="35"/>
      <c r="C32" s="35" t="s">
        <v>183</v>
      </c>
      <c r="D32" s="33" t="s">
        <v>28</v>
      </c>
      <c r="E32" s="34">
        <v>1</v>
      </c>
      <c r="F32" s="47"/>
      <c r="G32" s="47">
        <f>ROUND(М[[#This Row],[Количество]]*М[[#This Row],[Цена за ед., руб]],2)</f>
        <v>0</v>
      </c>
      <c r="H32" s="35"/>
      <c r="I32" s="38"/>
    </row>
    <row r="33" spans="1:9" ht="22.5" x14ac:dyDescent="0.2">
      <c r="A33" s="37" t="s">
        <v>161</v>
      </c>
      <c r="B33" s="35"/>
      <c r="C33" s="35" t="s">
        <v>185</v>
      </c>
      <c r="D33" s="33" t="s">
        <v>28</v>
      </c>
      <c r="E33" s="34">
        <v>3</v>
      </c>
      <c r="F33" s="47"/>
      <c r="G33" s="47">
        <f>ROUND(М[[#This Row],[Количество]]*М[[#This Row],[Цена за ед., руб]],2)</f>
        <v>0</v>
      </c>
      <c r="H33" s="35"/>
      <c r="I33" s="38"/>
    </row>
    <row r="34" spans="1:9" ht="22.5" x14ac:dyDescent="0.2">
      <c r="A34" s="37" t="s">
        <v>161</v>
      </c>
      <c r="B34" s="35"/>
      <c r="C34" s="35" t="s">
        <v>187</v>
      </c>
      <c r="D34" s="33" t="s">
        <v>28</v>
      </c>
      <c r="E34" s="34">
        <v>6</v>
      </c>
      <c r="F34" s="47"/>
      <c r="G34" s="47">
        <f>ROUND(М[[#This Row],[Количество]]*М[[#This Row],[Цена за ед., руб]],2)</f>
        <v>0</v>
      </c>
      <c r="H34" s="35"/>
      <c r="I34" s="38"/>
    </row>
    <row r="35" spans="1:9" ht="22.5" x14ac:dyDescent="0.2">
      <c r="A35" s="37" t="s">
        <v>161</v>
      </c>
      <c r="B35" s="35"/>
      <c r="C35" s="35" t="s">
        <v>189</v>
      </c>
      <c r="D35" s="33" t="s">
        <v>28</v>
      </c>
      <c r="E35" s="34">
        <v>8</v>
      </c>
      <c r="F35" s="47"/>
      <c r="G35" s="47">
        <f>ROUND(М[[#This Row],[Количество]]*М[[#This Row],[Цена за ед., руб]],2)</f>
        <v>0</v>
      </c>
      <c r="H35" s="35"/>
      <c r="I35" s="38"/>
    </row>
    <row r="36" spans="1:9" ht="22.5" x14ac:dyDescent="0.2">
      <c r="A36" s="37" t="s">
        <v>161</v>
      </c>
      <c r="B36" s="35"/>
      <c r="C36" s="35" t="s">
        <v>191</v>
      </c>
      <c r="D36" s="33" t="s">
        <v>28</v>
      </c>
      <c r="E36" s="34">
        <v>5</v>
      </c>
      <c r="F36" s="47"/>
      <c r="G36" s="47">
        <f>ROUND(М[[#This Row],[Количество]]*М[[#This Row],[Цена за ед., руб]],2)</f>
        <v>0</v>
      </c>
      <c r="H36" s="35"/>
      <c r="I36" s="38"/>
    </row>
    <row r="37" spans="1:9" ht="22.5" x14ac:dyDescent="0.2">
      <c r="A37" s="37" t="s">
        <v>161</v>
      </c>
      <c r="B37" s="35"/>
      <c r="C37" s="35" t="s">
        <v>193</v>
      </c>
      <c r="D37" s="33" t="s">
        <v>28</v>
      </c>
      <c r="E37" s="34">
        <v>2</v>
      </c>
      <c r="F37" s="47"/>
      <c r="G37" s="47">
        <f>ROUND(М[[#This Row],[Количество]]*М[[#This Row],[Цена за ед., руб]],2)</f>
        <v>0</v>
      </c>
      <c r="H37" s="35"/>
      <c r="I37" s="38"/>
    </row>
    <row r="38" spans="1:9" ht="22.5" x14ac:dyDescent="0.2">
      <c r="A38" s="37" t="s">
        <v>161</v>
      </c>
      <c r="B38" s="35"/>
      <c r="C38" s="35" t="s">
        <v>195</v>
      </c>
      <c r="D38" s="33" t="s">
        <v>28</v>
      </c>
      <c r="E38" s="34">
        <v>2</v>
      </c>
      <c r="F38" s="47"/>
      <c r="G38" s="47">
        <f>ROUND(М[[#This Row],[Количество]]*М[[#This Row],[Цена за ед., руб]],2)</f>
        <v>0</v>
      </c>
      <c r="H38" s="35"/>
      <c r="I38" s="38"/>
    </row>
    <row r="39" spans="1:9" ht="22.5" x14ac:dyDescent="0.2">
      <c r="A39" s="37" t="s">
        <v>161</v>
      </c>
      <c r="B39" s="35"/>
      <c r="C39" s="35" t="s">
        <v>197</v>
      </c>
      <c r="D39" s="33" t="s">
        <v>28</v>
      </c>
      <c r="E39" s="34">
        <v>4</v>
      </c>
      <c r="F39" s="47"/>
      <c r="G39" s="47">
        <f>ROUND(М[[#This Row],[Количество]]*М[[#This Row],[Цена за ед., руб]],2)</f>
        <v>0</v>
      </c>
      <c r="H39" s="35"/>
      <c r="I39" s="38"/>
    </row>
    <row r="40" spans="1:9" ht="22.5" x14ac:dyDescent="0.2">
      <c r="A40" s="37" t="s">
        <v>161</v>
      </c>
      <c r="B40" s="35"/>
      <c r="C40" s="35" t="s">
        <v>199</v>
      </c>
      <c r="D40" s="33" t="s">
        <v>28</v>
      </c>
      <c r="E40" s="34">
        <v>2</v>
      </c>
      <c r="F40" s="47"/>
      <c r="G40" s="47">
        <f>ROUND(М[[#This Row],[Количество]]*М[[#This Row],[Цена за ед., руб]],2)</f>
        <v>0</v>
      </c>
      <c r="H40" s="35"/>
      <c r="I40" s="38"/>
    </row>
    <row r="41" spans="1:9" ht="22.5" x14ac:dyDescent="0.2">
      <c r="A41" s="37" t="s">
        <v>161</v>
      </c>
      <c r="B41" s="35"/>
      <c r="C41" s="35" t="s">
        <v>201</v>
      </c>
      <c r="D41" s="33" t="s">
        <v>28</v>
      </c>
      <c r="E41" s="34">
        <v>6</v>
      </c>
      <c r="F41" s="47"/>
      <c r="G41" s="47">
        <f>ROUND(М[[#This Row],[Количество]]*М[[#This Row],[Цена за ед., руб]],2)</f>
        <v>0</v>
      </c>
      <c r="H41" s="35"/>
      <c r="I41" s="38"/>
    </row>
    <row r="42" spans="1:9" ht="22.5" x14ac:dyDescent="0.2">
      <c r="A42" s="37" t="s">
        <v>161</v>
      </c>
      <c r="B42" s="35"/>
      <c r="C42" s="35" t="s">
        <v>203</v>
      </c>
      <c r="D42" s="33" t="s">
        <v>28</v>
      </c>
      <c r="E42" s="34">
        <v>6</v>
      </c>
      <c r="F42" s="47"/>
      <c r="G42" s="47">
        <f>ROUND(М[[#This Row],[Количество]]*М[[#This Row],[Цена за ед., руб]],2)</f>
        <v>0</v>
      </c>
      <c r="H42" s="35"/>
      <c r="I42" s="38"/>
    </row>
    <row r="43" spans="1:9" ht="22.5" x14ac:dyDescent="0.2">
      <c r="A43" s="37" t="s">
        <v>161</v>
      </c>
      <c r="B43" s="35" t="s">
        <v>170</v>
      </c>
      <c r="C43" s="35" t="s">
        <v>203</v>
      </c>
      <c r="D43" s="33" t="s">
        <v>28</v>
      </c>
      <c r="E43" s="34">
        <v>2</v>
      </c>
      <c r="F43" s="47"/>
      <c r="G43" s="47">
        <f>ROUND(М[[#This Row],[Количество]]*М[[#This Row],[Цена за ед., руб]],2)</f>
        <v>0</v>
      </c>
      <c r="H43" s="35"/>
      <c r="I43" s="38"/>
    </row>
    <row r="44" spans="1:9" ht="22.5" x14ac:dyDescent="0.2">
      <c r="A44" s="37" t="s">
        <v>161</v>
      </c>
      <c r="B44" s="35"/>
      <c r="C44" s="35" t="s">
        <v>206</v>
      </c>
      <c r="D44" s="33" t="s">
        <v>28</v>
      </c>
      <c r="E44" s="34">
        <v>2</v>
      </c>
      <c r="F44" s="47"/>
      <c r="G44" s="47">
        <f>ROUND(М[[#This Row],[Количество]]*М[[#This Row],[Цена за ед., руб]],2)</f>
        <v>0</v>
      </c>
      <c r="H44" s="35"/>
      <c r="I44" s="38"/>
    </row>
    <row r="45" spans="1:9" ht="22.5" x14ac:dyDescent="0.2">
      <c r="A45" s="37" t="s">
        <v>161</v>
      </c>
      <c r="B45" s="35"/>
      <c r="C45" s="35" t="s">
        <v>208</v>
      </c>
      <c r="D45" s="33" t="s">
        <v>28</v>
      </c>
      <c r="E45" s="34">
        <v>9</v>
      </c>
      <c r="F45" s="47"/>
      <c r="G45" s="47">
        <f>ROUND(М[[#This Row],[Количество]]*М[[#This Row],[Цена за ед., руб]],2)</f>
        <v>0</v>
      </c>
      <c r="H45" s="35"/>
      <c r="I45" s="38"/>
    </row>
    <row r="46" spans="1:9" ht="33.75" x14ac:dyDescent="0.2">
      <c r="A46" s="37" t="s">
        <v>161</v>
      </c>
      <c r="B46" s="35"/>
      <c r="C46" s="35" t="s">
        <v>210</v>
      </c>
      <c r="D46" s="33" t="s">
        <v>28</v>
      </c>
      <c r="E46" s="34">
        <v>11</v>
      </c>
      <c r="F46" s="47"/>
      <c r="G46" s="47">
        <f>ROUND(М[[#This Row],[Количество]]*М[[#This Row],[Цена за ед., руб]],2)</f>
        <v>0</v>
      </c>
      <c r="H46" s="35"/>
      <c r="I46" s="38"/>
    </row>
    <row r="47" spans="1:9" ht="33.75" x14ac:dyDescent="0.2">
      <c r="A47" s="37" t="s">
        <v>161</v>
      </c>
      <c r="B47" s="35"/>
      <c r="C47" s="35" t="s">
        <v>212</v>
      </c>
      <c r="D47" s="33" t="s">
        <v>28</v>
      </c>
      <c r="E47" s="34">
        <v>20</v>
      </c>
      <c r="F47" s="47"/>
      <c r="G47" s="47">
        <f>ROUND(М[[#This Row],[Количество]]*М[[#This Row],[Цена за ед., руб]],2)</f>
        <v>0</v>
      </c>
      <c r="H47" s="35"/>
      <c r="I47" s="38"/>
    </row>
    <row r="48" spans="1:9" ht="33.75" x14ac:dyDescent="0.2">
      <c r="A48" s="37" t="s">
        <v>161</v>
      </c>
      <c r="B48" s="35"/>
      <c r="C48" s="35" t="s">
        <v>214</v>
      </c>
      <c r="D48" s="33" t="s">
        <v>28</v>
      </c>
      <c r="E48" s="34">
        <v>2</v>
      </c>
      <c r="F48" s="47"/>
      <c r="G48" s="47">
        <f>ROUND(М[[#This Row],[Количество]]*М[[#This Row],[Цена за ед., руб]],2)</f>
        <v>0</v>
      </c>
      <c r="H48" s="35"/>
      <c r="I48" s="38"/>
    </row>
    <row r="49" spans="1:9" ht="33.75" x14ac:dyDescent="0.2">
      <c r="A49" s="37" t="s">
        <v>161</v>
      </c>
      <c r="B49" s="35"/>
      <c r="C49" s="35" t="s">
        <v>216</v>
      </c>
      <c r="D49" s="33" t="s">
        <v>28</v>
      </c>
      <c r="E49" s="34">
        <v>3</v>
      </c>
      <c r="F49" s="47"/>
      <c r="G49" s="47">
        <f>ROUND(М[[#This Row],[Количество]]*М[[#This Row],[Цена за ед., руб]],2)</f>
        <v>0</v>
      </c>
      <c r="H49" s="35"/>
      <c r="I49" s="38"/>
    </row>
    <row r="50" spans="1:9" ht="33.75" x14ac:dyDescent="0.2">
      <c r="A50" s="37" t="s">
        <v>161</v>
      </c>
      <c r="B50" s="35"/>
      <c r="C50" s="35" t="s">
        <v>218</v>
      </c>
      <c r="D50" s="33" t="s">
        <v>28</v>
      </c>
      <c r="E50" s="34">
        <v>4</v>
      </c>
      <c r="F50" s="47"/>
      <c r="G50" s="47">
        <f>ROUND(М[[#This Row],[Количество]]*М[[#This Row],[Цена за ед., руб]],2)</f>
        <v>0</v>
      </c>
      <c r="H50" s="35"/>
      <c r="I50" s="38"/>
    </row>
    <row r="51" spans="1:9" ht="33.75" x14ac:dyDescent="0.2">
      <c r="A51" s="37" t="s">
        <v>161</v>
      </c>
      <c r="B51" s="35"/>
      <c r="C51" s="35" t="s">
        <v>220</v>
      </c>
      <c r="D51" s="33" t="s">
        <v>28</v>
      </c>
      <c r="E51" s="34">
        <v>1</v>
      </c>
      <c r="F51" s="47"/>
      <c r="G51" s="47">
        <f>ROUND(М[[#This Row],[Количество]]*М[[#This Row],[Цена за ед., руб]],2)</f>
        <v>0</v>
      </c>
      <c r="H51" s="35"/>
      <c r="I51" s="38"/>
    </row>
    <row r="52" spans="1:9" ht="33.75" x14ac:dyDescent="0.2">
      <c r="A52" s="37" t="s">
        <v>161</v>
      </c>
      <c r="B52" s="35"/>
      <c r="C52" s="35" t="s">
        <v>222</v>
      </c>
      <c r="D52" s="33" t="s">
        <v>28</v>
      </c>
      <c r="E52" s="34">
        <v>2</v>
      </c>
      <c r="F52" s="47"/>
      <c r="G52" s="47">
        <f>ROUND(М[[#This Row],[Количество]]*М[[#This Row],[Цена за ед., руб]],2)</f>
        <v>0</v>
      </c>
      <c r="H52" s="35"/>
      <c r="I52" s="38"/>
    </row>
    <row r="53" spans="1:9" ht="22.5" x14ac:dyDescent="0.2">
      <c r="A53" s="37" t="s">
        <v>161</v>
      </c>
      <c r="B53" s="35"/>
      <c r="C53" s="35" t="s">
        <v>224</v>
      </c>
      <c r="D53" s="33" t="s">
        <v>28</v>
      </c>
      <c r="E53" s="34">
        <v>2</v>
      </c>
      <c r="F53" s="47"/>
      <c r="G53" s="47">
        <f>ROUND(М[[#This Row],[Количество]]*М[[#This Row],[Цена за ед., руб]],2)</f>
        <v>0</v>
      </c>
      <c r="H53" s="35"/>
      <c r="I53" s="38"/>
    </row>
    <row r="54" spans="1:9" ht="22.5" x14ac:dyDescent="0.2">
      <c r="A54" s="37" t="s">
        <v>161</v>
      </c>
      <c r="B54" s="35"/>
      <c r="C54" s="35" t="s">
        <v>226</v>
      </c>
      <c r="D54" s="33" t="s">
        <v>28</v>
      </c>
      <c r="E54" s="34">
        <v>1</v>
      </c>
      <c r="F54" s="47"/>
      <c r="G54" s="47">
        <f>ROUND(М[[#This Row],[Количество]]*М[[#This Row],[Цена за ед., руб]],2)</f>
        <v>0</v>
      </c>
      <c r="H54" s="35"/>
      <c r="I54" s="38"/>
    </row>
    <row r="55" spans="1:9" ht="22.5" x14ac:dyDescent="0.2">
      <c r="A55" s="37" t="s">
        <v>161</v>
      </c>
      <c r="B55" s="35"/>
      <c r="C55" s="35" t="s">
        <v>228</v>
      </c>
      <c r="D55" s="33" t="s">
        <v>28</v>
      </c>
      <c r="E55" s="34">
        <v>5</v>
      </c>
      <c r="F55" s="47"/>
      <c r="G55" s="47">
        <f>ROUND(М[[#This Row],[Количество]]*М[[#This Row],[Цена за ед., руб]],2)</f>
        <v>0</v>
      </c>
      <c r="H55" s="35"/>
      <c r="I55" s="38"/>
    </row>
    <row r="56" spans="1:9" ht="22.5" x14ac:dyDescent="0.2">
      <c r="A56" s="37" t="s">
        <v>161</v>
      </c>
      <c r="B56" s="35"/>
      <c r="C56" s="35" t="s">
        <v>230</v>
      </c>
      <c r="D56" s="33" t="s">
        <v>28</v>
      </c>
      <c r="E56" s="34">
        <v>4</v>
      </c>
      <c r="F56" s="47"/>
      <c r="G56" s="47">
        <f>ROUND(М[[#This Row],[Количество]]*М[[#This Row],[Цена за ед., руб]],2)</f>
        <v>0</v>
      </c>
      <c r="H56" s="35"/>
      <c r="I56" s="38"/>
    </row>
    <row r="57" spans="1:9" ht="22.5" x14ac:dyDescent="0.2">
      <c r="A57" s="37" t="s">
        <v>161</v>
      </c>
      <c r="B57" s="35" t="s">
        <v>170</v>
      </c>
      <c r="C57" s="35" t="s">
        <v>230</v>
      </c>
      <c r="D57" s="33" t="s">
        <v>28</v>
      </c>
      <c r="E57" s="34">
        <v>2</v>
      </c>
      <c r="F57" s="47"/>
      <c r="G57" s="47">
        <f>ROUND(М[[#This Row],[Количество]]*М[[#This Row],[Цена за ед., руб]],2)</f>
        <v>0</v>
      </c>
      <c r="H57" s="35"/>
      <c r="I57" s="38"/>
    </row>
    <row r="58" spans="1:9" ht="22.5" x14ac:dyDescent="0.2">
      <c r="A58" s="37" t="s">
        <v>161</v>
      </c>
      <c r="B58" s="35"/>
      <c r="C58" s="35" t="s">
        <v>233</v>
      </c>
      <c r="D58" s="33" t="s">
        <v>28</v>
      </c>
      <c r="E58" s="34">
        <v>1</v>
      </c>
      <c r="F58" s="47"/>
      <c r="G58" s="47">
        <f>ROUND(М[[#This Row],[Количество]]*М[[#This Row],[Цена за ед., руб]],2)</f>
        <v>0</v>
      </c>
      <c r="H58" s="35"/>
      <c r="I58" s="38"/>
    </row>
    <row r="59" spans="1:9" ht="22.5" x14ac:dyDescent="0.2">
      <c r="A59" s="37" t="s">
        <v>161</v>
      </c>
      <c r="B59" s="35"/>
      <c r="C59" s="35" t="s">
        <v>235</v>
      </c>
      <c r="D59" s="33" t="s">
        <v>28</v>
      </c>
      <c r="E59" s="34">
        <v>7</v>
      </c>
      <c r="F59" s="47"/>
      <c r="G59" s="47">
        <f>ROUND(М[[#This Row],[Количество]]*М[[#This Row],[Цена за ед., руб]],2)</f>
        <v>0</v>
      </c>
      <c r="H59" s="35"/>
      <c r="I59" s="38"/>
    </row>
    <row r="60" spans="1:9" ht="33.75" x14ac:dyDescent="0.2">
      <c r="A60" s="37" t="s">
        <v>161</v>
      </c>
      <c r="B60" s="35"/>
      <c r="C60" s="35" t="s">
        <v>237</v>
      </c>
      <c r="D60" s="33" t="s">
        <v>28</v>
      </c>
      <c r="E60" s="34">
        <v>3</v>
      </c>
      <c r="F60" s="47"/>
      <c r="G60" s="47">
        <f>ROUND(М[[#This Row],[Количество]]*М[[#This Row],[Цена за ед., руб]],2)</f>
        <v>0</v>
      </c>
      <c r="H60" s="35"/>
      <c r="I60" s="38"/>
    </row>
    <row r="61" spans="1:9" ht="22.5" x14ac:dyDescent="0.2">
      <c r="A61" s="37" t="s">
        <v>161</v>
      </c>
      <c r="B61" s="35"/>
      <c r="C61" s="35" t="s">
        <v>239</v>
      </c>
      <c r="D61" s="33" t="s">
        <v>28</v>
      </c>
      <c r="E61" s="34">
        <v>7</v>
      </c>
      <c r="F61" s="47"/>
      <c r="G61" s="47">
        <f>ROUND(М[[#This Row],[Количество]]*М[[#This Row],[Цена за ед., руб]],2)</f>
        <v>0</v>
      </c>
      <c r="H61" s="35"/>
      <c r="I61" s="38"/>
    </row>
    <row r="62" spans="1:9" ht="22.5" x14ac:dyDescent="0.2">
      <c r="A62" s="37" t="s">
        <v>161</v>
      </c>
      <c r="B62" s="35"/>
      <c r="C62" s="35" t="s">
        <v>241</v>
      </c>
      <c r="D62" s="33" t="s">
        <v>28</v>
      </c>
      <c r="E62" s="34">
        <v>2</v>
      </c>
      <c r="F62" s="47"/>
      <c r="G62" s="47">
        <f>ROUND(М[[#This Row],[Количество]]*М[[#This Row],[Цена за ед., руб]],2)</f>
        <v>0</v>
      </c>
      <c r="H62" s="35"/>
      <c r="I62" s="38"/>
    </row>
    <row r="63" spans="1:9" ht="22.5" x14ac:dyDescent="0.2">
      <c r="A63" s="37" t="s">
        <v>161</v>
      </c>
      <c r="B63" s="35"/>
      <c r="C63" s="35" t="s">
        <v>243</v>
      </c>
      <c r="D63" s="33" t="s">
        <v>28</v>
      </c>
      <c r="E63" s="34">
        <v>48</v>
      </c>
      <c r="F63" s="47"/>
      <c r="G63" s="47">
        <f>ROUND(М[[#This Row],[Количество]]*М[[#This Row],[Цена за ед., руб]],2)</f>
        <v>0</v>
      </c>
      <c r="H63" s="35"/>
      <c r="I63" s="38"/>
    </row>
    <row r="64" spans="1:9" ht="22.5" x14ac:dyDescent="0.2">
      <c r="A64" s="37" t="s">
        <v>161</v>
      </c>
      <c r="B64" s="35" t="s">
        <v>170</v>
      </c>
      <c r="C64" s="35" t="s">
        <v>243</v>
      </c>
      <c r="D64" s="33" t="s">
        <v>28</v>
      </c>
      <c r="E64" s="34">
        <v>8</v>
      </c>
      <c r="F64" s="47"/>
      <c r="G64" s="47">
        <f>ROUND(М[[#This Row],[Количество]]*М[[#This Row],[Цена за ед., руб]],2)</f>
        <v>0</v>
      </c>
      <c r="H64" s="35"/>
      <c r="I64" s="38"/>
    </row>
    <row r="65" spans="1:9" ht="22.5" x14ac:dyDescent="0.2">
      <c r="A65" s="37" t="s">
        <v>161</v>
      </c>
      <c r="B65" s="35"/>
      <c r="C65" s="35" t="s">
        <v>246</v>
      </c>
      <c r="D65" s="33" t="s">
        <v>28</v>
      </c>
      <c r="E65" s="34">
        <v>46</v>
      </c>
      <c r="F65" s="47"/>
      <c r="G65" s="47">
        <f>ROUND(М[[#This Row],[Количество]]*М[[#This Row],[Цена за ед., руб]],2)</f>
        <v>0</v>
      </c>
      <c r="H65" s="35"/>
      <c r="I65" s="38"/>
    </row>
    <row r="66" spans="1:9" ht="22.5" x14ac:dyDescent="0.2">
      <c r="A66" s="37" t="s">
        <v>161</v>
      </c>
      <c r="B66" s="35"/>
      <c r="C66" s="35" t="s">
        <v>248</v>
      </c>
      <c r="D66" s="33" t="s">
        <v>28</v>
      </c>
      <c r="E66" s="34">
        <v>24</v>
      </c>
      <c r="F66" s="47"/>
      <c r="G66" s="47">
        <f>ROUND(М[[#This Row],[Количество]]*М[[#This Row],[Цена за ед., руб]],2)</f>
        <v>0</v>
      </c>
      <c r="H66" s="35"/>
      <c r="I66" s="38"/>
    </row>
    <row r="67" spans="1:9" ht="22.5" x14ac:dyDescent="0.2">
      <c r="A67" s="37" t="s">
        <v>161</v>
      </c>
      <c r="B67" s="35" t="s">
        <v>170</v>
      </c>
      <c r="C67" s="35" t="s">
        <v>248</v>
      </c>
      <c r="D67" s="33" t="s">
        <v>28</v>
      </c>
      <c r="E67" s="34">
        <v>3</v>
      </c>
      <c r="F67" s="47"/>
      <c r="G67" s="47">
        <f>ROUND(М[[#This Row],[Количество]]*М[[#This Row],[Цена за ед., руб]],2)</f>
        <v>0</v>
      </c>
      <c r="H67" s="35"/>
      <c r="I67" s="38"/>
    </row>
    <row r="68" spans="1:9" ht="22.5" x14ac:dyDescent="0.2">
      <c r="A68" s="37" t="s">
        <v>161</v>
      </c>
      <c r="B68" s="35"/>
      <c r="C68" s="35" t="s">
        <v>251</v>
      </c>
      <c r="D68" s="33" t="s">
        <v>28</v>
      </c>
      <c r="E68" s="34">
        <v>23</v>
      </c>
      <c r="F68" s="47"/>
      <c r="G68" s="47">
        <f>ROUND(М[[#This Row],[Количество]]*М[[#This Row],[Цена за ед., руб]],2)</f>
        <v>0</v>
      </c>
      <c r="H68" s="35"/>
      <c r="I68" s="38"/>
    </row>
    <row r="69" spans="1:9" ht="22.5" x14ac:dyDescent="0.2">
      <c r="A69" s="37" t="s">
        <v>161</v>
      </c>
      <c r="B69" s="35"/>
      <c r="C69" s="35" t="s">
        <v>253</v>
      </c>
      <c r="D69" s="33" t="s">
        <v>28</v>
      </c>
      <c r="E69" s="34">
        <v>3</v>
      </c>
      <c r="F69" s="47"/>
      <c r="G69" s="47">
        <f>ROUND(М[[#This Row],[Количество]]*М[[#This Row],[Цена за ед., руб]],2)</f>
        <v>0</v>
      </c>
      <c r="H69" s="35"/>
      <c r="I69" s="38"/>
    </row>
    <row r="70" spans="1:9" ht="22.5" x14ac:dyDescent="0.2">
      <c r="A70" s="37" t="s">
        <v>161</v>
      </c>
      <c r="B70" s="35"/>
      <c r="C70" s="35" t="s">
        <v>255</v>
      </c>
      <c r="D70" s="33" t="s">
        <v>28</v>
      </c>
      <c r="E70" s="34">
        <v>1</v>
      </c>
      <c r="F70" s="47"/>
      <c r="G70" s="47">
        <f>ROUND(М[[#This Row],[Количество]]*М[[#This Row],[Цена за ед., руб]],2)</f>
        <v>0</v>
      </c>
      <c r="H70" s="35"/>
      <c r="I70" s="38"/>
    </row>
    <row r="71" spans="1:9" ht="22.5" x14ac:dyDescent="0.2">
      <c r="A71" s="37" t="s">
        <v>161</v>
      </c>
      <c r="B71" s="35"/>
      <c r="C71" s="35" t="s">
        <v>257</v>
      </c>
      <c r="D71" s="33" t="s">
        <v>28</v>
      </c>
      <c r="E71" s="34">
        <v>1</v>
      </c>
      <c r="F71" s="47"/>
      <c r="G71" s="47">
        <f>ROUND(М[[#This Row],[Количество]]*М[[#This Row],[Цена за ед., руб]],2)</f>
        <v>0</v>
      </c>
      <c r="H71" s="35"/>
      <c r="I71" s="38"/>
    </row>
    <row r="72" spans="1:9" ht="33.75" x14ac:dyDescent="0.2">
      <c r="A72" s="37" t="s">
        <v>161</v>
      </c>
      <c r="B72" s="35"/>
      <c r="C72" s="35" t="s">
        <v>259</v>
      </c>
      <c r="D72" s="33" t="s">
        <v>28</v>
      </c>
      <c r="E72" s="34">
        <v>3</v>
      </c>
      <c r="F72" s="47"/>
      <c r="G72" s="47">
        <f>ROUND(М[[#This Row],[Количество]]*М[[#This Row],[Цена за ед., руб]],2)</f>
        <v>0</v>
      </c>
      <c r="H72" s="35"/>
      <c r="I72" s="38"/>
    </row>
    <row r="73" spans="1:9" ht="33.75" x14ac:dyDescent="0.2">
      <c r="A73" s="37" t="s">
        <v>161</v>
      </c>
      <c r="B73" s="35"/>
      <c r="C73" s="35" t="s">
        <v>261</v>
      </c>
      <c r="D73" s="33" t="s">
        <v>28</v>
      </c>
      <c r="E73" s="34">
        <v>1</v>
      </c>
      <c r="F73" s="47"/>
      <c r="G73" s="47">
        <f>ROUND(М[[#This Row],[Количество]]*М[[#This Row],[Цена за ед., руб]],2)</f>
        <v>0</v>
      </c>
      <c r="H73" s="35"/>
      <c r="I73" s="38"/>
    </row>
    <row r="74" spans="1:9" ht="33.75" x14ac:dyDescent="0.2">
      <c r="A74" s="37" t="s">
        <v>161</v>
      </c>
      <c r="B74" s="35"/>
      <c r="C74" s="35" t="s">
        <v>263</v>
      </c>
      <c r="D74" s="33" t="s">
        <v>28</v>
      </c>
      <c r="E74" s="34">
        <v>1</v>
      </c>
      <c r="F74" s="47"/>
      <c r="G74" s="47">
        <f>ROUND(М[[#This Row],[Количество]]*М[[#This Row],[Цена за ед., руб]],2)</f>
        <v>0</v>
      </c>
      <c r="H74" s="35"/>
      <c r="I74" s="38"/>
    </row>
    <row r="75" spans="1:9" ht="33.75" x14ac:dyDescent="0.2">
      <c r="A75" s="37" t="s">
        <v>161</v>
      </c>
      <c r="B75" s="35"/>
      <c r="C75" s="35" t="s">
        <v>265</v>
      </c>
      <c r="D75" s="33" t="s">
        <v>28</v>
      </c>
      <c r="E75" s="34">
        <v>2</v>
      </c>
      <c r="F75" s="47"/>
      <c r="G75" s="47">
        <f>ROUND(М[[#This Row],[Количество]]*М[[#This Row],[Цена за ед., руб]],2)</f>
        <v>0</v>
      </c>
      <c r="H75" s="35"/>
      <c r="I75" s="38"/>
    </row>
    <row r="76" spans="1:9" ht="33.75" x14ac:dyDescent="0.2">
      <c r="A76" s="37" t="s">
        <v>161</v>
      </c>
      <c r="B76" s="35"/>
      <c r="C76" s="35" t="s">
        <v>267</v>
      </c>
      <c r="D76" s="33" t="s">
        <v>28</v>
      </c>
      <c r="E76" s="34">
        <v>2</v>
      </c>
      <c r="F76" s="47"/>
      <c r="G76" s="47">
        <f>ROUND(М[[#This Row],[Количество]]*М[[#This Row],[Цена за ед., руб]],2)</f>
        <v>0</v>
      </c>
      <c r="H76" s="35"/>
      <c r="I76" s="38"/>
    </row>
    <row r="77" spans="1:9" ht="22.5" x14ac:dyDescent="0.2">
      <c r="A77" s="37" t="s">
        <v>161</v>
      </c>
      <c r="B77" s="35"/>
      <c r="C77" s="35" t="s">
        <v>269</v>
      </c>
      <c r="D77" s="33" t="s">
        <v>28</v>
      </c>
      <c r="E77" s="34">
        <v>2</v>
      </c>
      <c r="F77" s="47"/>
      <c r="G77" s="47">
        <f>ROUND(М[[#This Row],[Количество]]*М[[#This Row],[Цена за ед., руб]],2)</f>
        <v>0</v>
      </c>
      <c r="H77" s="35"/>
      <c r="I77" s="38"/>
    </row>
    <row r="78" spans="1:9" ht="22.5" x14ac:dyDescent="0.2">
      <c r="A78" s="37" t="s">
        <v>161</v>
      </c>
      <c r="B78" s="35"/>
      <c r="C78" s="35" t="s">
        <v>271</v>
      </c>
      <c r="D78" s="33" t="s">
        <v>28</v>
      </c>
      <c r="E78" s="34">
        <v>24</v>
      </c>
      <c r="F78" s="47"/>
      <c r="G78" s="47">
        <f>ROUND(М[[#This Row],[Количество]]*М[[#This Row],[Цена за ед., руб]],2)</f>
        <v>0</v>
      </c>
      <c r="H78" s="35"/>
      <c r="I78" s="38"/>
    </row>
    <row r="79" spans="1:9" ht="22.5" x14ac:dyDescent="0.2">
      <c r="A79" s="37" t="s">
        <v>161</v>
      </c>
      <c r="B79" s="35" t="s">
        <v>170</v>
      </c>
      <c r="C79" s="35" t="s">
        <v>271</v>
      </c>
      <c r="D79" s="33" t="s">
        <v>28</v>
      </c>
      <c r="E79" s="34">
        <v>2</v>
      </c>
      <c r="F79" s="47"/>
      <c r="G79" s="47">
        <f>ROUND(М[[#This Row],[Количество]]*М[[#This Row],[Цена за ед., руб]],2)</f>
        <v>0</v>
      </c>
      <c r="H79" s="35"/>
      <c r="I79" s="38"/>
    </row>
    <row r="80" spans="1:9" ht="22.5" x14ac:dyDescent="0.2">
      <c r="A80" s="37" t="s">
        <v>161</v>
      </c>
      <c r="B80" s="35"/>
      <c r="C80" s="35" t="s">
        <v>274</v>
      </c>
      <c r="D80" s="33" t="s">
        <v>28</v>
      </c>
      <c r="E80" s="34">
        <v>25</v>
      </c>
      <c r="F80" s="47"/>
      <c r="G80" s="47">
        <f>ROUND(М[[#This Row],[Количество]]*М[[#This Row],[Цена за ед., руб]],2)</f>
        <v>0</v>
      </c>
      <c r="H80" s="35"/>
      <c r="I80" s="38"/>
    </row>
    <row r="81" spans="1:9" ht="22.5" x14ac:dyDescent="0.2">
      <c r="A81" s="37" t="s">
        <v>161</v>
      </c>
      <c r="B81" s="35"/>
      <c r="C81" s="35" t="s">
        <v>276</v>
      </c>
      <c r="D81" s="33" t="s">
        <v>28</v>
      </c>
      <c r="E81" s="34">
        <v>2</v>
      </c>
      <c r="F81" s="47"/>
      <c r="G81" s="47">
        <f>ROUND(М[[#This Row],[Количество]]*М[[#This Row],[Цена за ед., руб]],2)</f>
        <v>0</v>
      </c>
      <c r="H81" s="35"/>
      <c r="I81" s="38"/>
    </row>
    <row r="82" spans="1:9" ht="22.5" x14ac:dyDescent="0.2">
      <c r="A82" s="37" t="s">
        <v>161</v>
      </c>
      <c r="B82" s="35"/>
      <c r="C82" s="35" t="s">
        <v>278</v>
      </c>
      <c r="D82" s="33" t="s">
        <v>28</v>
      </c>
      <c r="E82" s="34">
        <v>22</v>
      </c>
      <c r="F82" s="47"/>
      <c r="G82" s="47">
        <f>ROUND(М[[#This Row],[Количество]]*М[[#This Row],[Цена за ед., руб]],2)</f>
        <v>0</v>
      </c>
      <c r="H82" s="35"/>
      <c r="I82" s="38"/>
    </row>
    <row r="83" spans="1:9" ht="22.5" x14ac:dyDescent="0.2">
      <c r="A83" s="37" t="s">
        <v>161</v>
      </c>
      <c r="B83" s="35"/>
      <c r="C83" s="35" t="s">
        <v>280</v>
      </c>
      <c r="D83" s="33" t="s">
        <v>28</v>
      </c>
      <c r="E83" s="34">
        <v>2</v>
      </c>
      <c r="F83" s="47"/>
      <c r="G83" s="47">
        <f>ROUND(М[[#This Row],[Количество]]*М[[#This Row],[Цена за ед., руб]],2)</f>
        <v>0</v>
      </c>
      <c r="H83" s="35"/>
      <c r="I83" s="38"/>
    </row>
    <row r="84" spans="1:9" ht="22.5" x14ac:dyDescent="0.2">
      <c r="A84" s="37" t="s">
        <v>161</v>
      </c>
      <c r="B84" s="35"/>
      <c r="C84" s="35" t="s">
        <v>282</v>
      </c>
      <c r="D84" s="33" t="s">
        <v>28</v>
      </c>
      <c r="E84" s="34">
        <v>3</v>
      </c>
      <c r="F84" s="47"/>
      <c r="G84" s="47">
        <f>ROUND(М[[#This Row],[Количество]]*М[[#This Row],[Цена за ед., руб]],2)</f>
        <v>0</v>
      </c>
      <c r="H84" s="35"/>
      <c r="I84" s="38"/>
    </row>
    <row r="85" spans="1:9" ht="22.5" x14ac:dyDescent="0.2">
      <c r="A85" s="37" t="s">
        <v>161</v>
      </c>
      <c r="B85" s="35"/>
      <c r="C85" s="35" t="s">
        <v>284</v>
      </c>
      <c r="D85" s="33" t="s">
        <v>28</v>
      </c>
      <c r="E85" s="34">
        <v>7</v>
      </c>
      <c r="F85" s="47"/>
      <c r="G85" s="47">
        <f>ROUND(М[[#This Row],[Количество]]*М[[#This Row],[Цена за ед., руб]],2)</f>
        <v>0</v>
      </c>
      <c r="H85" s="35"/>
      <c r="I85" s="38"/>
    </row>
    <row r="86" spans="1:9" ht="22.5" x14ac:dyDescent="0.2">
      <c r="A86" s="37" t="s">
        <v>161</v>
      </c>
      <c r="B86" s="35"/>
      <c r="C86" s="35" t="s">
        <v>286</v>
      </c>
      <c r="D86" s="33" t="s">
        <v>28</v>
      </c>
      <c r="E86" s="34">
        <v>1</v>
      </c>
      <c r="F86" s="47"/>
      <c r="G86" s="47">
        <f>ROUND(М[[#This Row],[Количество]]*М[[#This Row],[Цена за ед., руб]],2)</f>
        <v>0</v>
      </c>
      <c r="H86" s="35"/>
      <c r="I86" s="38"/>
    </row>
    <row r="87" spans="1:9" ht="22.5" x14ac:dyDescent="0.2">
      <c r="A87" s="37" t="s">
        <v>161</v>
      </c>
      <c r="B87" s="35"/>
      <c r="C87" s="35" t="s">
        <v>288</v>
      </c>
      <c r="D87" s="33" t="s">
        <v>28</v>
      </c>
      <c r="E87" s="34">
        <v>2</v>
      </c>
      <c r="F87" s="47"/>
      <c r="G87" s="47">
        <f>ROUND(М[[#This Row],[Количество]]*М[[#This Row],[Цена за ед., руб]],2)</f>
        <v>0</v>
      </c>
      <c r="H87" s="35"/>
      <c r="I87" s="38"/>
    </row>
    <row r="88" spans="1:9" ht="22.5" x14ac:dyDescent="0.2">
      <c r="A88" s="37" t="s">
        <v>161</v>
      </c>
      <c r="B88" s="35"/>
      <c r="C88" s="35" t="s">
        <v>290</v>
      </c>
      <c r="D88" s="33" t="s">
        <v>28</v>
      </c>
      <c r="E88" s="34">
        <v>1</v>
      </c>
      <c r="F88" s="47"/>
      <c r="G88" s="47">
        <f>ROUND(М[[#This Row],[Количество]]*М[[#This Row],[Цена за ед., руб]],2)</f>
        <v>0</v>
      </c>
      <c r="H88" s="35"/>
      <c r="I88" s="38"/>
    </row>
    <row r="89" spans="1:9" ht="22.5" x14ac:dyDescent="0.2">
      <c r="A89" s="37" t="s">
        <v>161</v>
      </c>
      <c r="B89" s="35"/>
      <c r="C89" s="35" t="s">
        <v>292</v>
      </c>
      <c r="D89" s="33" t="s">
        <v>28</v>
      </c>
      <c r="E89" s="34">
        <v>13</v>
      </c>
      <c r="F89" s="47"/>
      <c r="G89" s="47">
        <f>ROUND(М[[#This Row],[Количество]]*М[[#This Row],[Цена за ед., руб]],2)</f>
        <v>0</v>
      </c>
      <c r="H89" s="35"/>
      <c r="I89" s="38"/>
    </row>
    <row r="90" spans="1:9" ht="22.5" x14ac:dyDescent="0.2">
      <c r="A90" s="37" t="s">
        <v>161</v>
      </c>
      <c r="B90" s="35"/>
      <c r="C90" s="35" t="s">
        <v>294</v>
      </c>
      <c r="D90" s="33" t="s">
        <v>28</v>
      </c>
      <c r="E90" s="34">
        <v>4</v>
      </c>
      <c r="F90" s="47"/>
      <c r="G90" s="47">
        <f>ROUND(М[[#This Row],[Количество]]*М[[#This Row],[Цена за ед., руб]],2)</f>
        <v>0</v>
      </c>
      <c r="H90" s="35"/>
      <c r="I90" s="38"/>
    </row>
    <row r="91" spans="1:9" ht="22.5" x14ac:dyDescent="0.2">
      <c r="A91" s="37" t="s">
        <v>161</v>
      </c>
      <c r="B91" s="35"/>
      <c r="C91" s="35" t="s">
        <v>296</v>
      </c>
      <c r="D91" s="33" t="s">
        <v>28</v>
      </c>
      <c r="E91" s="34">
        <v>7</v>
      </c>
      <c r="F91" s="47"/>
      <c r="G91" s="47">
        <f>ROUND(М[[#This Row],[Количество]]*М[[#This Row],[Цена за ед., руб]],2)</f>
        <v>0</v>
      </c>
      <c r="H91" s="35"/>
      <c r="I91" s="38"/>
    </row>
    <row r="92" spans="1:9" ht="22.5" x14ac:dyDescent="0.2">
      <c r="A92" s="37" t="s">
        <v>161</v>
      </c>
      <c r="B92" s="35"/>
      <c r="C92" s="35" t="s">
        <v>298</v>
      </c>
      <c r="D92" s="33" t="s">
        <v>28</v>
      </c>
      <c r="E92" s="34">
        <v>22</v>
      </c>
      <c r="F92" s="47"/>
      <c r="G92" s="47">
        <f>ROUND(М[[#This Row],[Количество]]*М[[#This Row],[Цена за ед., руб]],2)</f>
        <v>0</v>
      </c>
      <c r="H92" s="35"/>
      <c r="I92" s="38"/>
    </row>
    <row r="93" spans="1:9" ht="22.5" x14ac:dyDescent="0.2">
      <c r="A93" s="37" t="s">
        <v>161</v>
      </c>
      <c r="B93" s="35"/>
      <c r="C93" s="35" t="s">
        <v>300</v>
      </c>
      <c r="D93" s="33" t="s">
        <v>28</v>
      </c>
      <c r="E93" s="34">
        <v>2</v>
      </c>
      <c r="F93" s="47"/>
      <c r="G93" s="47">
        <f>ROUND(М[[#This Row],[Количество]]*М[[#This Row],[Цена за ед., руб]],2)</f>
        <v>0</v>
      </c>
      <c r="H93" s="35"/>
      <c r="I93" s="38"/>
    </row>
    <row r="94" spans="1:9" ht="22.5" x14ac:dyDescent="0.2">
      <c r="A94" s="37" t="s">
        <v>161</v>
      </c>
      <c r="B94" s="35"/>
      <c r="C94" s="35" t="s">
        <v>302</v>
      </c>
      <c r="D94" s="33" t="s">
        <v>28</v>
      </c>
      <c r="E94" s="34">
        <v>4</v>
      </c>
      <c r="F94" s="47"/>
      <c r="G94" s="47">
        <f>ROUND(М[[#This Row],[Количество]]*М[[#This Row],[Цена за ед., руб]],2)</f>
        <v>0</v>
      </c>
      <c r="H94" s="35"/>
      <c r="I94" s="38"/>
    </row>
    <row r="95" spans="1:9" ht="22.5" x14ac:dyDescent="0.2">
      <c r="A95" s="37" t="s">
        <v>161</v>
      </c>
      <c r="B95" s="35"/>
      <c r="C95" s="35" t="s">
        <v>304</v>
      </c>
      <c r="D95" s="33" t="s">
        <v>28</v>
      </c>
      <c r="E95" s="34">
        <v>2</v>
      </c>
      <c r="F95" s="47"/>
      <c r="G95" s="47">
        <f>ROUND(М[[#This Row],[Количество]]*М[[#This Row],[Цена за ед., руб]],2)</f>
        <v>0</v>
      </c>
      <c r="H95" s="35"/>
      <c r="I95" s="38"/>
    </row>
    <row r="96" spans="1:9" ht="22.5" x14ac:dyDescent="0.2">
      <c r="A96" s="37" t="s">
        <v>161</v>
      </c>
      <c r="B96" s="35"/>
      <c r="C96" s="35" t="s">
        <v>306</v>
      </c>
      <c r="D96" s="33" t="s">
        <v>28</v>
      </c>
      <c r="E96" s="34">
        <v>15</v>
      </c>
      <c r="F96" s="47"/>
      <c r="G96" s="47">
        <f>ROUND(М[[#This Row],[Количество]]*М[[#This Row],[Цена за ед., руб]],2)</f>
        <v>0</v>
      </c>
      <c r="H96" s="35"/>
      <c r="I96" s="38"/>
    </row>
    <row r="97" spans="1:9" ht="22.5" x14ac:dyDescent="0.2">
      <c r="A97" s="37" t="s">
        <v>161</v>
      </c>
      <c r="B97" s="35"/>
      <c r="C97" s="35" t="s">
        <v>308</v>
      </c>
      <c r="D97" s="33" t="s">
        <v>28</v>
      </c>
      <c r="E97" s="34">
        <v>21</v>
      </c>
      <c r="F97" s="47"/>
      <c r="G97" s="47">
        <f>ROUND(М[[#This Row],[Количество]]*М[[#This Row],[Цена за ед., руб]],2)</f>
        <v>0</v>
      </c>
      <c r="H97" s="35"/>
      <c r="I97" s="38"/>
    </row>
    <row r="98" spans="1:9" ht="22.5" x14ac:dyDescent="0.2">
      <c r="A98" s="37" t="s">
        <v>161</v>
      </c>
      <c r="B98" s="35"/>
      <c r="C98" s="35" t="s">
        <v>310</v>
      </c>
      <c r="D98" s="33" t="s">
        <v>28</v>
      </c>
      <c r="E98" s="34">
        <v>28</v>
      </c>
      <c r="F98" s="47"/>
      <c r="G98" s="47">
        <f>ROUND(М[[#This Row],[Количество]]*М[[#This Row],[Цена за ед., руб]],2)</f>
        <v>0</v>
      </c>
      <c r="H98" s="35"/>
      <c r="I98" s="38"/>
    </row>
    <row r="99" spans="1:9" ht="22.5" x14ac:dyDescent="0.2">
      <c r="A99" s="37" t="s">
        <v>161</v>
      </c>
      <c r="B99" s="35" t="s">
        <v>170</v>
      </c>
      <c r="C99" s="35" t="s">
        <v>310</v>
      </c>
      <c r="D99" s="33" t="s">
        <v>28</v>
      </c>
      <c r="E99" s="34">
        <v>3</v>
      </c>
      <c r="F99" s="47"/>
      <c r="G99" s="47">
        <f>ROUND(М[[#This Row],[Количество]]*М[[#This Row],[Цена за ед., руб]],2)</f>
        <v>0</v>
      </c>
      <c r="H99" s="35"/>
      <c r="I99" s="38"/>
    </row>
    <row r="100" spans="1:9" ht="22.5" x14ac:dyDescent="0.2">
      <c r="A100" s="37" t="s">
        <v>161</v>
      </c>
      <c r="B100" s="35"/>
      <c r="C100" s="35" t="s">
        <v>313</v>
      </c>
      <c r="D100" s="33" t="s">
        <v>28</v>
      </c>
      <c r="E100" s="34">
        <v>22</v>
      </c>
      <c r="F100" s="47"/>
      <c r="G100" s="47">
        <f>ROUND(М[[#This Row],[Количество]]*М[[#This Row],[Цена за ед., руб]],2)</f>
        <v>0</v>
      </c>
      <c r="H100" s="35"/>
      <c r="I100" s="38"/>
    </row>
    <row r="101" spans="1:9" ht="22.5" x14ac:dyDescent="0.2">
      <c r="A101" s="37" t="s">
        <v>161</v>
      </c>
      <c r="B101" s="35" t="s">
        <v>170</v>
      </c>
      <c r="C101" s="35" t="s">
        <v>313</v>
      </c>
      <c r="D101" s="33" t="s">
        <v>28</v>
      </c>
      <c r="E101" s="34">
        <v>3</v>
      </c>
      <c r="F101" s="47"/>
      <c r="G101" s="47">
        <f>ROUND(М[[#This Row],[Количество]]*М[[#This Row],[Цена за ед., руб]],2)</f>
        <v>0</v>
      </c>
      <c r="H101" s="35"/>
      <c r="I101" s="38"/>
    </row>
    <row r="102" spans="1:9" ht="22.5" x14ac:dyDescent="0.2">
      <c r="A102" s="37" t="s">
        <v>161</v>
      </c>
      <c r="B102" s="35"/>
      <c r="C102" s="35" t="s">
        <v>316</v>
      </c>
      <c r="D102" s="33" t="s">
        <v>28</v>
      </c>
      <c r="E102" s="34">
        <v>13</v>
      </c>
      <c r="F102" s="47"/>
      <c r="G102" s="47">
        <f>ROUND(М[[#This Row],[Количество]]*М[[#This Row],[Цена за ед., руб]],2)</f>
        <v>0</v>
      </c>
      <c r="H102" s="35"/>
      <c r="I102" s="38"/>
    </row>
    <row r="103" spans="1:9" ht="22.5" x14ac:dyDescent="0.2">
      <c r="A103" s="37" t="s">
        <v>161</v>
      </c>
      <c r="B103" s="35"/>
      <c r="C103" s="35" t="s">
        <v>318</v>
      </c>
      <c r="D103" s="33" t="s">
        <v>28</v>
      </c>
      <c r="E103" s="34">
        <v>1</v>
      </c>
      <c r="F103" s="47"/>
      <c r="G103" s="47">
        <f>ROUND(М[[#This Row],[Количество]]*М[[#This Row],[Цена за ед., руб]],2)</f>
        <v>0</v>
      </c>
      <c r="H103" s="35"/>
      <c r="I103" s="38"/>
    </row>
    <row r="104" spans="1:9" ht="33.75" x14ac:dyDescent="0.2">
      <c r="A104" s="37" t="s">
        <v>161</v>
      </c>
      <c r="B104" s="35"/>
      <c r="C104" s="35" t="s">
        <v>320</v>
      </c>
      <c r="D104" s="33" t="s">
        <v>28</v>
      </c>
      <c r="E104" s="34">
        <v>10</v>
      </c>
      <c r="F104" s="47"/>
      <c r="G104" s="47">
        <f>ROUND(М[[#This Row],[Количество]]*М[[#This Row],[Цена за ед., руб]],2)</f>
        <v>0</v>
      </c>
      <c r="H104" s="35"/>
      <c r="I104" s="38"/>
    </row>
    <row r="105" spans="1:9" ht="22.5" x14ac:dyDescent="0.2">
      <c r="A105" s="37" t="s">
        <v>161</v>
      </c>
      <c r="B105" s="35"/>
      <c r="C105" s="35" t="s">
        <v>322</v>
      </c>
      <c r="D105" s="33" t="s">
        <v>28</v>
      </c>
      <c r="E105" s="34">
        <v>2</v>
      </c>
      <c r="F105" s="47"/>
      <c r="G105" s="47">
        <f>ROUND(М[[#This Row],[Количество]]*М[[#This Row],[Цена за ед., руб]],2)</f>
        <v>0</v>
      </c>
      <c r="H105" s="35"/>
      <c r="I105" s="38"/>
    </row>
    <row r="106" spans="1:9" ht="22.5" x14ac:dyDescent="0.2">
      <c r="A106" s="37" t="s">
        <v>161</v>
      </c>
      <c r="B106" s="35"/>
      <c r="C106" s="35" t="s">
        <v>324</v>
      </c>
      <c r="D106" s="33" t="s">
        <v>28</v>
      </c>
      <c r="E106" s="34">
        <v>1</v>
      </c>
      <c r="F106" s="47"/>
      <c r="G106" s="47">
        <f>ROUND(М[[#This Row],[Количество]]*М[[#This Row],[Цена за ед., руб]],2)</f>
        <v>0</v>
      </c>
      <c r="H106" s="35"/>
      <c r="I106" s="38"/>
    </row>
    <row r="107" spans="1:9" ht="22.5" x14ac:dyDescent="0.2">
      <c r="A107" s="37" t="s">
        <v>161</v>
      </c>
      <c r="B107" s="35"/>
      <c r="C107" s="35" t="s">
        <v>326</v>
      </c>
      <c r="D107" s="33" t="s">
        <v>28</v>
      </c>
      <c r="E107" s="34">
        <v>3</v>
      </c>
      <c r="F107" s="47"/>
      <c r="G107" s="47">
        <f>ROUND(М[[#This Row],[Количество]]*М[[#This Row],[Цена за ед., руб]],2)</f>
        <v>0</v>
      </c>
      <c r="H107" s="35"/>
      <c r="I107" s="38"/>
    </row>
    <row r="108" spans="1:9" ht="22.5" x14ac:dyDescent="0.2">
      <c r="A108" s="37" t="s">
        <v>161</v>
      </c>
      <c r="B108" s="35"/>
      <c r="C108" s="35" t="s">
        <v>328</v>
      </c>
      <c r="D108" s="33" t="s">
        <v>28</v>
      </c>
      <c r="E108" s="34">
        <v>1</v>
      </c>
      <c r="F108" s="47"/>
      <c r="G108" s="47">
        <f>ROUND(М[[#This Row],[Количество]]*М[[#This Row],[Цена за ед., руб]],2)</f>
        <v>0</v>
      </c>
      <c r="H108" s="35"/>
      <c r="I108" s="38"/>
    </row>
    <row r="109" spans="1:9" ht="22.5" x14ac:dyDescent="0.2">
      <c r="A109" s="37" t="s">
        <v>161</v>
      </c>
      <c r="B109" s="35"/>
      <c r="C109" s="35" t="s">
        <v>330</v>
      </c>
      <c r="D109" s="33" t="s">
        <v>28</v>
      </c>
      <c r="E109" s="34">
        <v>102</v>
      </c>
      <c r="F109" s="47"/>
      <c r="G109" s="47">
        <f>ROUND(М[[#This Row],[Количество]]*М[[#This Row],[Цена за ед., руб]],2)</f>
        <v>0</v>
      </c>
      <c r="H109" s="35"/>
      <c r="I109" s="38"/>
    </row>
    <row r="110" spans="1:9" ht="22.5" x14ac:dyDescent="0.2">
      <c r="A110" s="37" t="s">
        <v>161</v>
      </c>
      <c r="B110" s="35" t="s">
        <v>170</v>
      </c>
      <c r="C110" s="35" t="s">
        <v>330</v>
      </c>
      <c r="D110" s="33" t="s">
        <v>28</v>
      </c>
      <c r="E110" s="34">
        <v>6</v>
      </c>
      <c r="F110" s="47"/>
      <c r="G110" s="47">
        <f>ROUND(М[[#This Row],[Количество]]*М[[#This Row],[Цена за ед., руб]],2)</f>
        <v>0</v>
      </c>
      <c r="H110" s="35"/>
      <c r="I110" s="38"/>
    </row>
    <row r="111" spans="1:9" ht="22.5" x14ac:dyDescent="0.2">
      <c r="A111" s="37" t="s">
        <v>161</v>
      </c>
      <c r="B111" s="35"/>
      <c r="C111" s="35" t="s">
        <v>333</v>
      </c>
      <c r="D111" s="33" t="s">
        <v>28</v>
      </c>
      <c r="E111" s="34">
        <v>20</v>
      </c>
      <c r="F111" s="47"/>
      <c r="G111" s="47">
        <f>ROUND(М[[#This Row],[Количество]]*М[[#This Row],[Цена за ед., руб]],2)</f>
        <v>0</v>
      </c>
      <c r="H111" s="35"/>
      <c r="I111" s="38"/>
    </row>
    <row r="112" spans="1:9" ht="22.5" x14ac:dyDescent="0.2">
      <c r="A112" s="37" t="s">
        <v>161</v>
      </c>
      <c r="B112" s="35"/>
      <c r="C112" s="35" t="s">
        <v>335</v>
      </c>
      <c r="D112" s="33" t="s">
        <v>28</v>
      </c>
      <c r="E112" s="34">
        <v>1</v>
      </c>
      <c r="F112" s="47"/>
      <c r="G112" s="47">
        <f>ROUND(М[[#This Row],[Количество]]*М[[#This Row],[Цена за ед., руб]],2)</f>
        <v>0</v>
      </c>
      <c r="H112" s="35"/>
      <c r="I112" s="38"/>
    </row>
    <row r="113" spans="1:9" ht="22.5" x14ac:dyDescent="0.2">
      <c r="A113" s="37" t="s">
        <v>161</v>
      </c>
      <c r="B113" s="35"/>
      <c r="C113" s="35" t="s">
        <v>337</v>
      </c>
      <c r="D113" s="33" t="s">
        <v>28</v>
      </c>
      <c r="E113" s="34">
        <v>3</v>
      </c>
      <c r="F113" s="47"/>
      <c r="G113" s="47">
        <f>ROUND(М[[#This Row],[Количество]]*М[[#This Row],[Цена за ед., руб]],2)</f>
        <v>0</v>
      </c>
      <c r="H113" s="35"/>
      <c r="I113" s="38"/>
    </row>
    <row r="114" spans="1:9" ht="22.5" x14ac:dyDescent="0.2">
      <c r="A114" s="37" t="s">
        <v>161</v>
      </c>
      <c r="B114" s="35"/>
      <c r="C114" s="35" t="s">
        <v>339</v>
      </c>
      <c r="D114" s="33" t="s">
        <v>28</v>
      </c>
      <c r="E114" s="34">
        <v>6</v>
      </c>
      <c r="F114" s="47"/>
      <c r="G114" s="47">
        <f>ROUND(М[[#This Row],[Количество]]*М[[#This Row],[Цена за ед., руб]],2)</f>
        <v>0</v>
      </c>
      <c r="H114" s="35"/>
      <c r="I114" s="38"/>
    </row>
    <row r="115" spans="1:9" ht="22.5" x14ac:dyDescent="0.2">
      <c r="A115" s="37" t="s">
        <v>161</v>
      </c>
      <c r="B115" s="35"/>
      <c r="C115" s="35" t="s">
        <v>341</v>
      </c>
      <c r="D115" s="33" t="s">
        <v>28</v>
      </c>
      <c r="E115" s="34">
        <v>14</v>
      </c>
      <c r="F115" s="47"/>
      <c r="G115" s="47">
        <f>ROUND(М[[#This Row],[Количество]]*М[[#This Row],[Цена за ед., руб]],2)</f>
        <v>0</v>
      </c>
      <c r="H115" s="35"/>
      <c r="I115" s="38"/>
    </row>
    <row r="116" spans="1:9" ht="22.5" x14ac:dyDescent="0.2">
      <c r="A116" s="37" t="s">
        <v>161</v>
      </c>
      <c r="B116" s="35"/>
      <c r="C116" s="35" t="s">
        <v>343</v>
      </c>
      <c r="D116" s="33" t="s">
        <v>28</v>
      </c>
      <c r="E116" s="34">
        <v>59</v>
      </c>
      <c r="F116" s="47"/>
      <c r="G116" s="47">
        <f>ROUND(М[[#This Row],[Количество]]*М[[#This Row],[Цена за ед., руб]],2)</f>
        <v>0</v>
      </c>
      <c r="H116" s="35"/>
      <c r="I116" s="38"/>
    </row>
    <row r="117" spans="1:9" ht="22.5" x14ac:dyDescent="0.2">
      <c r="A117" s="37" t="s">
        <v>161</v>
      </c>
      <c r="B117" s="35" t="s">
        <v>170</v>
      </c>
      <c r="C117" s="35" t="s">
        <v>343</v>
      </c>
      <c r="D117" s="33" t="s">
        <v>28</v>
      </c>
      <c r="E117" s="34">
        <v>3</v>
      </c>
      <c r="F117" s="47"/>
      <c r="G117" s="47">
        <f>ROUND(М[[#This Row],[Количество]]*М[[#This Row],[Цена за ед., руб]],2)</f>
        <v>0</v>
      </c>
      <c r="H117" s="35"/>
      <c r="I117" s="38"/>
    </row>
    <row r="118" spans="1:9" ht="22.5" x14ac:dyDescent="0.2">
      <c r="A118" s="37" t="s">
        <v>161</v>
      </c>
      <c r="B118" s="35"/>
      <c r="C118" s="35" t="s">
        <v>346</v>
      </c>
      <c r="D118" s="33" t="s">
        <v>28</v>
      </c>
      <c r="E118" s="34">
        <v>1</v>
      </c>
      <c r="F118" s="47"/>
      <c r="G118" s="47">
        <f>ROUND(М[[#This Row],[Количество]]*М[[#This Row],[Цена за ед., руб]],2)</f>
        <v>0</v>
      </c>
      <c r="H118" s="35"/>
      <c r="I118" s="38"/>
    </row>
    <row r="119" spans="1:9" ht="22.5" x14ac:dyDescent="0.2">
      <c r="A119" s="37" t="s">
        <v>161</v>
      </c>
      <c r="B119" s="35"/>
      <c r="C119" s="35" t="s">
        <v>348</v>
      </c>
      <c r="D119" s="33" t="s">
        <v>28</v>
      </c>
      <c r="E119" s="34">
        <v>44</v>
      </c>
      <c r="F119" s="47"/>
      <c r="G119" s="47">
        <f>ROUND(М[[#This Row],[Количество]]*М[[#This Row],[Цена за ед., руб]],2)</f>
        <v>0</v>
      </c>
      <c r="H119" s="35"/>
      <c r="I119" s="38"/>
    </row>
    <row r="120" spans="1:9" ht="22.5" x14ac:dyDescent="0.2">
      <c r="A120" s="37" t="s">
        <v>161</v>
      </c>
      <c r="B120" s="35"/>
      <c r="C120" s="35" t="s">
        <v>350</v>
      </c>
      <c r="D120" s="33" t="s">
        <v>28</v>
      </c>
      <c r="E120" s="34">
        <v>2</v>
      </c>
      <c r="F120" s="47"/>
      <c r="G120" s="47">
        <f>ROUND(М[[#This Row],[Количество]]*М[[#This Row],[Цена за ед., руб]],2)</f>
        <v>0</v>
      </c>
      <c r="H120" s="35"/>
      <c r="I120" s="38"/>
    </row>
    <row r="121" spans="1:9" ht="33.75" x14ac:dyDescent="0.2">
      <c r="A121" s="37" t="s">
        <v>161</v>
      </c>
      <c r="B121" s="35"/>
      <c r="C121" s="35" t="s">
        <v>352</v>
      </c>
      <c r="D121" s="33" t="s">
        <v>28</v>
      </c>
      <c r="E121" s="34">
        <v>2</v>
      </c>
      <c r="F121" s="47"/>
      <c r="G121" s="47">
        <f>ROUND(М[[#This Row],[Количество]]*М[[#This Row],[Цена за ед., руб]],2)</f>
        <v>0</v>
      </c>
      <c r="H121" s="35"/>
      <c r="I121" s="38"/>
    </row>
    <row r="122" spans="1:9" ht="33.75" x14ac:dyDescent="0.2">
      <c r="A122" s="37" t="s">
        <v>161</v>
      </c>
      <c r="B122" s="35"/>
      <c r="C122" s="35" t="s">
        <v>354</v>
      </c>
      <c r="D122" s="33" t="s">
        <v>28</v>
      </c>
      <c r="E122" s="34">
        <v>1</v>
      </c>
      <c r="F122" s="47"/>
      <c r="G122" s="47">
        <f>ROUND(М[[#This Row],[Количество]]*М[[#This Row],[Цена за ед., руб]],2)</f>
        <v>0</v>
      </c>
      <c r="H122" s="35"/>
      <c r="I122" s="38"/>
    </row>
    <row r="123" spans="1:9" ht="33.75" x14ac:dyDescent="0.2">
      <c r="A123" s="37" t="s">
        <v>161</v>
      </c>
      <c r="B123" s="35"/>
      <c r="C123" s="35" t="s">
        <v>356</v>
      </c>
      <c r="D123" s="33" t="s">
        <v>28</v>
      </c>
      <c r="E123" s="34">
        <v>1</v>
      </c>
      <c r="F123" s="47"/>
      <c r="G123" s="47">
        <f>ROUND(М[[#This Row],[Количество]]*М[[#This Row],[Цена за ед., руб]],2)</f>
        <v>0</v>
      </c>
      <c r="H123" s="35"/>
      <c r="I123" s="38"/>
    </row>
    <row r="124" spans="1:9" ht="33.75" x14ac:dyDescent="0.2">
      <c r="A124" s="37" t="s">
        <v>161</v>
      </c>
      <c r="B124" s="35"/>
      <c r="C124" s="35" t="s">
        <v>358</v>
      </c>
      <c r="D124" s="33" t="s">
        <v>28</v>
      </c>
      <c r="E124" s="34">
        <v>2</v>
      </c>
      <c r="F124" s="47"/>
      <c r="G124" s="47">
        <f>ROUND(М[[#This Row],[Количество]]*М[[#This Row],[Цена за ед., руб]],2)</f>
        <v>0</v>
      </c>
      <c r="H124" s="35"/>
      <c r="I124" s="38"/>
    </row>
    <row r="125" spans="1:9" ht="33.75" x14ac:dyDescent="0.2">
      <c r="A125" s="37" t="s">
        <v>161</v>
      </c>
      <c r="B125" s="35"/>
      <c r="C125" s="35" t="s">
        <v>360</v>
      </c>
      <c r="D125" s="33" t="s">
        <v>28</v>
      </c>
      <c r="E125" s="34">
        <v>1</v>
      </c>
      <c r="F125" s="47"/>
      <c r="G125" s="47">
        <f>ROUND(М[[#This Row],[Количество]]*М[[#This Row],[Цена за ед., руб]],2)</f>
        <v>0</v>
      </c>
      <c r="H125" s="35"/>
      <c r="I125" s="38"/>
    </row>
    <row r="126" spans="1:9" ht="33.75" x14ac:dyDescent="0.2">
      <c r="A126" s="37" t="s">
        <v>161</v>
      </c>
      <c r="B126" s="35"/>
      <c r="C126" s="35" t="s">
        <v>362</v>
      </c>
      <c r="D126" s="33" t="s">
        <v>28</v>
      </c>
      <c r="E126" s="34">
        <v>1</v>
      </c>
      <c r="F126" s="47"/>
      <c r="G126" s="47">
        <f>ROUND(М[[#This Row],[Количество]]*М[[#This Row],[Цена за ед., руб]],2)</f>
        <v>0</v>
      </c>
      <c r="H126" s="35"/>
      <c r="I126" s="38"/>
    </row>
    <row r="127" spans="1:9" ht="33.75" x14ac:dyDescent="0.2">
      <c r="A127" s="37" t="s">
        <v>161</v>
      </c>
      <c r="B127" s="35"/>
      <c r="C127" s="35" t="s">
        <v>364</v>
      </c>
      <c r="D127" s="33" t="s">
        <v>28</v>
      </c>
      <c r="E127" s="34">
        <v>3</v>
      </c>
      <c r="F127" s="47"/>
      <c r="G127" s="47">
        <f>ROUND(М[[#This Row],[Количество]]*М[[#This Row],[Цена за ед., руб]],2)</f>
        <v>0</v>
      </c>
      <c r="H127" s="35"/>
      <c r="I127" s="38"/>
    </row>
    <row r="128" spans="1:9" ht="22.5" x14ac:dyDescent="0.2">
      <c r="A128" s="37" t="s">
        <v>161</v>
      </c>
      <c r="B128" s="35"/>
      <c r="C128" s="35" t="s">
        <v>366</v>
      </c>
      <c r="D128" s="33" t="s">
        <v>28</v>
      </c>
      <c r="E128" s="34">
        <v>78</v>
      </c>
      <c r="F128" s="47"/>
      <c r="G128" s="47">
        <f>ROUND(М[[#This Row],[Количество]]*М[[#This Row],[Цена за ед., руб]],2)</f>
        <v>0</v>
      </c>
      <c r="H128" s="35"/>
      <c r="I128" s="38"/>
    </row>
    <row r="129" spans="1:9" ht="22.5" x14ac:dyDescent="0.2">
      <c r="A129" s="37" t="s">
        <v>161</v>
      </c>
      <c r="B129" s="35" t="s">
        <v>170</v>
      </c>
      <c r="C129" s="35" t="s">
        <v>366</v>
      </c>
      <c r="D129" s="33" t="s">
        <v>28</v>
      </c>
      <c r="E129" s="34">
        <v>6</v>
      </c>
      <c r="F129" s="47"/>
      <c r="G129" s="47">
        <f>ROUND(М[[#This Row],[Количество]]*М[[#This Row],[Цена за ед., руб]],2)</f>
        <v>0</v>
      </c>
      <c r="H129" s="35"/>
      <c r="I129" s="38"/>
    </row>
    <row r="130" spans="1:9" ht="22.5" x14ac:dyDescent="0.2">
      <c r="A130" s="37" t="s">
        <v>161</v>
      </c>
      <c r="B130" s="35"/>
      <c r="C130" s="35" t="s">
        <v>369</v>
      </c>
      <c r="D130" s="33" t="s">
        <v>28</v>
      </c>
      <c r="E130" s="34">
        <v>39</v>
      </c>
      <c r="F130" s="47"/>
      <c r="G130" s="47">
        <f>ROUND(М[[#This Row],[Количество]]*М[[#This Row],[Цена за ед., руб]],2)</f>
        <v>0</v>
      </c>
      <c r="H130" s="35"/>
      <c r="I130" s="38"/>
    </row>
    <row r="131" spans="1:9" ht="22.5" x14ac:dyDescent="0.2">
      <c r="A131" s="37" t="s">
        <v>161</v>
      </c>
      <c r="B131" s="35"/>
      <c r="C131" s="35" t="s">
        <v>371</v>
      </c>
      <c r="D131" s="33" t="s">
        <v>28</v>
      </c>
      <c r="E131" s="34">
        <v>2</v>
      </c>
      <c r="F131" s="47"/>
      <c r="G131" s="47">
        <f>ROUND(М[[#This Row],[Количество]]*М[[#This Row],[Цена за ед., руб]],2)</f>
        <v>0</v>
      </c>
      <c r="H131" s="35"/>
      <c r="I131" s="38"/>
    </row>
    <row r="132" spans="1:9" ht="33.75" x14ac:dyDescent="0.2">
      <c r="A132" s="37" t="s">
        <v>161</v>
      </c>
      <c r="B132" s="35"/>
      <c r="C132" s="35" t="s">
        <v>373</v>
      </c>
      <c r="D132" s="33" t="s">
        <v>28</v>
      </c>
      <c r="E132" s="34">
        <v>1</v>
      </c>
      <c r="F132" s="47"/>
      <c r="G132" s="47">
        <f>ROUND(М[[#This Row],[Количество]]*М[[#This Row],[Цена за ед., руб]],2)</f>
        <v>0</v>
      </c>
      <c r="H132" s="35"/>
      <c r="I132" s="38"/>
    </row>
    <row r="133" spans="1:9" ht="22.5" x14ac:dyDescent="0.2">
      <c r="A133" s="37" t="s">
        <v>161</v>
      </c>
      <c r="B133" s="35"/>
      <c r="C133" s="35" t="s">
        <v>375</v>
      </c>
      <c r="D133" s="33" t="s">
        <v>28</v>
      </c>
      <c r="E133" s="34">
        <v>12</v>
      </c>
      <c r="F133" s="47"/>
      <c r="G133" s="47">
        <f>ROUND(М[[#This Row],[Количество]]*М[[#This Row],[Цена за ед., руб]],2)</f>
        <v>0</v>
      </c>
      <c r="H133" s="35"/>
      <c r="I133" s="38"/>
    </row>
    <row r="134" spans="1:9" ht="22.5" x14ac:dyDescent="0.2">
      <c r="A134" s="37" t="s">
        <v>161</v>
      </c>
      <c r="B134" s="35" t="s">
        <v>170</v>
      </c>
      <c r="C134" s="35" t="s">
        <v>375</v>
      </c>
      <c r="D134" s="33" t="s">
        <v>28</v>
      </c>
      <c r="E134" s="34">
        <v>3</v>
      </c>
      <c r="F134" s="47"/>
      <c r="G134" s="47">
        <f>ROUND(М[[#This Row],[Количество]]*М[[#This Row],[Цена за ед., руб]],2)</f>
        <v>0</v>
      </c>
      <c r="H134" s="35"/>
      <c r="I134" s="38"/>
    </row>
    <row r="135" spans="1:9" ht="22.5" x14ac:dyDescent="0.2">
      <c r="A135" s="37" t="s">
        <v>161</v>
      </c>
      <c r="B135" s="35"/>
      <c r="C135" s="35" t="s">
        <v>378</v>
      </c>
      <c r="D135" s="33" t="s">
        <v>28</v>
      </c>
      <c r="E135" s="34">
        <v>15</v>
      </c>
      <c r="F135" s="47"/>
      <c r="G135" s="47">
        <f>ROUND(М[[#This Row],[Количество]]*М[[#This Row],[Цена за ед., руб]],2)</f>
        <v>0</v>
      </c>
      <c r="H135" s="35"/>
      <c r="I135" s="38"/>
    </row>
    <row r="136" spans="1:9" ht="33.75" x14ac:dyDescent="0.2">
      <c r="A136" s="37" t="s">
        <v>161</v>
      </c>
      <c r="B136" s="35"/>
      <c r="C136" s="35" t="s">
        <v>380</v>
      </c>
      <c r="D136" s="33" t="s">
        <v>28</v>
      </c>
      <c r="E136" s="34">
        <v>2</v>
      </c>
      <c r="F136" s="47"/>
      <c r="G136" s="47">
        <f>ROUND(М[[#This Row],[Количество]]*М[[#This Row],[Цена за ед., руб]],2)</f>
        <v>0</v>
      </c>
      <c r="H136" s="35"/>
      <c r="I136" s="38"/>
    </row>
    <row r="137" spans="1:9" ht="33.75" x14ac:dyDescent="0.2">
      <c r="A137" s="37" t="s">
        <v>161</v>
      </c>
      <c r="B137" s="35"/>
      <c r="C137" s="35" t="s">
        <v>382</v>
      </c>
      <c r="D137" s="33" t="s">
        <v>28</v>
      </c>
      <c r="E137" s="34">
        <v>1</v>
      </c>
      <c r="F137" s="47"/>
      <c r="G137" s="47">
        <f>ROUND(М[[#This Row],[Количество]]*М[[#This Row],[Цена за ед., руб]],2)</f>
        <v>0</v>
      </c>
      <c r="H137" s="35"/>
      <c r="I137" s="38"/>
    </row>
    <row r="138" spans="1:9" ht="33.75" x14ac:dyDescent="0.2">
      <c r="A138" s="37" t="s">
        <v>161</v>
      </c>
      <c r="B138" s="35"/>
      <c r="C138" s="35" t="s">
        <v>384</v>
      </c>
      <c r="D138" s="33" t="s">
        <v>28</v>
      </c>
      <c r="E138" s="34">
        <v>2</v>
      </c>
      <c r="F138" s="47"/>
      <c r="G138" s="47">
        <f>ROUND(М[[#This Row],[Количество]]*М[[#This Row],[Цена за ед., руб]],2)</f>
        <v>0</v>
      </c>
      <c r="H138" s="35"/>
      <c r="I138" s="38"/>
    </row>
    <row r="139" spans="1:9" ht="22.5" x14ac:dyDescent="0.2">
      <c r="A139" s="37" t="s">
        <v>161</v>
      </c>
      <c r="B139" s="35"/>
      <c r="C139" s="35" t="s">
        <v>386</v>
      </c>
      <c r="D139" s="33" t="s">
        <v>28</v>
      </c>
      <c r="E139" s="34">
        <v>1</v>
      </c>
      <c r="F139" s="47"/>
      <c r="G139" s="47">
        <f>ROUND(М[[#This Row],[Количество]]*М[[#This Row],[Цена за ед., руб]],2)</f>
        <v>0</v>
      </c>
      <c r="H139" s="35"/>
      <c r="I139" s="38"/>
    </row>
    <row r="140" spans="1:9" ht="22.5" x14ac:dyDescent="0.2">
      <c r="A140" s="37" t="s">
        <v>161</v>
      </c>
      <c r="B140" s="35"/>
      <c r="C140" s="35" t="s">
        <v>388</v>
      </c>
      <c r="D140" s="33" t="s">
        <v>28</v>
      </c>
      <c r="E140" s="34">
        <v>1</v>
      </c>
      <c r="F140" s="47"/>
      <c r="G140" s="47">
        <f>ROUND(М[[#This Row],[Количество]]*М[[#This Row],[Цена за ед., руб]],2)</f>
        <v>0</v>
      </c>
      <c r="H140" s="35"/>
      <c r="I140" s="38"/>
    </row>
    <row r="141" spans="1:9" ht="22.5" x14ac:dyDescent="0.2">
      <c r="A141" s="37" t="s">
        <v>161</v>
      </c>
      <c r="B141" s="35"/>
      <c r="C141" s="35" t="s">
        <v>390</v>
      </c>
      <c r="D141" s="33" t="s">
        <v>28</v>
      </c>
      <c r="E141" s="34">
        <v>4</v>
      </c>
      <c r="F141" s="47"/>
      <c r="G141" s="47">
        <f>ROUND(М[[#This Row],[Количество]]*М[[#This Row],[Цена за ед., руб]],2)</f>
        <v>0</v>
      </c>
      <c r="H141" s="35"/>
      <c r="I141" s="38"/>
    </row>
    <row r="142" spans="1:9" ht="33.75" x14ac:dyDescent="0.2">
      <c r="A142" s="37" t="s">
        <v>161</v>
      </c>
      <c r="B142" s="35"/>
      <c r="C142" s="35" t="s">
        <v>392</v>
      </c>
      <c r="D142" s="33" t="s">
        <v>28</v>
      </c>
      <c r="E142" s="34">
        <v>1</v>
      </c>
      <c r="F142" s="47"/>
      <c r="G142" s="47">
        <f>ROUND(М[[#This Row],[Количество]]*М[[#This Row],[Цена за ед., руб]],2)</f>
        <v>0</v>
      </c>
      <c r="H142" s="35"/>
      <c r="I142" s="38"/>
    </row>
    <row r="143" spans="1:9" ht="33.75" x14ac:dyDescent="0.2">
      <c r="A143" s="37" t="s">
        <v>161</v>
      </c>
      <c r="B143" s="35"/>
      <c r="C143" s="35" t="s">
        <v>394</v>
      </c>
      <c r="D143" s="33" t="s">
        <v>28</v>
      </c>
      <c r="E143" s="34">
        <v>2</v>
      </c>
      <c r="F143" s="47"/>
      <c r="G143" s="47">
        <f>ROUND(М[[#This Row],[Количество]]*М[[#This Row],[Цена за ед., руб]],2)</f>
        <v>0</v>
      </c>
      <c r="H143" s="35"/>
      <c r="I143" s="38"/>
    </row>
    <row r="144" spans="1:9" ht="33.75" x14ac:dyDescent="0.2">
      <c r="A144" s="37" t="s">
        <v>161</v>
      </c>
      <c r="B144" s="35"/>
      <c r="C144" s="35" t="s">
        <v>396</v>
      </c>
      <c r="D144" s="33" t="s">
        <v>28</v>
      </c>
      <c r="E144" s="34">
        <v>32</v>
      </c>
      <c r="F144" s="47"/>
      <c r="G144" s="47">
        <f>ROUND(М[[#This Row],[Количество]]*М[[#This Row],[Цена за ед., руб]],2)</f>
        <v>0</v>
      </c>
      <c r="H144" s="35"/>
      <c r="I144" s="38"/>
    </row>
    <row r="145" spans="1:9" x14ac:dyDescent="0.2">
      <c r="A145" s="37" t="s">
        <v>102</v>
      </c>
      <c r="B145" s="35"/>
      <c r="C145" s="35" t="s">
        <v>103</v>
      </c>
      <c r="D145" s="33" t="s">
        <v>87</v>
      </c>
      <c r="E145" s="34">
        <v>74</v>
      </c>
      <c r="F145" s="47"/>
      <c r="G145" s="47">
        <f>ROUND(М[[#This Row],[Количество]]*М[[#This Row],[Цена за ед., руб]],2)</f>
        <v>0</v>
      </c>
      <c r="H145" s="35"/>
      <c r="I145" s="38"/>
    </row>
    <row r="146" spans="1:9" x14ac:dyDescent="0.2">
      <c r="A146" s="37" t="s">
        <v>102</v>
      </c>
      <c r="B146" s="35"/>
      <c r="C146" s="35" t="s">
        <v>104</v>
      </c>
      <c r="D146" s="33" t="s">
        <v>87</v>
      </c>
      <c r="E146" s="36">
        <v>1114</v>
      </c>
      <c r="F146" s="47"/>
      <c r="G146" s="47">
        <f>ROUND(М[[#This Row],[Количество]]*М[[#This Row],[Цена за ед., руб]],2)</f>
        <v>0</v>
      </c>
      <c r="H146" s="35"/>
      <c r="I146" s="38"/>
    </row>
    <row r="147" spans="1:9" x14ac:dyDescent="0.2">
      <c r="A147" s="37" t="s">
        <v>102</v>
      </c>
      <c r="B147" s="35"/>
      <c r="C147" s="35" t="s">
        <v>105</v>
      </c>
      <c r="D147" s="33" t="s">
        <v>87</v>
      </c>
      <c r="E147" s="34">
        <v>684</v>
      </c>
      <c r="F147" s="47"/>
      <c r="G147" s="47">
        <f>ROUND(М[[#This Row],[Количество]]*М[[#This Row],[Цена за ед., руб]],2)</f>
        <v>0</v>
      </c>
      <c r="H147" s="35"/>
      <c r="I147" s="38"/>
    </row>
    <row r="148" spans="1:9" x14ac:dyDescent="0.2">
      <c r="A148" s="37" t="s">
        <v>102</v>
      </c>
      <c r="B148" s="35"/>
      <c r="C148" s="35" t="s">
        <v>419</v>
      </c>
      <c r="D148" s="33" t="s">
        <v>87</v>
      </c>
      <c r="E148" s="34">
        <v>240</v>
      </c>
      <c r="F148" s="47"/>
      <c r="G148" s="47">
        <f>ROUND(М[[#This Row],[Количество]]*М[[#This Row],[Цена за ед., руб]],2)</f>
        <v>0</v>
      </c>
      <c r="H148" s="35"/>
      <c r="I148" s="38"/>
    </row>
    <row r="149" spans="1:9" x14ac:dyDescent="0.2">
      <c r="A149" s="37" t="s">
        <v>102</v>
      </c>
      <c r="B149" s="35"/>
      <c r="C149" s="35" t="s">
        <v>106</v>
      </c>
      <c r="D149" s="33" t="s">
        <v>87</v>
      </c>
      <c r="E149" s="34">
        <v>279</v>
      </c>
      <c r="F149" s="47"/>
      <c r="G149" s="47">
        <f>ROUND(М[[#This Row],[Количество]]*М[[#This Row],[Цена за ед., руб]],2)</f>
        <v>0</v>
      </c>
      <c r="H149" s="35"/>
      <c r="I149" s="38"/>
    </row>
    <row r="150" spans="1:9" x14ac:dyDescent="0.2">
      <c r="A150" s="37" t="s">
        <v>102</v>
      </c>
      <c r="B150" s="35"/>
      <c r="C150" s="35" t="s">
        <v>107</v>
      </c>
      <c r="D150" s="33" t="s">
        <v>87</v>
      </c>
      <c r="E150" s="34">
        <v>152</v>
      </c>
      <c r="F150" s="47"/>
      <c r="G150" s="47">
        <f>ROUND(М[[#This Row],[Количество]]*М[[#This Row],[Цена за ед., руб]],2)</f>
        <v>0</v>
      </c>
      <c r="H150" s="35"/>
      <c r="I150" s="38"/>
    </row>
    <row r="151" spans="1:9" x14ac:dyDescent="0.2">
      <c r="A151" s="37" t="s">
        <v>109</v>
      </c>
      <c r="B151" s="35"/>
      <c r="C151" s="35" t="s">
        <v>110</v>
      </c>
      <c r="D151" s="33" t="s">
        <v>87</v>
      </c>
      <c r="E151" s="34">
        <v>321</v>
      </c>
      <c r="F151" s="47"/>
      <c r="G151" s="47">
        <f>ROUND(М[[#This Row],[Количество]]*М[[#This Row],[Цена за ед., руб]],2)</f>
        <v>0</v>
      </c>
      <c r="H151" s="35"/>
      <c r="I151" s="38"/>
    </row>
    <row r="152" spans="1:9" x14ac:dyDescent="0.2">
      <c r="A152" s="37" t="s">
        <v>109</v>
      </c>
      <c r="B152" s="35"/>
      <c r="C152" s="35" t="s">
        <v>420</v>
      </c>
      <c r="D152" s="33" t="s">
        <v>87</v>
      </c>
      <c r="E152" s="34">
        <v>16</v>
      </c>
      <c r="F152" s="47"/>
      <c r="G152" s="47">
        <f>ROUND(М[[#This Row],[Количество]]*М[[#This Row],[Цена за ед., руб]],2)</f>
        <v>0</v>
      </c>
      <c r="H152" s="35"/>
      <c r="I152" s="38"/>
    </row>
    <row r="153" spans="1:9" x14ac:dyDescent="0.2">
      <c r="A153" s="37" t="s">
        <v>109</v>
      </c>
      <c r="B153" s="35"/>
      <c r="C153" s="35" t="s">
        <v>421</v>
      </c>
      <c r="D153" s="33" t="s">
        <v>87</v>
      </c>
      <c r="E153" s="34">
        <v>82</v>
      </c>
      <c r="F153" s="47"/>
      <c r="G153" s="47">
        <f>ROUND(М[[#This Row],[Количество]]*М[[#This Row],[Цена за ед., руб]],2)</f>
        <v>0</v>
      </c>
      <c r="H153" s="35"/>
      <c r="I153" s="38"/>
    </row>
    <row r="154" spans="1:9" x14ac:dyDescent="0.2">
      <c r="A154" s="37" t="s">
        <v>109</v>
      </c>
      <c r="B154" s="35"/>
      <c r="C154" s="35" t="s">
        <v>111</v>
      </c>
      <c r="D154" s="33" t="s">
        <v>87</v>
      </c>
      <c r="E154" s="34">
        <v>326</v>
      </c>
      <c r="F154" s="47"/>
      <c r="G154" s="47">
        <f>ROUND(М[[#This Row],[Количество]]*М[[#This Row],[Цена за ед., руб]],2)</f>
        <v>0</v>
      </c>
      <c r="H154" s="35"/>
      <c r="I154" s="38"/>
    </row>
    <row r="155" spans="1:9" x14ac:dyDescent="0.2">
      <c r="A155" s="37" t="s">
        <v>109</v>
      </c>
      <c r="B155" s="35"/>
      <c r="C155" s="35" t="s">
        <v>422</v>
      </c>
      <c r="D155" s="33" t="s">
        <v>87</v>
      </c>
      <c r="E155" s="34">
        <v>30</v>
      </c>
      <c r="F155" s="47"/>
      <c r="G155" s="47">
        <f>ROUND(М[[#This Row],[Количество]]*М[[#This Row],[Цена за ед., руб]],2)</f>
        <v>0</v>
      </c>
      <c r="H155" s="35"/>
      <c r="I155" s="38"/>
    </row>
    <row r="156" spans="1:9" x14ac:dyDescent="0.2">
      <c r="A156" s="37" t="s">
        <v>109</v>
      </c>
      <c r="B156" s="35"/>
      <c r="C156" s="35" t="s">
        <v>112</v>
      </c>
      <c r="D156" s="33" t="s">
        <v>87</v>
      </c>
      <c r="E156" s="34">
        <v>104</v>
      </c>
      <c r="F156" s="47"/>
      <c r="G156" s="47">
        <f>ROUND(М[[#This Row],[Количество]]*М[[#This Row],[Цена за ед., руб]],2)</f>
        <v>0</v>
      </c>
      <c r="H156" s="35"/>
      <c r="I156" s="38"/>
    </row>
    <row r="157" spans="1:9" ht="33.75" x14ac:dyDescent="0.2">
      <c r="A157" s="37" t="s">
        <v>45</v>
      </c>
      <c r="B157" s="35" t="s">
        <v>46</v>
      </c>
      <c r="C157" s="35" t="s">
        <v>47</v>
      </c>
      <c r="D157" s="33" t="s">
        <v>28</v>
      </c>
      <c r="E157" s="34">
        <v>4</v>
      </c>
      <c r="F157" s="47"/>
      <c r="G157" s="47">
        <f>ROUND(М[[#This Row],[Количество]]*М[[#This Row],[Цена за ед., руб]],2)</f>
        <v>0</v>
      </c>
      <c r="H157" s="35"/>
      <c r="I157" s="38"/>
    </row>
    <row r="158" spans="1:9" ht="33.75" x14ac:dyDescent="0.2">
      <c r="A158" s="37" t="s">
        <v>45</v>
      </c>
      <c r="B158" s="35" t="s">
        <v>46</v>
      </c>
      <c r="C158" s="35" t="s">
        <v>49</v>
      </c>
      <c r="D158" s="33" t="s">
        <v>28</v>
      </c>
      <c r="E158" s="34">
        <v>4</v>
      </c>
      <c r="F158" s="47"/>
      <c r="G158" s="47">
        <f>ROUND(М[[#This Row],[Количество]]*М[[#This Row],[Цена за ед., руб]],2)</f>
        <v>0</v>
      </c>
      <c r="H158" s="35"/>
      <c r="I158" s="38"/>
    </row>
    <row r="159" spans="1:9" ht="33.75" x14ac:dyDescent="0.2">
      <c r="A159" s="37" t="s">
        <v>45</v>
      </c>
      <c r="B159" s="35" t="s">
        <v>46</v>
      </c>
      <c r="C159" s="35" t="s">
        <v>51</v>
      </c>
      <c r="D159" s="33" t="s">
        <v>28</v>
      </c>
      <c r="E159" s="34">
        <v>10</v>
      </c>
      <c r="F159" s="47"/>
      <c r="G159" s="47">
        <f>ROUND(М[[#This Row],[Количество]]*М[[#This Row],[Цена за ед., руб]],2)</f>
        <v>0</v>
      </c>
      <c r="H159" s="35"/>
      <c r="I159" s="38"/>
    </row>
    <row r="160" spans="1:9" ht="33.75" x14ac:dyDescent="0.2">
      <c r="A160" s="37" t="s">
        <v>45</v>
      </c>
      <c r="B160" s="35" t="s">
        <v>46</v>
      </c>
      <c r="C160" s="35" t="s">
        <v>53</v>
      </c>
      <c r="D160" s="33" t="s">
        <v>28</v>
      </c>
      <c r="E160" s="34">
        <v>2</v>
      </c>
      <c r="F160" s="47"/>
      <c r="G160" s="47">
        <f>ROUND(М[[#This Row],[Количество]]*М[[#This Row],[Цена за ед., руб]],2)</f>
        <v>0</v>
      </c>
      <c r="H160" s="35"/>
      <c r="I160" s="38"/>
    </row>
    <row r="161" spans="1:9" ht="33.75" x14ac:dyDescent="0.2">
      <c r="A161" s="37" t="s">
        <v>45</v>
      </c>
      <c r="B161" s="35" t="s">
        <v>46</v>
      </c>
      <c r="C161" s="35" t="s">
        <v>55</v>
      </c>
      <c r="D161" s="33" t="s">
        <v>28</v>
      </c>
      <c r="E161" s="34">
        <v>8</v>
      </c>
      <c r="F161" s="47"/>
      <c r="G161" s="47">
        <f>ROUND(М[[#This Row],[Количество]]*М[[#This Row],[Цена за ед., руб]],2)</f>
        <v>0</v>
      </c>
      <c r="H161" s="35"/>
      <c r="I161" s="38"/>
    </row>
    <row r="162" spans="1:9" ht="33.75" x14ac:dyDescent="0.2">
      <c r="A162" s="37" t="s">
        <v>45</v>
      </c>
      <c r="B162" s="35" t="s">
        <v>46</v>
      </c>
      <c r="C162" s="35" t="s">
        <v>57</v>
      </c>
      <c r="D162" s="33" t="s">
        <v>28</v>
      </c>
      <c r="E162" s="34">
        <v>10</v>
      </c>
      <c r="F162" s="47"/>
      <c r="G162" s="47">
        <f>ROUND(М[[#This Row],[Количество]]*М[[#This Row],[Цена за ед., руб]],2)</f>
        <v>0</v>
      </c>
      <c r="H162" s="35"/>
      <c r="I162" s="38"/>
    </row>
    <row r="163" spans="1:9" ht="22.5" x14ac:dyDescent="0.2">
      <c r="A163" s="37" t="s">
        <v>65</v>
      </c>
      <c r="B163" s="35" t="s">
        <v>46</v>
      </c>
      <c r="C163" s="35" t="s">
        <v>66</v>
      </c>
      <c r="D163" s="33" t="s">
        <v>28</v>
      </c>
      <c r="E163" s="34">
        <v>16</v>
      </c>
      <c r="F163" s="47"/>
      <c r="G163" s="47">
        <f>ROUND(М[[#This Row],[Количество]]*М[[#This Row],[Цена за ед., руб]],2)</f>
        <v>0</v>
      </c>
      <c r="H163" s="35"/>
      <c r="I163" s="38"/>
    </row>
    <row r="164" spans="1:9" ht="22.5" x14ac:dyDescent="0.2">
      <c r="A164" s="37" t="s">
        <v>65</v>
      </c>
      <c r="B164" s="35" t="s">
        <v>46</v>
      </c>
      <c r="C164" s="35" t="s">
        <v>67</v>
      </c>
      <c r="D164" s="33" t="s">
        <v>28</v>
      </c>
      <c r="E164" s="34">
        <v>20</v>
      </c>
      <c r="F164" s="47"/>
      <c r="G164" s="47">
        <f>ROUND(М[[#This Row],[Количество]]*М[[#This Row],[Цена за ед., руб]],2)</f>
        <v>0</v>
      </c>
      <c r="H164" s="35"/>
      <c r="I164" s="38"/>
    </row>
    <row r="165" spans="1:9" ht="22.5" x14ac:dyDescent="0.2">
      <c r="A165" s="37" t="s">
        <v>65</v>
      </c>
      <c r="B165" s="35" t="s">
        <v>46</v>
      </c>
      <c r="C165" s="35" t="s">
        <v>68</v>
      </c>
      <c r="D165" s="33" t="s">
        <v>28</v>
      </c>
      <c r="E165" s="34">
        <v>8</v>
      </c>
      <c r="F165" s="47"/>
      <c r="G165" s="47">
        <f>ROUND(М[[#This Row],[Количество]]*М[[#This Row],[Цена за ед., руб]],2)</f>
        <v>0</v>
      </c>
      <c r="H165" s="35"/>
      <c r="I165" s="38"/>
    </row>
    <row r="166" spans="1:9" ht="22.5" x14ac:dyDescent="0.2">
      <c r="A166" s="37" t="s">
        <v>65</v>
      </c>
      <c r="B166" s="35" t="s">
        <v>46</v>
      </c>
      <c r="C166" s="35" t="s">
        <v>69</v>
      </c>
      <c r="D166" s="33" t="s">
        <v>28</v>
      </c>
      <c r="E166" s="34">
        <v>8</v>
      </c>
      <c r="F166" s="47"/>
      <c r="G166" s="47">
        <f>ROUND(М[[#This Row],[Количество]]*М[[#This Row],[Цена за ед., руб]],2)</f>
        <v>0</v>
      </c>
      <c r="H166" s="35"/>
      <c r="I166" s="38"/>
    </row>
    <row r="167" spans="1:9" ht="22.5" x14ac:dyDescent="0.2">
      <c r="A167" s="37" t="s">
        <v>65</v>
      </c>
      <c r="B167" s="35" t="s">
        <v>46</v>
      </c>
      <c r="C167" s="35" t="s">
        <v>70</v>
      </c>
      <c r="D167" s="33" t="s">
        <v>28</v>
      </c>
      <c r="E167" s="34">
        <v>28</v>
      </c>
      <c r="F167" s="47"/>
      <c r="G167" s="47">
        <f>ROUND(М[[#This Row],[Количество]]*М[[#This Row],[Цена за ед., руб]],2)</f>
        <v>0</v>
      </c>
      <c r="H167" s="35"/>
      <c r="I167" s="38"/>
    </row>
    <row r="168" spans="1:9" ht="22.5" x14ac:dyDescent="0.2">
      <c r="A168" s="37" t="s">
        <v>65</v>
      </c>
      <c r="B168" s="35" t="s">
        <v>46</v>
      </c>
      <c r="C168" s="35" t="s">
        <v>71</v>
      </c>
      <c r="D168" s="33" t="s">
        <v>28</v>
      </c>
      <c r="E168" s="34">
        <v>24</v>
      </c>
      <c r="F168" s="47"/>
      <c r="G168" s="47">
        <f>ROUND(М[[#This Row],[Количество]]*М[[#This Row],[Цена за ед., руб]],2)</f>
        <v>0</v>
      </c>
      <c r="H168" s="35"/>
      <c r="I168" s="38"/>
    </row>
    <row r="169" spans="1:9" ht="22.5" x14ac:dyDescent="0.2">
      <c r="A169" s="37" t="s">
        <v>65</v>
      </c>
      <c r="B169" s="35" t="s">
        <v>46</v>
      </c>
      <c r="C169" s="35" t="s">
        <v>73</v>
      </c>
      <c r="D169" s="33" t="s">
        <v>28</v>
      </c>
      <c r="E169" s="34">
        <v>8</v>
      </c>
      <c r="F169" s="47"/>
      <c r="G169" s="47">
        <f>ROUND(М[[#This Row],[Количество]]*М[[#This Row],[Цена за ед., руб]],2)</f>
        <v>0</v>
      </c>
      <c r="H169" s="35"/>
      <c r="I169" s="38"/>
    </row>
    <row r="170" spans="1:9" x14ac:dyDescent="0.2">
      <c r="A170" s="37" t="s">
        <v>59</v>
      </c>
      <c r="B170" s="35" t="s">
        <v>144</v>
      </c>
      <c r="C170" s="35" t="s">
        <v>145</v>
      </c>
      <c r="D170" s="33" t="s">
        <v>28</v>
      </c>
      <c r="E170" s="34">
        <v>4</v>
      </c>
      <c r="F170" s="47"/>
      <c r="G170" s="47">
        <f>ROUND(М[[#This Row],[Количество]]*М[[#This Row],[Цена за ед., руб]],2)</f>
        <v>0</v>
      </c>
      <c r="H170" s="35"/>
      <c r="I170" s="38"/>
    </row>
    <row r="171" spans="1:9" x14ac:dyDescent="0.2">
      <c r="A171" s="37" t="s">
        <v>59</v>
      </c>
      <c r="B171" s="35" t="s">
        <v>144</v>
      </c>
      <c r="C171" s="35" t="s">
        <v>149</v>
      </c>
      <c r="D171" s="33" t="s">
        <v>28</v>
      </c>
      <c r="E171" s="34">
        <v>2</v>
      </c>
      <c r="F171" s="47"/>
      <c r="G171" s="47">
        <f>ROUND(М[[#This Row],[Количество]]*М[[#This Row],[Цена за ед., руб]],2)</f>
        <v>0</v>
      </c>
      <c r="H171" s="35"/>
      <c r="I171" s="38"/>
    </row>
    <row r="172" spans="1:9" x14ac:dyDescent="0.2">
      <c r="A172" s="37" t="s">
        <v>59</v>
      </c>
      <c r="B172" s="35" t="s">
        <v>35</v>
      </c>
      <c r="C172" s="35" t="s">
        <v>60</v>
      </c>
      <c r="D172" s="33" t="s">
        <v>28</v>
      </c>
      <c r="E172" s="34">
        <v>168</v>
      </c>
      <c r="F172" s="47"/>
      <c r="G172" s="47">
        <f>ROUND(М[[#This Row],[Количество]]*М[[#This Row],[Цена за ед., руб]],2)</f>
        <v>0</v>
      </c>
      <c r="H172" s="35"/>
      <c r="I172" s="38"/>
    </row>
    <row r="173" spans="1:9" x14ac:dyDescent="0.2">
      <c r="A173" s="37" t="s">
        <v>59</v>
      </c>
      <c r="B173" s="35" t="s">
        <v>35</v>
      </c>
      <c r="C173" s="35" t="s">
        <v>61</v>
      </c>
      <c r="D173" s="33" t="s">
        <v>28</v>
      </c>
      <c r="E173" s="34">
        <v>56</v>
      </c>
      <c r="F173" s="47"/>
      <c r="G173" s="47">
        <f>ROUND(М[[#This Row],[Количество]]*М[[#This Row],[Цена за ед., руб]],2)</f>
        <v>0</v>
      </c>
      <c r="H173" s="35"/>
      <c r="I173" s="38"/>
    </row>
    <row r="174" spans="1:9" x14ac:dyDescent="0.2">
      <c r="A174" s="37" t="s">
        <v>59</v>
      </c>
      <c r="B174" s="35" t="s">
        <v>35</v>
      </c>
      <c r="C174" s="35" t="s">
        <v>62</v>
      </c>
      <c r="D174" s="33" t="s">
        <v>28</v>
      </c>
      <c r="E174" s="34">
        <v>48</v>
      </c>
      <c r="F174" s="47"/>
      <c r="G174" s="47">
        <f>ROUND(М[[#This Row],[Количество]]*М[[#This Row],[Цена за ед., руб]],2)</f>
        <v>0</v>
      </c>
      <c r="H174" s="35"/>
      <c r="I174" s="38"/>
    </row>
    <row r="175" spans="1:9" x14ac:dyDescent="0.2">
      <c r="A175" s="37" t="s">
        <v>59</v>
      </c>
      <c r="B175" s="35" t="s">
        <v>35</v>
      </c>
      <c r="C175" s="35" t="s">
        <v>63</v>
      </c>
      <c r="D175" s="33" t="s">
        <v>28</v>
      </c>
      <c r="E175" s="34">
        <v>438</v>
      </c>
      <c r="F175" s="47"/>
      <c r="G175" s="47">
        <f>ROUND(М[[#This Row],[Количество]]*М[[#This Row],[Цена за ед., руб]],2)</f>
        <v>0</v>
      </c>
      <c r="H175" s="35"/>
      <c r="I175" s="38"/>
    </row>
    <row r="176" spans="1:9" x14ac:dyDescent="0.2">
      <c r="A176" s="37" t="s">
        <v>59</v>
      </c>
      <c r="B176" s="35" t="s">
        <v>35</v>
      </c>
      <c r="C176" s="35" t="s">
        <v>154</v>
      </c>
      <c r="D176" s="33" t="s">
        <v>28</v>
      </c>
      <c r="E176" s="34">
        <v>8</v>
      </c>
      <c r="F176" s="47"/>
      <c r="G176" s="47">
        <f>ROUND(М[[#This Row],[Количество]]*М[[#This Row],[Цена за ед., руб]],2)</f>
        <v>0</v>
      </c>
      <c r="H176" s="35"/>
      <c r="I176" s="38"/>
    </row>
    <row r="177" spans="1:9" x14ac:dyDescent="0.2">
      <c r="A177" s="37" t="s">
        <v>59</v>
      </c>
      <c r="B177" s="35" t="s">
        <v>144</v>
      </c>
      <c r="C177" s="35" t="s">
        <v>146</v>
      </c>
      <c r="D177" s="33" t="s">
        <v>28</v>
      </c>
      <c r="E177" s="34">
        <v>4</v>
      </c>
      <c r="F177" s="47"/>
      <c r="G177" s="47">
        <f>ROUND(М[[#This Row],[Количество]]*М[[#This Row],[Цена за ед., руб]],2)</f>
        <v>0</v>
      </c>
      <c r="H177" s="35"/>
      <c r="I177" s="38"/>
    </row>
    <row r="178" spans="1:9" x14ac:dyDescent="0.2">
      <c r="A178" s="37" t="s">
        <v>59</v>
      </c>
      <c r="B178" s="35" t="s">
        <v>144</v>
      </c>
      <c r="C178" s="35" t="s">
        <v>150</v>
      </c>
      <c r="D178" s="33" t="s">
        <v>28</v>
      </c>
      <c r="E178" s="34">
        <v>2</v>
      </c>
      <c r="F178" s="47"/>
      <c r="G178" s="47">
        <f>ROUND(М[[#This Row],[Количество]]*М[[#This Row],[Цена за ед., руб]],2)</f>
        <v>0</v>
      </c>
      <c r="H178" s="35"/>
      <c r="I178" s="38"/>
    </row>
    <row r="179" spans="1:9" x14ac:dyDescent="0.2">
      <c r="A179" s="37" t="s">
        <v>59</v>
      </c>
      <c r="B179" s="35" t="s">
        <v>144</v>
      </c>
      <c r="C179" s="35" t="s">
        <v>147</v>
      </c>
      <c r="D179" s="33" t="s">
        <v>28</v>
      </c>
      <c r="E179" s="34">
        <v>6</v>
      </c>
      <c r="F179" s="47"/>
      <c r="G179" s="47">
        <f>ROUND(М[[#This Row],[Количество]]*М[[#This Row],[Цена за ед., руб]],2)</f>
        <v>0</v>
      </c>
      <c r="H179" s="35"/>
      <c r="I179" s="38"/>
    </row>
    <row r="180" spans="1:9" x14ac:dyDescent="0.2">
      <c r="A180" s="37" t="s">
        <v>59</v>
      </c>
      <c r="B180" s="35" t="s">
        <v>144</v>
      </c>
      <c r="C180" s="35" t="s">
        <v>151</v>
      </c>
      <c r="D180" s="33" t="s">
        <v>28</v>
      </c>
      <c r="E180" s="34">
        <v>2</v>
      </c>
      <c r="F180" s="47"/>
      <c r="G180" s="47">
        <f>ROUND(М[[#This Row],[Количество]]*М[[#This Row],[Цена за ед., руб]],2)</f>
        <v>0</v>
      </c>
      <c r="H180" s="35"/>
      <c r="I180" s="38"/>
    </row>
    <row r="181" spans="1:9" x14ac:dyDescent="0.2">
      <c r="A181" s="37" t="s">
        <v>59</v>
      </c>
      <c r="B181" s="35" t="s">
        <v>144</v>
      </c>
      <c r="C181" s="35" t="s">
        <v>152</v>
      </c>
      <c r="D181" s="33" t="s">
        <v>28</v>
      </c>
      <c r="E181" s="34">
        <v>12</v>
      </c>
      <c r="F181" s="47"/>
      <c r="G181" s="47">
        <f>ROUND(М[[#This Row],[Количество]]*М[[#This Row],[Цена за ед., руб]],2)</f>
        <v>0</v>
      </c>
      <c r="H181" s="35"/>
      <c r="I181" s="38"/>
    </row>
    <row r="182" spans="1:9" x14ac:dyDescent="0.2">
      <c r="A182" s="37" t="s">
        <v>59</v>
      </c>
      <c r="B182" s="35" t="s">
        <v>144</v>
      </c>
      <c r="C182" s="35" t="s">
        <v>153</v>
      </c>
      <c r="D182" s="33" t="s">
        <v>28</v>
      </c>
      <c r="E182" s="34">
        <v>2</v>
      </c>
      <c r="F182" s="47"/>
      <c r="G182" s="47">
        <f>ROUND(М[[#This Row],[Количество]]*М[[#This Row],[Цена за ед., руб]],2)</f>
        <v>0</v>
      </c>
      <c r="H182" s="35"/>
      <c r="I182" s="38"/>
    </row>
    <row r="183" spans="1:9" x14ac:dyDescent="0.2">
      <c r="A183" s="37" t="s">
        <v>34</v>
      </c>
      <c r="B183" s="35" t="s">
        <v>35</v>
      </c>
      <c r="C183" s="35" t="s">
        <v>36</v>
      </c>
      <c r="D183" s="33" t="s">
        <v>28</v>
      </c>
      <c r="E183" s="34">
        <v>152</v>
      </c>
      <c r="F183" s="47"/>
      <c r="G183" s="47">
        <f>ROUND(М[[#This Row],[Количество]]*М[[#This Row],[Цена за ед., руб]],2)</f>
        <v>0</v>
      </c>
      <c r="H183" s="35"/>
      <c r="I183" s="38"/>
    </row>
    <row r="184" spans="1:9" x14ac:dyDescent="0.2">
      <c r="A184" s="37" t="s">
        <v>408</v>
      </c>
      <c r="B184" s="35" t="s">
        <v>409</v>
      </c>
      <c r="C184" s="35" t="s">
        <v>410</v>
      </c>
      <c r="D184" s="33" t="s">
        <v>87</v>
      </c>
      <c r="E184" s="36">
        <v>2492</v>
      </c>
      <c r="F184" s="47"/>
      <c r="G184" s="47">
        <f>ROUND(М[[#This Row],[Количество]]*М[[#This Row],[Цена за ед., руб]],2)</f>
        <v>0</v>
      </c>
      <c r="H184" s="35"/>
      <c r="I184" s="38"/>
    </row>
    <row r="185" spans="1:9" x14ac:dyDescent="0.2">
      <c r="A185" s="37" t="s">
        <v>408</v>
      </c>
      <c r="B185" s="35" t="s">
        <v>409</v>
      </c>
      <c r="C185" s="35" t="s">
        <v>411</v>
      </c>
      <c r="D185" s="33" t="s">
        <v>87</v>
      </c>
      <c r="E185" s="36">
        <v>8141</v>
      </c>
      <c r="F185" s="47"/>
      <c r="G185" s="47">
        <f>ROUND(М[[#This Row],[Количество]]*М[[#This Row],[Цена за ед., руб]],2)</f>
        <v>0</v>
      </c>
      <c r="H185" s="35"/>
      <c r="I185" s="38"/>
    </row>
    <row r="186" spans="1:9" x14ac:dyDescent="0.2">
      <c r="A186" s="37" t="s">
        <v>408</v>
      </c>
      <c r="B186" s="35" t="s">
        <v>409</v>
      </c>
      <c r="C186" s="35" t="s">
        <v>412</v>
      </c>
      <c r="D186" s="33" t="s">
        <v>87</v>
      </c>
      <c r="E186" s="36">
        <v>15419</v>
      </c>
      <c r="F186" s="47"/>
      <c r="G186" s="47">
        <f>ROUND(М[[#This Row],[Количество]]*М[[#This Row],[Цена за ед., руб]],2)</f>
        <v>0</v>
      </c>
      <c r="H186" s="35"/>
      <c r="I186" s="38"/>
    </row>
    <row r="187" spans="1:9" x14ac:dyDescent="0.2">
      <c r="A187" s="37" t="s">
        <v>417</v>
      </c>
      <c r="B187" s="35"/>
      <c r="C187" s="35" t="s">
        <v>418</v>
      </c>
      <c r="D187" s="33" t="s">
        <v>28</v>
      </c>
      <c r="E187" s="34">
        <v>4</v>
      </c>
      <c r="F187" s="47"/>
      <c r="G187" s="47">
        <f>ROUND(М[[#This Row],[Количество]]*М[[#This Row],[Цена за ед., руб]],2)</f>
        <v>0</v>
      </c>
      <c r="H187" s="35"/>
      <c r="I187" s="38"/>
    </row>
    <row r="188" spans="1:9" ht="22.5" x14ac:dyDescent="0.2">
      <c r="A188" s="37" t="s">
        <v>135</v>
      </c>
      <c r="B188" s="35"/>
      <c r="C188" s="35" t="s">
        <v>136</v>
      </c>
      <c r="D188" s="33" t="s">
        <v>28</v>
      </c>
      <c r="E188" s="34">
        <v>5</v>
      </c>
      <c r="F188" s="47"/>
      <c r="G188" s="47">
        <f>ROUND(М[[#This Row],[Количество]]*М[[#This Row],[Цена за ед., руб]],2)</f>
        <v>0</v>
      </c>
      <c r="H188" s="35"/>
      <c r="I188" s="38"/>
    </row>
    <row r="189" spans="1:9" ht="22.5" x14ac:dyDescent="0.2">
      <c r="A189" s="37" t="s">
        <v>135</v>
      </c>
      <c r="B189" s="35"/>
      <c r="C189" s="35" t="s">
        <v>137</v>
      </c>
      <c r="D189" s="33" t="s">
        <v>28</v>
      </c>
      <c r="E189" s="34">
        <v>27</v>
      </c>
      <c r="F189" s="47"/>
      <c r="G189" s="47">
        <f>ROUND(М[[#This Row],[Количество]]*М[[#This Row],[Цена за ед., руб]],2)</f>
        <v>0</v>
      </c>
      <c r="H189" s="35"/>
      <c r="I189" s="38"/>
    </row>
    <row r="190" spans="1:9" ht="22.5" x14ac:dyDescent="0.2">
      <c r="A190" s="37" t="s">
        <v>135</v>
      </c>
      <c r="B190" s="35"/>
      <c r="C190" s="35" t="s">
        <v>138</v>
      </c>
      <c r="D190" s="33" t="s">
        <v>28</v>
      </c>
      <c r="E190" s="34">
        <v>28</v>
      </c>
      <c r="F190" s="47"/>
      <c r="G190" s="47">
        <f>ROUND(М[[#This Row],[Количество]]*М[[#This Row],[Цена за ед., руб]],2)</f>
        <v>0</v>
      </c>
      <c r="H190" s="35"/>
      <c r="I190" s="38"/>
    </row>
    <row r="191" spans="1:9" ht="22.5" x14ac:dyDescent="0.2">
      <c r="A191" s="37" t="s">
        <v>135</v>
      </c>
      <c r="B191" s="35"/>
      <c r="C191" s="35" t="s">
        <v>139</v>
      </c>
      <c r="D191" s="33" t="s">
        <v>28</v>
      </c>
      <c r="E191" s="34">
        <v>2</v>
      </c>
      <c r="F191" s="47"/>
      <c r="G191" s="47">
        <f>ROUND(М[[#This Row],[Количество]]*М[[#This Row],[Цена за ед., руб]],2)</f>
        <v>0</v>
      </c>
      <c r="H191" s="35"/>
      <c r="I191" s="38"/>
    </row>
    <row r="192" spans="1:9" ht="56.25" x14ac:dyDescent="0.2">
      <c r="A192" s="37" t="s">
        <v>135</v>
      </c>
      <c r="B192" s="35"/>
      <c r="C192" s="35" t="s">
        <v>142</v>
      </c>
      <c r="D192" s="33" t="s">
        <v>28</v>
      </c>
      <c r="E192" s="34">
        <v>4</v>
      </c>
      <c r="F192" s="47"/>
      <c r="G192" s="47">
        <f>ROUND(М[[#This Row],[Количество]]*М[[#This Row],[Цена за ед., руб]],2)</f>
        <v>0</v>
      </c>
      <c r="H192" s="35"/>
      <c r="I192" s="38"/>
    </row>
    <row r="193" spans="1:9" ht="22.5" x14ac:dyDescent="0.2">
      <c r="A193" s="37" t="s">
        <v>135</v>
      </c>
      <c r="B193" s="35"/>
      <c r="C193" s="35" t="s">
        <v>140</v>
      </c>
      <c r="D193" s="33" t="s">
        <v>28</v>
      </c>
      <c r="E193" s="34">
        <v>7</v>
      </c>
      <c r="F193" s="47"/>
      <c r="G193" s="47">
        <f>ROUND(М[[#This Row],[Количество]]*М[[#This Row],[Цена за ед., руб]],2)</f>
        <v>0</v>
      </c>
      <c r="H193" s="35"/>
      <c r="I193" s="38"/>
    </row>
    <row r="194" spans="1:9" x14ac:dyDescent="0.2">
      <c r="A194" s="37" t="s">
        <v>97</v>
      </c>
      <c r="B194" s="35" t="s">
        <v>35</v>
      </c>
      <c r="C194" s="35" t="s">
        <v>98</v>
      </c>
      <c r="D194" s="33" t="s">
        <v>28</v>
      </c>
      <c r="E194" s="34">
        <v>4</v>
      </c>
      <c r="F194" s="47"/>
      <c r="G194" s="47">
        <f>ROUND(М[[#This Row],[Количество]]*М[[#This Row],[Цена за ед., руб]],2)</f>
        <v>0</v>
      </c>
      <c r="H194" s="35"/>
      <c r="I194" s="38"/>
    </row>
    <row r="195" spans="1:9" x14ac:dyDescent="0.2">
      <c r="A195" s="37" t="s">
        <v>97</v>
      </c>
      <c r="B195" s="35" t="s">
        <v>35</v>
      </c>
      <c r="C195" s="35" t="s">
        <v>99</v>
      </c>
      <c r="D195" s="33" t="s">
        <v>28</v>
      </c>
      <c r="E195" s="34">
        <v>3</v>
      </c>
      <c r="F195" s="47"/>
      <c r="G195" s="47">
        <f>ROUND(М[[#This Row],[Количество]]*М[[#This Row],[Цена за ед., руб]],2)</f>
        <v>0</v>
      </c>
      <c r="H195" s="35"/>
      <c r="I195" s="38"/>
    </row>
    <row r="196" spans="1:9" x14ac:dyDescent="0.2">
      <c r="A196" s="37" t="s">
        <v>431</v>
      </c>
      <c r="B196" s="35"/>
      <c r="C196" s="35" t="s">
        <v>432</v>
      </c>
      <c r="D196" s="33" t="s">
        <v>433</v>
      </c>
      <c r="E196" s="34">
        <v>280</v>
      </c>
      <c r="F196" s="47"/>
      <c r="G196" s="47">
        <f>ROUND(М[[#This Row],[Количество]]*М[[#This Row],[Цена за ед., руб]],2)</f>
        <v>0</v>
      </c>
      <c r="H196" s="35" t="s">
        <v>434</v>
      </c>
      <c r="I196" s="38"/>
    </row>
    <row r="197" spans="1:9" x14ac:dyDescent="0.2">
      <c r="A197" s="37" t="s">
        <v>156</v>
      </c>
      <c r="B197" s="35"/>
      <c r="C197" s="35" t="s">
        <v>157</v>
      </c>
      <c r="D197" s="33" t="s">
        <v>28</v>
      </c>
      <c r="E197" s="34">
        <v>627</v>
      </c>
      <c r="F197" s="47"/>
      <c r="G197" s="47">
        <f>ROUND(М[[#This Row],[Количество]]*М[[#This Row],[Цена за ед., руб]],2)</f>
        <v>0</v>
      </c>
      <c r="H197" s="35"/>
      <c r="I197" s="38"/>
    </row>
    <row r="198" spans="1:9" x14ac:dyDescent="0.2">
      <c r="A198" s="37" t="s">
        <v>79</v>
      </c>
      <c r="B198" s="35" t="s">
        <v>80</v>
      </c>
      <c r="C198" s="35" t="s">
        <v>81</v>
      </c>
      <c r="D198" s="33" t="s">
        <v>28</v>
      </c>
      <c r="E198" s="34">
        <v>319</v>
      </c>
      <c r="F198" s="47"/>
      <c r="G198" s="47">
        <f>ROUND(М[[#This Row],[Количество]]*М[[#This Row],[Цена за ед., руб]],2)</f>
        <v>0</v>
      </c>
      <c r="H198" s="35"/>
      <c r="I198" s="38"/>
    </row>
    <row r="199" spans="1:9" ht="33.75" x14ac:dyDescent="0.2">
      <c r="A199" s="37" t="s">
        <v>129</v>
      </c>
      <c r="B199" s="35" t="s">
        <v>42</v>
      </c>
      <c r="C199" s="35" t="s">
        <v>130</v>
      </c>
      <c r="D199" s="33" t="s">
        <v>28</v>
      </c>
      <c r="E199" s="34">
        <v>20</v>
      </c>
      <c r="F199" s="47"/>
      <c r="G199" s="47">
        <f>ROUND(М[[#This Row],[Количество]]*М[[#This Row],[Цена за ед., руб]],2)</f>
        <v>0</v>
      </c>
      <c r="H199" s="35"/>
      <c r="I199" s="38"/>
    </row>
    <row r="200" spans="1:9" ht="33.75" x14ac:dyDescent="0.2">
      <c r="A200" s="37" t="s">
        <v>129</v>
      </c>
      <c r="B200" s="35" t="s">
        <v>42</v>
      </c>
      <c r="C200" s="35" t="s">
        <v>131</v>
      </c>
      <c r="D200" s="33" t="s">
        <v>28</v>
      </c>
      <c r="E200" s="34">
        <v>14</v>
      </c>
      <c r="F200" s="47"/>
      <c r="G200" s="47">
        <f>ROUND(М[[#This Row],[Количество]]*М[[#This Row],[Цена за ед., руб]],2)</f>
        <v>0</v>
      </c>
      <c r="H200" s="35"/>
      <c r="I200" s="38"/>
    </row>
    <row r="201" spans="1:9" x14ac:dyDescent="0.2">
      <c r="A201" s="37" t="s">
        <v>129</v>
      </c>
      <c r="B201" s="35" t="s">
        <v>42</v>
      </c>
      <c r="C201" s="35" t="s">
        <v>132</v>
      </c>
      <c r="D201" s="33" t="s">
        <v>28</v>
      </c>
      <c r="E201" s="34">
        <v>14</v>
      </c>
      <c r="F201" s="47"/>
      <c r="G201" s="47">
        <f>ROUND(М[[#This Row],[Количество]]*М[[#This Row],[Цена за ед., руб]],2)</f>
        <v>0</v>
      </c>
      <c r="H201" s="35"/>
      <c r="I201" s="38"/>
    </row>
    <row r="202" spans="1:9" x14ac:dyDescent="0.2">
      <c r="A202" s="37" t="s">
        <v>129</v>
      </c>
      <c r="B202" s="35" t="s">
        <v>42</v>
      </c>
      <c r="C202" s="35" t="s">
        <v>133</v>
      </c>
      <c r="D202" s="33" t="s">
        <v>28</v>
      </c>
      <c r="E202" s="34">
        <v>29</v>
      </c>
      <c r="F202" s="47"/>
      <c r="G202" s="47">
        <f>ROUND(М[[#This Row],[Количество]]*М[[#This Row],[Цена за ед., руб]],2)</f>
        <v>0</v>
      </c>
      <c r="H202" s="35"/>
      <c r="I202" s="38"/>
    </row>
    <row r="203" spans="1:9" ht="22.5" x14ac:dyDescent="0.2">
      <c r="A203" s="37" t="s">
        <v>84</v>
      </c>
      <c r="B203" s="35" t="s">
        <v>85</v>
      </c>
      <c r="C203" s="35" t="s">
        <v>86</v>
      </c>
      <c r="D203" s="33" t="s">
        <v>87</v>
      </c>
      <c r="E203" s="34">
        <v>306</v>
      </c>
      <c r="F203" s="47"/>
      <c r="G203" s="47">
        <f>ROUND(М[[#This Row],[Количество]]*М[[#This Row],[Цена за ед., руб]],2)</f>
        <v>0</v>
      </c>
      <c r="H203" s="35"/>
      <c r="I203" s="38"/>
    </row>
    <row r="204" spans="1:9" ht="22.5" x14ac:dyDescent="0.2">
      <c r="A204" s="37" t="s">
        <v>84</v>
      </c>
      <c r="B204" s="35" t="s">
        <v>85</v>
      </c>
      <c r="C204" s="35" t="s">
        <v>88</v>
      </c>
      <c r="D204" s="33" t="s">
        <v>87</v>
      </c>
      <c r="E204" s="34">
        <v>306</v>
      </c>
      <c r="F204" s="47"/>
      <c r="G204" s="47">
        <f>ROUND(М[[#This Row],[Количество]]*М[[#This Row],[Цена за ед., руб]],2)</f>
        <v>0</v>
      </c>
      <c r="H204" s="35"/>
      <c r="I204" s="38"/>
    </row>
    <row r="205" spans="1:9" ht="22.5" x14ac:dyDescent="0.2">
      <c r="A205" s="37" t="s">
        <v>84</v>
      </c>
      <c r="B205" s="35" t="s">
        <v>85</v>
      </c>
      <c r="C205" s="35" t="s">
        <v>89</v>
      </c>
      <c r="D205" s="33" t="s">
        <v>87</v>
      </c>
      <c r="E205" s="34">
        <v>72</v>
      </c>
      <c r="F205" s="47"/>
      <c r="G205" s="47">
        <f>ROUND(М[[#This Row],[Количество]]*М[[#This Row],[Цена за ед., руб]],2)</f>
        <v>0</v>
      </c>
      <c r="H205" s="35"/>
      <c r="I205" s="38"/>
    </row>
    <row r="206" spans="1:9" ht="22.5" x14ac:dyDescent="0.2">
      <c r="A206" s="37" t="s">
        <v>84</v>
      </c>
      <c r="B206" s="35" t="s">
        <v>85</v>
      </c>
      <c r="C206" s="35" t="s">
        <v>90</v>
      </c>
      <c r="D206" s="33" t="s">
        <v>87</v>
      </c>
      <c r="E206" s="34">
        <v>121</v>
      </c>
      <c r="F206" s="47"/>
      <c r="G206" s="47">
        <f>ROUND(М[[#This Row],[Количество]]*М[[#This Row],[Цена за ед., руб]],2)</f>
        <v>0</v>
      </c>
      <c r="H206" s="35"/>
      <c r="I206" s="38"/>
    </row>
    <row r="207" spans="1:9" ht="22.5" x14ac:dyDescent="0.2">
      <c r="A207" s="37" t="s">
        <v>84</v>
      </c>
      <c r="B207" s="35" t="s">
        <v>85</v>
      </c>
      <c r="C207" s="35" t="s">
        <v>399</v>
      </c>
      <c r="D207" s="33" t="s">
        <v>87</v>
      </c>
      <c r="E207" s="36">
        <v>12867</v>
      </c>
      <c r="F207" s="47"/>
      <c r="G207" s="47">
        <f>ROUND(М[[#This Row],[Количество]]*М[[#This Row],[Цена за ед., руб]],2)</f>
        <v>0</v>
      </c>
      <c r="H207" s="35"/>
      <c r="I207" s="38"/>
    </row>
    <row r="208" spans="1:9" ht="22.5" x14ac:dyDescent="0.2">
      <c r="A208" s="37" t="s">
        <v>84</v>
      </c>
      <c r="B208" s="35" t="s">
        <v>85</v>
      </c>
      <c r="C208" s="35" t="s">
        <v>400</v>
      </c>
      <c r="D208" s="33" t="s">
        <v>87</v>
      </c>
      <c r="E208" s="34">
        <v>82</v>
      </c>
      <c r="F208" s="47"/>
      <c r="G208" s="47">
        <f>ROUND(М[[#This Row],[Количество]]*М[[#This Row],[Цена за ед., руб]],2)</f>
        <v>0</v>
      </c>
      <c r="H208" s="35"/>
      <c r="I208" s="38"/>
    </row>
    <row r="209" spans="1:9" ht="22.5" x14ac:dyDescent="0.2">
      <c r="A209" s="37" t="s">
        <v>84</v>
      </c>
      <c r="B209" s="35" t="s">
        <v>85</v>
      </c>
      <c r="C209" s="35" t="s">
        <v>401</v>
      </c>
      <c r="D209" s="33" t="s">
        <v>87</v>
      </c>
      <c r="E209" s="34">
        <v>30</v>
      </c>
      <c r="F209" s="47"/>
      <c r="G209" s="47">
        <f>ROUND(М[[#This Row],[Количество]]*М[[#This Row],[Цена за ед., руб]],2)</f>
        <v>0</v>
      </c>
      <c r="H209" s="35"/>
      <c r="I209" s="38"/>
    </row>
    <row r="210" spans="1:9" ht="22.5" x14ac:dyDescent="0.2">
      <c r="A210" s="37" t="s">
        <v>84</v>
      </c>
      <c r="B210" s="35" t="s">
        <v>85</v>
      </c>
      <c r="C210" s="35" t="s">
        <v>91</v>
      </c>
      <c r="D210" s="33" t="s">
        <v>87</v>
      </c>
      <c r="E210" s="36">
        <v>8966</v>
      </c>
      <c r="F210" s="47"/>
      <c r="G210" s="47">
        <f>ROUND(М[[#This Row],[Количество]]*М[[#This Row],[Цена за ед., руб]],2)</f>
        <v>0</v>
      </c>
      <c r="H210" s="35"/>
      <c r="I210" s="38"/>
    </row>
    <row r="211" spans="1:9" ht="22.5" x14ac:dyDescent="0.2">
      <c r="A211" s="37" t="s">
        <v>84</v>
      </c>
      <c r="B211" s="35" t="s">
        <v>85</v>
      </c>
      <c r="C211" s="35" t="s">
        <v>92</v>
      </c>
      <c r="D211" s="33" t="s">
        <v>87</v>
      </c>
      <c r="E211" s="36">
        <v>3026</v>
      </c>
      <c r="F211" s="47"/>
      <c r="G211" s="47">
        <f>ROUND(М[[#This Row],[Количество]]*М[[#This Row],[Цена за ед., руб]],2)</f>
        <v>0</v>
      </c>
      <c r="H211" s="35"/>
      <c r="I211" s="38"/>
    </row>
    <row r="212" spans="1:9" ht="22.5" x14ac:dyDescent="0.2">
      <c r="A212" s="37" t="s">
        <v>84</v>
      </c>
      <c r="B212" s="35" t="s">
        <v>85</v>
      </c>
      <c r="C212" s="35" t="s">
        <v>93</v>
      </c>
      <c r="D212" s="33" t="s">
        <v>87</v>
      </c>
      <c r="E212" s="34">
        <v>314</v>
      </c>
      <c r="F212" s="47"/>
      <c r="G212" s="47">
        <f>ROUND(М[[#This Row],[Количество]]*М[[#This Row],[Цена за ед., руб]],2)</f>
        <v>0</v>
      </c>
      <c r="H212" s="35"/>
      <c r="I212" s="38"/>
    </row>
    <row r="213" spans="1:9" ht="22.5" x14ac:dyDescent="0.2">
      <c r="A213" s="37" t="s">
        <v>84</v>
      </c>
      <c r="B213" s="35" t="s">
        <v>85</v>
      </c>
      <c r="C213" s="35" t="s">
        <v>95</v>
      </c>
      <c r="D213" s="33" t="s">
        <v>87</v>
      </c>
      <c r="E213" s="34">
        <v>261</v>
      </c>
      <c r="F213" s="47"/>
      <c r="G213" s="47">
        <f>ROUND(М[[#This Row],[Количество]]*М[[#This Row],[Цена за ед., руб]],2)</f>
        <v>0</v>
      </c>
      <c r="H213" s="35"/>
      <c r="I213" s="38"/>
    </row>
    <row r="214" spans="1:9" x14ac:dyDescent="0.2">
      <c r="A214" s="41" t="s">
        <v>397</v>
      </c>
      <c r="B214" s="50"/>
      <c r="C214" s="50" t="s">
        <v>398</v>
      </c>
      <c r="D214" s="42" t="s">
        <v>28</v>
      </c>
      <c r="E214" s="43">
        <v>8</v>
      </c>
      <c r="F214" s="47"/>
      <c r="G214" s="48">
        <f>ROUND(М[[#This Row],[Количество]]*М[[#This Row],[Цена за ед., руб]],2)</f>
        <v>0</v>
      </c>
      <c r="H214" s="50"/>
      <c r="I214" s="45"/>
    </row>
    <row r="215" spans="1:9" ht="22.5" x14ac:dyDescent="0.2">
      <c r="A215" s="41" t="s">
        <v>458</v>
      </c>
      <c r="B215" s="50"/>
      <c r="C215" s="50"/>
      <c r="D215" s="42" t="s">
        <v>113</v>
      </c>
      <c r="E215" s="69"/>
      <c r="F215" s="48"/>
      <c r="G215" s="48">
        <f ca="1">SUMIF(ЛСР!$B$6:$O$356,М[[#This Row],[Наим.]],ЛСР!$N$6:$N$356)</f>
        <v>0</v>
      </c>
      <c r="H215" s="50" t="s">
        <v>473</v>
      </c>
      <c r="I215" s="38"/>
    </row>
    <row r="216" spans="1:9" ht="22.5" x14ac:dyDescent="0.2">
      <c r="A216" s="41" t="s">
        <v>423</v>
      </c>
      <c r="B216" s="50"/>
      <c r="C216" s="50"/>
      <c r="D216" s="42" t="s">
        <v>113</v>
      </c>
      <c r="E216" s="69"/>
      <c r="F216" s="48"/>
      <c r="G216" s="48">
        <f ca="1">SUMIF(ЛСР!$B$6:$O$356,М[[#This Row],[Наим.]],ЛСР!$N$6:$N$356)</f>
        <v>0</v>
      </c>
      <c r="H216" s="50" t="s">
        <v>473</v>
      </c>
      <c r="I216" s="38"/>
    </row>
    <row r="217" spans="1:9" ht="22.5" x14ac:dyDescent="0.2">
      <c r="A217" s="41" t="s">
        <v>459</v>
      </c>
      <c r="B217" s="50"/>
      <c r="C217" s="50"/>
      <c r="D217" s="42" t="s">
        <v>113</v>
      </c>
      <c r="E217" s="69"/>
      <c r="F217" s="48"/>
      <c r="G217" s="48">
        <f ca="1">SUMIF(ЛСР!$B$6:$O$356,М[[#This Row],[Наим.]],ЛСР!$N$6:$N$356)</f>
        <v>0</v>
      </c>
      <c r="H217" s="50" t="s">
        <v>473</v>
      </c>
      <c r="I217" s="38"/>
    </row>
    <row r="218" spans="1:9" x14ac:dyDescent="0.2">
      <c r="A218" s="41" t="s">
        <v>457</v>
      </c>
      <c r="B218" s="50"/>
      <c r="C218" s="50"/>
      <c r="D218" s="42"/>
      <c r="E218" s="44"/>
      <c r="F218" s="48"/>
      <c r="G218" s="48">
        <f ca="1">SUBTOTAL(109,М[Сумма, руб])</f>
        <v>0</v>
      </c>
      <c r="H218" s="50"/>
      <c r="I218" s="45"/>
    </row>
    <row r="220" spans="1:9" x14ac:dyDescent="0.2">
      <c r="F220" s="1" t="s">
        <v>461</v>
      </c>
      <c r="G220" s="70">
        <f ca="1">ЛСР!N359-М[[#Totals],[Сумма,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17" xr:uid="{2AD1686E-0D39-4C81-B77F-6F24EFA21E12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445</v>
      </c>
      <c r="B1" s="1" t="s">
        <v>446</v>
      </c>
    </row>
    <row r="2" spans="1:2" ht="11.1" customHeight="1" x14ac:dyDescent="0.2">
      <c r="A2" s="1" t="s">
        <v>447</v>
      </c>
      <c r="B2" s="1" t="s">
        <v>448</v>
      </c>
    </row>
    <row r="3" spans="1:2" ht="11.1" customHeight="1" x14ac:dyDescent="0.2">
      <c r="A3" s="1" t="s">
        <v>449</v>
      </c>
      <c r="B3" s="1" t="s">
        <v>450</v>
      </c>
    </row>
    <row r="4" spans="1:2" ht="11.1" customHeight="1" x14ac:dyDescent="0.2">
      <c r="A4" s="1" t="s">
        <v>451</v>
      </c>
      <c r="B4" s="1" t="s">
        <v>452</v>
      </c>
    </row>
    <row r="5" spans="1:2" ht="11.1" customHeight="1" x14ac:dyDescent="0.2">
      <c r="A5" s="1" t="s">
        <v>453</v>
      </c>
      <c r="B5" s="1" t="s">
        <v>454</v>
      </c>
    </row>
    <row r="6" spans="1:2" ht="11.1" customHeight="1" x14ac:dyDescent="0.2">
      <c r="A6" s="1" t="s">
        <v>455</v>
      </c>
      <c r="B6" s="1" t="s">
        <v>456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2026-07-22T08:43:52Z</dcterms:modified>
</cp:coreProperties>
</file>