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72C344BF-4E67-4AF5-91B9-CB947E17C665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ЛСР!$A$7:$L$63</definedName>
  </definedNames>
  <calcPr calcId="191029"/>
</workbook>
</file>

<file path=xl/calcChain.xml><?xml version="1.0" encoding="utf-8"?>
<calcChain xmlns="http://schemas.openxmlformats.org/spreadsheetml/2006/main">
  <c r="L59" i="1" l="1" a="1"/>
  <c r="L59" i="1" s="1"/>
  <c r="L58" i="1" a="1"/>
  <c r="L58" i="1" s="1"/>
  <c r="H58" i="1"/>
  <c r="H59" i="1"/>
  <c r="H13" i="1"/>
  <c r="I13" i="1" a="1"/>
  <c r="I13" i="1" s="1"/>
  <c r="H15" i="1"/>
  <c r="I15" i="1" a="1"/>
  <c r="I15" i="1" s="1"/>
  <c r="J15" i="1" s="1"/>
  <c r="J14" i="1" s="1"/>
  <c r="H17" i="1"/>
  <c r="L17" i="1" a="1"/>
  <c r="L17" i="1" s="1"/>
  <c r="I17" i="1" a="1"/>
  <c r="I17" i="1" s="1"/>
  <c r="J17" i="1" s="1"/>
  <c r="J16" i="1" s="1"/>
  <c r="H19" i="1"/>
  <c r="I19" i="1" a="1"/>
  <c r="I19" i="1" s="1"/>
  <c r="H21" i="1"/>
  <c r="L21" i="1" a="1"/>
  <c r="L21" i="1" s="1"/>
  <c r="I21" i="1" a="1"/>
  <c r="I21" i="1" s="1"/>
  <c r="H23" i="1"/>
  <c r="I23" i="1" a="1"/>
  <c r="I23" i="1" s="1"/>
  <c r="J23" i="1" s="1"/>
  <c r="J22" i="1" s="1"/>
  <c r="H25" i="1"/>
  <c r="L25" i="1" a="1"/>
  <c r="L25" i="1" s="1"/>
  <c r="I25" i="1" a="1"/>
  <c r="I25" i="1" s="1"/>
  <c r="H26" i="1"/>
  <c r="L26" i="1" a="1"/>
  <c r="L26" i="1" s="1"/>
  <c r="I26" i="1" a="1"/>
  <c r="I26" i="1" s="1"/>
  <c r="H28" i="1"/>
  <c r="I28" i="1" a="1"/>
  <c r="I28" i="1" s="1"/>
  <c r="H30" i="1"/>
  <c r="L30" i="1" a="1"/>
  <c r="L30" i="1" s="1"/>
  <c r="I30" i="1" a="1"/>
  <c r="I30" i="1" s="1"/>
  <c r="J30" i="1" s="1"/>
  <c r="J29" i="1" s="1"/>
  <c r="H32" i="1"/>
  <c r="I32" i="1" a="1"/>
  <c r="I32" i="1" s="1"/>
  <c r="J32" i="1" s="1"/>
  <c r="J31" i="1" s="1"/>
  <c r="H34" i="1"/>
  <c r="L34" i="1" a="1"/>
  <c r="L34" i="1" s="1"/>
  <c r="I34" i="1" a="1"/>
  <c r="I34" i="1" s="1"/>
  <c r="J34" i="1" s="1"/>
  <c r="J33" i="1" s="1"/>
  <c r="H38" i="1"/>
  <c r="I38" i="1" a="1"/>
  <c r="I38" i="1" s="1"/>
  <c r="H40" i="1"/>
  <c r="L40" i="1" a="1"/>
  <c r="L40" i="1" s="1"/>
  <c r="I40" i="1" a="1"/>
  <c r="I40" i="1" s="1"/>
  <c r="H42" i="1"/>
  <c r="I42" i="1" a="1"/>
  <c r="I42" i="1" s="1"/>
  <c r="J42" i="1" s="1"/>
  <c r="J41" i="1" s="1"/>
  <c r="H44" i="1"/>
  <c r="L44" i="1" a="1"/>
  <c r="L44" i="1" s="1"/>
  <c r="I44" i="1" a="1"/>
  <c r="I44" i="1" s="1"/>
  <c r="H46" i="1"/>
  <c r="I46" i="1" a="1"/>
  <c r="I46" i="1" s="1"/>
  <c r="J46" i="1" s="1"/>
  <c r="J45" i="1" s="1"/>
  <c r="H48" i="1"/>
  <c r="L48" i="1" a="1"/>
  <c r="L48" i="1" s="1"/>
  <c r="I48" i="1" a="1"/>
  <c r="I48" i="1" s="1"/>
  <c r="H50" i="1"/>
  <c r="I50" i="1" a="1"/>
  <c r="I50" i="1" s="1"/>
  <c r="J50" i="1" s="1"/>
  <c r="J49" i="1" s="1"/>
  <c r="H52" i="1"/>
  <c r="L52" i="1" a="1"/>
  <c r="L52" i="1" s="1"/>
  <c r="I52" i="1" a="1"/>
  <c r="I52" i="1" s="1"/>
  <c r="J52" i="1" s="1"/>
  <c r="J51" i="1" s="1"/>
  <c r="H54" i="1"/>
  <c r="I54" i="1" a="1"/>
  <c r="I54" i="1" s="1"/>
  <c r="J54" i="1" s="1"/>
  <c r="J53" i="1" s="1"/>
  <c r="H56" i="1"/>
  <c r="L56" i="1" a="1"/>
  <c r="L56" i="1" s="1"/>
  <c r="I56" i="1" a="1"/>
  <c r="I56" i="1" s="1"/>
  <c r="H63" i="1"/>
  <c r="I63" i="1" a="1"/>
  <c r="I63" i="1" s="1"/>
  <c r="J63" i="1" s="1"/>
  <c r="J62" i="1" s="1"/>
  <c r="G14" i="3"/>
  <c r="G13" i="3"/>
  <c r="G12" i="3"/>
  <c r="G11" i="3"/>
  <c r="G10" i="3"/>
  <c r="G9" i="3"/>
  <c r="G8" i="3"/>
  <c r="G7" i="3"/>
  <c r="G6" i="3"/>
  <c r="G5" i="3"/>
  <c r="G4" i="3"/>
  <c r="E14" i="2"/>
  <c r="E13" i="2"/>
  <c r="E12" i="2"/>
  <c r="E11" i="2"/>
  <c r="E10" i="2"/>
  <c r="E9" i="2"/>
  <c r="E8" i="2"/>
  <c r="E7" i="2"/>
  <c r="E6" i="2"/>
  <c r="E5" i="2"/>
  <c r="E4" i="2"/>
  <c r="E15" i="2"/>
  <c r="J44" i="1" l="1"/>
  <c r="J43" i="1" s="1"/>
  <c r="J25" i="1"/>
  <c r="J56" i="1"/>
  <c r="J55" i="1" s="1"/>
  <c r="J58" i="1"/>
  <c r="J40" i="1"/>
  <c r="J39" i="1" s="1"/>
  <c r="J13" i="1"/>
  <c r="J12" i="1" s="1"/>
  <c r="J26" i="1"/>
  <c r="J21" i="1"/>
  <c r="J20" i="1" s="1"/>
  <c r="J61" i="1"/>
  <c r="J60" i="1" s="1"/>
  <c r="J28" i="1"/>
  <c r="J27" i="1" s="1"/>
  <c r="J48" i="1"/>
  <c r="J19" i="1"/>
  <c r="J18" i="1" s="1"/>
  <c r="J38" i="1"/>
  <c r="J37" i="1" s="1"/>
  <c r="J24" i="1" l="1"/>
  <c r="J11" i="1" s="1"/>
  <c r="J10" i="1" s="1"/>
  <c r="J65" i="1"/>
  <c r="E17" i="2" s="1"/>
  <c r="J47" i="1"/>
  <c r="J59" i="1"/>
  <c r="J57" i="1" l="1"/>
  <c r="J66" i="1" l="1"/>
  <c r="J36" i="1"/>
  <c r="J35" i="1" s="1"/>
  <c r="J9" i="1" s="1"/>
  <c r="J64" i="1" l="1"/>
  <c r="G15" i="3"/>
  <c r="G16" i="3"/>
  <c r="G17" i="3" l="1"/>
  <c r="G19" i="3" s="1"/>
</calcChain>
</file>

<file path=xl/sharedStrings.xml><?xml version="1.0" encoding="utf-8"?>
<sst xmlns="http://schemas.openxmlformats.org/spreadsheetml/2006/main" count="241" uniqueCount="102">
  <si>
    <t>Локальный сметный расчет (ЛСР) №6</t>
  </si>
  <si>
    <t>Объект: «Комплексная застройка территории, расположенной в границах улиц: Тобольский тракт - Обход города Тюмени (мкр. Губернаторский). Многоэтажный жилой дом с подземным паркингом ГП-72.106» Секция 5</t>
  </si>
  <si>
    <t>Ведомость объемов работ и расхода материалов по работе: Устройство системы канализации и сопутствующим работам (согласно проекту шифр ВК,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</si>
  <si>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</si>
  <si>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</si>
  <si>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</si>
  <si>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</si>
  <si>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</si>
  <si>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</si>
  <si>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5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</si>
  <si>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</si>
  <si>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</si>
  <si>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</si>
  <si>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</si>
  <si>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</si>
  <si>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</si>
  <si>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</si>
  <si>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11.03</t>
  </si>
  <si>
    <t>Устройство системы канализации</t>
  </si>
  <si>
    <t>11.03.02</t>
  </si>
  <si>
    <t>Устройство канализации К-2</t>
  </si>
  <si>
    <t>11.03.02.00</t>
  </si>
  <si>
    <t>Работы:</t>
  </si>
  <si>
    <t>Бурение отверстий 130 мм</t>
  </si>
  <si>
    <t>шт</t>
  </si>
  <si>
    <t>Изоляция трубопровода</t>
  </si>
  <si>
    <t>Материалы:</t>
  </si>
  <si>
    <t>1</t>
  </si>
  <si>
    <t>Теплоизоляция трубная</t>
  </si>
  <si>
    <t>K-FLEX</t>
  </si>
  <si>
    <t>110х13мм вспененный каучук</t>
  </si>
  <si>
    <t>пог. м</t>
  </si>
  <si>
    <t>класс горючести не ниже Г1</t>
  </si>
  <si>
    <t>Монтаж муфты противопожарной</t>
  </si>
  <si>
    <t>Муфта противопожарная</t>
  </si>
  <si>
    <t>ПМ-110/60</t>
  </si>
  <si>
    <t>Монтаж НСПС</t>
  </si>
  <si>
    <t>Переход</t>
  </si>
  <si>
    <t>D 110x108 ПЭ/Сталь</t>
  </si>
  <si>
    <t>2</t>
  </si>
  <si>
    <t>Муфта</t>
  </si>
  <si>
    <t>обжимная универсальная чугун раструб Ду-108x110</t>
  </si>
  <si>
    <t>Монтаж ревизии</t>
  </si>
  <si>
    <t>Ревизия канализационная</t>
  </si>
  <si>
    <t>стальная Ду-108 сварная</t>
  </si>
  <si>
    <t>Прокладка трубы стальной от 57 мм</t>
  </si>
  <si>
    <t>Труба электросварная (пог.м.)</t>
  </si>
  <si>
    <t>стальная D-108х4,0</t>
  </si>
  <si>
    <t>%</t>
  </si>
  <si>
    <t>11.03.04</t>
  </si>
  <si>
    <t>Устройство канализации К-3</t>
  </si>
  <si>
    <t>11.03.04.00</t>
  </si>
  <si>
    <t>м</t>
  </si>
  <si>
    <t>57х13мм вспененный каучук</t>
  </si>
  <si>
    <t>Монтаж дренажного насоса</t>
  </si>
  <si>
    <t>Насос дренажный</t>
  </si>
  <si>
    <t>ГНОМ 7/7</t>
  </si>
  <si>
    <t>Монтаж клапанов</t>
  </si>
  <si>
    <t>Клапан обратный</t>
  </si>
  <si>
    <t>Valtec</t>
  </si>
  <si>
    <t>муфтовый Ду-32 Ру-16бар</t>
  </si>
  <si>
    <t>Монтаж кранов</t>
  </si>
  <si>
    <t>Кран шаровой</t>
  </si>
  <si>
    <t>полнопроходной с НГ 1 1/4</t>
  </si>
  <si>
    <t>Прокладка трубы стальной до 40 мм</t>
  </si>
  <si>
    <t>Труба водогазопроводная</t>
  </si>
  <si>
    <t>стальная D-57х3,5 СТ3</t>
  </si>
  <si>
    <t>11.03.06</t>
  </si>
  <si>
    <t>ПНР</t>
  </si>
  <si>
    <t>11.03.06.00</t>
  </si>
  <si>
    <t>Пусконаладочные работы системы канализации: пролив</t>
  </si>
  <si>
    <t>компл.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</si>
  <si>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</si>
  <si>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</si>
  <si>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</si>
  <si>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</si>
  <si>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</si>
  <si>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</si>
  <si>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</si>
  <si>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</si>
  <si>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</si>
  <si>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</si>
  <si>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</si>
  <si>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</si>
  <si>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ГП-72.106.05.11.03 Секция 5_Устройство системы канализации №1</t>
  </si>
  <si>
    <t>eead6d00-bfb4-11f0-8b59-a036bcbd010b</t>
  </si>
  <si>
    <t>Итог</t>
  </si>
  <si>
    <t>Фасонные изделия и фитинги для стальной трубы</t>
  </si>
  <si>
    <t>Прочие материалы</t>
  </si>
  <si>
    <t>Проверка:</t>
  </si>
  <si>
    <t>указать %</t>
  </si>
  <si>
    <t>Примечание:</t>
  </si>
  <si>
    <t>В стоимость пусконоладочных работ входит: ПНР Насосной станции ХП, ПНР Насосной станции пожаротушения, Автоматизация (узлов учета воды, повысительной НУ) с учетом материалов, Автоматизация насосов системы пожаротушения (кабельно проводниковая продукция, лотки итд) с учетом материалов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</si>
  <si>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</si>
  <si>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</si>
  <si>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</si>
  <si>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</si>
  <si>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</si>
  <si>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</si>
  <si>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ИТОГО по сметному расчету, в тч НДС:</t>
  </si>
  <si>
    <t>в тч НДС ____%</t>
  </si>
  <si>
    <t>для всех разделов, расчитывается от стоимости материалов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</si>
</sst>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_₽"/>
  </numFmts>
  <fonts count="1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</font>
    <font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theme="1"/>
      <name val="Arial Narrow"/>
      <family val="2"/>
      <charset val="204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1" fillId="0" borderId="0"/>
    <xf numFmtId="0" fontId="1" fillId="0" borderId="0"/>
  </cellStyleXfs>
  <cellXfs count="115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5" fillId="5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5" borderId="5" xfId="0" applyFont="1" applyFill="1" applyBorder="1" applyAlignment="1">
      <alignment horizontal="left" wrapText="1"/>
    </xf>
    <xf numFmtId="0" fontId="7" fillId="4" borderId="5" xfId="0" applyFont="1" applyFill="1" applyBorder="1" applyAlignment="1">
      <alignment horizontal="left" wrapText="1"/>
    </xf>
    <xf numFmtId="1" fontId="6" fillId="9" borderId="5" xfId="0" applyNumberFormat="1" applyFont="1" applyFill="1" applyBorder="1" applyAlignment="1">
      <alignment horizontal="right" vertical="center"/>
    </xf>
    <xf numFmtId="4" fontId="6" fillId="5" borderId="5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" fontId="0" fillId="9" borderId="5" xfId="0" applyNumberFormat="1" applyFill="1" applyBorder="1" applyAlignment="1">
      <alignment horizontal="right" vertical="center"/>
    </xf>
    <xf numFmtId="0" fontId="5" fillId="0" borderId="0" xfId="0" applyFont="1" applyAlignment="1">
      <alignment horizontal="left"/>
    </xf>
    <xf numFmtId="4" fontId="0" fillId="0" borderId="0" xfId="0" applyNumberFormat="1" applyAlignment="1">
      <alignment horizontal="left"/>
    </xf>
    <xf numFmtId="0" fontId="6" fillId="6" borderId="7" xfId="0" applyFont="1" applyFill="1" applyBorder="1" applyAlignment="1">
      <alignment horizontal="center"/>
    </xf>
    <xf numFmtId="49" fontId="8" fillId="10" borderId="0" xfId="0" applyNumberFormat="1" applyFont="1" applyFill="1" applyAlignment="1">
      <alignment horizontal="center" vertical="center"/>
    </xf>
    <xf numFmtId="0" fontId="9" fillId="10" borderId="0" xfId="0" applyFont="1" applyFill="1" applyAlignment="1">
      <alignment vertical="center" wrapText="1"/>
    </xf>
    <xf numFmtId="0" fontId="8" fillId="10" borderId="0" xfId="0" applyFont="1" applyFill="1" applyAlignment="1">
      <alignment horizontal="center" vertical="center" wrapText="1"/>
    </xf>
    <xf numFmtId="164" fontId="8" fillId="10" borderId="0" xfId="0" applyNumberFormat="1" applyFont="1" applyFill="1" applyAlignment="1">
      <alignment horizontal="center" vertical="center" wrapText="1"/>
    </xf>
    <xf numFmtId="164" fontId="10" fillId="10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3" fontId="8" fillId="0" borderId="0" xfId="1" applyFont="1" applyFill="1" applyBorder="1" applyAlignment="1">
      <alignment horizontal="center" vertical="center"/>
    </xf>
    <xf numFmtId="0" fontId="8" fillId="0" borderId="0" xfId="3" applyFont="1" applyAlignment="1">
      <alignment vertical="center" wrapText="1"/>
    </xf>
    <xf numFmtId="0" fontId="8" fillId="0" borderId="0" xfId="3" applyFont="1" applyAlignment="1">
      <alignment vertical="top" wrapText="1"/>
    </xf>
    <xf numFmtId="0" fontId="8" fillId="0" borderId="0" xfId="0" applyFont="1" applyAlignment="1">
      <alignment vertical="top" wrapText="1"/>
    </xf>
    <xf numFmtId="0" fontId="12" fillId="0" borderId="0" xfId="0" applyFont="1" applyAlignment="1">
      <alignment horizontal="right" vertical="center"/>
    </xf>
    <xf numFmtId="0" fontId="0" fillId="0" borderId="5" xfId="0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4" fontId="3" fillId="6" borderId="7" xfId="0" applyNumberFormat="1" applyFont="1" applyFill="1" applyBorder="1" applyAlignment="1">
      <alignment horizontal="right" vertic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9" xfId="0" applyNumberFormat="1" applyFont="1" applyFill="1" applyBorder="1" applyAlignment="1">
      <alignment horizontal="right"/>
    </xf>
    <xf numFmtId="4" fontId="4" fillId="6" borderId="6" xfId="0" applyNumberFormat="1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3" fillId="8" borderId="0" xfId="0" applyFont="1" applyFill="1" applyAlignment="1">
      <alignment horizontal="left" vertical="center" wrapText="1"/>
    </xf>
    <xf numFmtId="0" fontId="11" fillId="10" borderId="0" xfId="2" applyFont="1" applyFill="1" applyAlignment="1">
      <alignment horizontal="left" vertical="center" wrapText="1"/>
    </xf>
    <xf numFmtId="0" fontId="8" fillId="0" borderId="0" xfId="3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4">
    <cellStyle name="Обычный" xfId="0" builtinId="0"/>
    <cellStyle name="Обычный 3 2 2 3 2" xfId="3" xr:uid="{F166437F-F4E4-4253-BAD6-014D76CCAF54}"/>
    <cellStyle name="Обычный 3 2 2 4 7" xfId="2" xr:uid="{6F8E1D32-709A-4612-9433-B94AB0D752F6}"/>
    <cellStyle name="Финансовый" xfId="1" builtinId="3"/>
  </cellStyles>
  <dxfs count="40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4EAB5F-5F97-44EE-9F37-3AE4F9351F3E}" name="Р" displayName="Р" ref="A3:F15" totalsRowCount="1" headerRowDxfId="39" headerRowBorderDxfId="38" tableBorderDxfId="37" totalsRowBorderDxfId="36">
  <autoFilter ref="A3:F14" xr:uid="{774EAB5F-5F97-44EE-9F37-3AE4F9351F3E}"/>
  <tableColumns count="6">
    <tableColumn id="1" xr3:uid="{191681DA-C550-4CB2-9A62-CCE913A03ECD}" name="Наименование" totalsRowLabel="Итог" dataDxfId="35" totalsRowDxfId="34"/>
    <tableColumn id="2" xr3:uid="{60E09514-6C60-47CB-81F0-6501CFA3EAB6}" name="Ед. изм." dataDxfId="33" totalsRowDxfId="32"/>
    <tableColumn id="3" xr3:uid="{82415631-DE15-4148-9F03-EBF8D74E8F96}" name="Количество" dataDxfId="31" totalsRowDxfId="30"/>
    <tableColumn id="4" xr3:uid="{29D181C2-DC35-4C75-A5E6-0EEA9E0212D6}" name="Цена за ед., руб" dataDxfId="29" totalsRowDxfId="28"/>
    <tableColumn id="5" xr3:uid="{B48D7054-C431-4D7B-8D46-087F58C9B88B}" name="Сумма, руб" totalsRowFunction="sum" dataDxfId="27" totalsRowDxfId="26">
      <calculatedColumnFormula>ROUND(Р[[#This Row],[Количество]]*Р[[#This Row],[Цена за ед., руб]],2)</calculatedColumnFormula>
    </tableColumn>
    <tableColumn id="6" xr3:uid="{B77005C9-7DAD-43C2-A462-FF77F492C0C6}" name="Примечание" dataDxfId="25" totalsRow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492D030-91C7-4BB2-9F3F-0BD38BE89FE9}" name="М" displayName="М" ref="A3:I17" totalsRowCount="1" headerRowDxfId="23" headerRowBorderDxfId="22" tableBorderDxfId="21" totalsRowBorderDxfId="20">
  <autoFilter ref="A3:I16" xr:uid="{D492D030-91C7-4BB2-9F3F-0BD38BE89FE9}"/>
  <tableColumns count="9">
    <tableColumn id="1" xr3:uid="{1626CECB-DF0D-4CC2-A1F7-28E463C131CB}" name="Наим." totalsRowLabel="Итог" dataDxfId="19" totalsRowDxfId="8"/>
    <tableColumn id="2" xr3:uid="{BC6AE9CE-D6D4-4585-9D16-4BECA732886C}" name="Артикул, марка, произв." dataDxfId="18" totalsRowDxfId="7"/>
    <tableColumn id="3" xr3:uid="{64F41AF4-2E2F-49D2-B7B6-75FD21A3C8C1}" name="Хар-ка" dataDxfId="17" totalsRowDxfId="6"/>
    <tableColumn id="4" xr3:uid="{6053C552-F250-46F4-8543-7C46446055C8}" name="Ед. изм." dataDxfId="16" totalsRowDxfId="5"/>
    <tableColumn id="5" xr3:uid="{00F870A5-4228-40F6-883A-A87F59B2CAD9}" name="Количество" dataDxfId="15" totalsRowDxfId="4"/>
    <tableColumn id="6" xr3:uid="{480D53B8-329A-446C-A19E-B164082F85E3}" name="Цена за ед., руб" dataDxfId="14" totalsRowDxfId="3"/>
    <tableColumn id="7" xr3:uid="{1CACB210-8656-4CE3-8E5D-B758CC555A8E}" name="Сумма, руб" totalsRowFunction="sum" dataDxfId="13" totalsRowDxfId="2">
      <calculatedColumnFormula>ROUND(М[[#This Row],[Количество]]*М[[#This Row],[Цена за ед., руб]],2)</calculatedColumnFormula>
    </tableColumn>
    <tableColumn id="8" xr3:uid="{F4E5F878-1ADC-4B3F-A8B4-93A2F3B67AD5}" name="Прим." dataDxfId="12" totalsRowDxfId="1"/>
    <tableColumn id="9" xr3:uid="{F369C500-BD46-4989-A379-BC56E1502AFC}" name="Форма закупа" dataDxfId="1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X76"/>
  <sheetViews>
    <sheetView tabSelected="1" workbookViewId="0">
      <pane ySplit="7" topLeftCell="A47" activePane="bottomLeft" state="frozen"/>
      <selection pane="bottomLeft" activeCell="L58" sqref="L58:L59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1" spans="1:12" ht="11.1" customHeight="1" x14ac:dyDescent="0.2"/>
    <row r="2" spans="1:12" ht="11.1" customHeight="1" x14ac:dyDescent="0.2">
      <c r="B2" s="101" t="s">
        <v>0</v>
      </c>
      <c r="C2" s="101"/>
      <c r="D2" s="101"/>
      <c r="E2" s="101"/>
      <c r="F2" s="101"/>
      <c r="G2" s="101"/>
      <c r="H2" s="101"/>
      <c r="I2" s="101"/>
      <c r="J2" s="101"/>
    </row>
    <row r="3" spans="1:12" ht="23.1" customHeight="1" x14ac:dyDescent="0.2">
      <c r="B3" s="102" t="s">
        <v>1</v>
      </c>
      <c r="C3" s="102"/>
      <c r="D3" s="102"/>
      <c r="E3" s="102"/>
      <c r="F3" s="102"/>
      <c r="G3" s="102"/>
      <c r="H3" s="102"/>
      <c r="I3" s="102"/>
      <c r="J3" s="102"/>
    </row>
    <row r="4" spans="1:12" ht="11.1" customHeight="1" x14ac:dyDescent="0.2">
      <c r="B4" s="102" t="s">
        <v>2</v>
      </c>
      <c r="C4" s="102"/>
      <c r="D4" s="102"/>
      <c r="E4" s="102"/>
      <c r="F4" s="102"/>
      <c r="G4" s="102"/>
      <c r="H4" s="102"/>
      <c r="I4" s="102"/>
      <c r="J4" s="102"/>
    </row>
    <row r="5" spans="1:12" ht="11.1" customHeight="1" x14ac:dyDescent="0.2"/>
    <row r="6" spans="1:12" ht="11.1" customHeight="1" x14ac:dyDescent="0.2">
      <c r="A6" s="88" t="s">
        <v>3</v>
      </c>
      <c r="B6" s="88" t="s">
        <v>4</v>
      </c>
      <c r="C6" s="103" t="s">
        <v>5</v>
      </c>
      <c r="D6" s="105" t="s">
        <v>6</v>
      </c>
      <c r="E6" s="88" t="s">
        <v>7</v>
      </c>
      <c r="F6" s="90" t="s">
        <v>8</v>
      </c>
      <c r="G6" s="107" t="s">
        <v>9</v>
      </c>
      <c r="H6" s="88" t="s">
        <v>10</v>
      </c>
      <c r="I6" s="90" t="s">
        <v>11</v>
      </c>
      <c r="J6" s="90" t="s">
        <v>12</v>
      </c>
      <c r="K6" s="88" t="s">
        <v>13</v>
      </c>
      <c r="L6" s="90" t="s">
        <v>14</v>
      </c>
    </row>
    <row r="7" spans="1:12" ht="11.1" customHeight="1" x14ac:dyDescent="0.2">
      <c r="A7" s="89"/>
      <c r="B7" s="89"/>
      <c r="C7" s="104"/>
      <c r="D7" s="106"/>
      <c r="E7" s="89"/>
      <c r="F7" s="91"/>
      <c r="G7" s="108"/>
      <c r="H7" s="89"/>
      <c r="I7" s="91"/>
      <c r="J7" s="91"/>
      <c r="K7" s="89"/>
      <c r="L7" s="91"/>
    </row>
    <row r="8" spans="1:12" ht="11.1" customHeight="1" x14ac:dyDescent="0.2">
      <c r="A8" s="3" t="s">
        <v>15</v>
      </c>
      <c r="B8" s="4" t="s">
        <v>16</v>
      </c>
      <c r="C8" s="5"/>
      <c r="D8" s="5"/>
      <c r="E8" s="6"/>
      <c r="F8" s="7"/>
      <c r="G8" s="7"/>
      <c r="H8" s="7"/>
      <c r="I8" s="48"/>
      <c r="J8" s="48"/>
      <c r="K8" s="5"/>
      <c r="L8" s="5"/>
    </row>
    <row r="9" spans="1:12" ht="11.1" customHeight="1" outlineLevel="1" x14ac:dyDescent="0.2">
      <c r="A9" s="8" t="s">
        <v>17</v>
      </c>
      <c r="B9" s="9" t="s">
        <v>18</v>
      </c>
      <c r="C9" s="10"/>
      <c r="D9" s="10"/>
      <c r="E9" s="11"/>
      <c r="F9" s="12"/>
      <c r="G9" s="12"/>
      <c r="H9" s="12"/>
      <c r="I9" s="49"/>
      <c r="J9" s="49">
        <f ca="1">SUM($J$60,$J$35,$J$10)</f>
        <v>0</v>
      </c>
      <c r="K9" s="10"/>
      <c r="L9" s="10"/>
    </row>
    <row r="10" spans="1:12" ht="11.1" customHeight="1" outlineLevel="2" x14ac:dyDescent="0.2">
      <c r="A10" s="13" t="s">
        <v>19</v>
      </c>
      <c r="B10" s="14" t="s">
        <v>20</v>
      </c>
      <c r="C10" s="15"/>
      <c r="D10" s="15"/>
      <c r="E10" s="16"/>
      <c r="F10" s="17"/>
      <c r="G10" s="18"/>
      <c r="H10" s="18"/>
      <c r="I10" s="50"/>
      <c r="J10" s="50">
        <f>SUM($J$11)</f>
        <v>0</v>
      </c>
      <c r="K10" s="19"/>
      <c r="L10" s="19"/>
    </row>
    <row r="11" spans="1:12" ht="11.1" customHeight="1" outlineLevel="3" x14ac:dyDescent="0.2">
      <c r="A11" s="13" t="s">
        <v>21</v>
      </c>
      <c r="B11" s="14" t="s">
        <v>20</v>
      </c>
      <c r="C11" s="15"/>
      <c r="D11" s="15"/>
      <c r="E11" s="16"/>
      <c r="F11" s="17"/>
      <c r="G11" s="18"/>
      <c r="H11" s="18"/>
      <c r="I11" s="50"/>
      <c r="J11" s="50">
        <f>SUM($J$33,$J$31,$J$29,$J$27,$J$24,$J$22,$J$20,$J$18,$J$16,$J$14,$J$12)</f>
        <v>0</v>
      </c>
      <c r="K11" s="19"/>
      <c r="L11" s="19"/>
    </row>
    <row r="12" spans="1:12" ht="11.1" customHeight="1" outlineLevel="4" x14ac:dyDescent="0.2">
      <c r="A12" s="20"/>
      <c r="B12" s="14" t="s">
        <v>22</v>
      </c>
      <c r="C12" s="21"/>
      <c r="D12" s="21"/>
      <c r="E12" s="21"/>
      <c r="F12" s="21"/>
      <c r="G12" s="21"/>
      <c r="H12" s="21"/>
      <c r="I12" s="51"/>
      <c r="J12" s="52">
        <f>SUM($J$13)</f>
        <v>0</v>
      </c>
      <c r="K12" s="18"/>
      <c r="L12" s="22"/>
    </row>
    <row r="13" spans="1:12" ht="11.1" customHeight="1" outlineLevel="4" x14ac:dyDescent="0.2">
      <c r="A13" s="23"/>
      <c r="B13" s="24" t="s">
        <v>23</v>
      </c>
      <c r="C13" s="25"/>
      <c r="D13" s="25"/>
      <c r="E13" s="26" t="s">
        <v>24</v>
      </c>
      <c r="F13" s="27"/>
      <c r="G13" s="28">
        <v>8</v>
      </c>
      <c r="H13" s="28">
        <f>SUM($G$13:$G$13)</f>
        <v>8</v>
      </c>
      <c r="I13" s="53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53">
        <f>ROUND($H$13*$I$13,2)</f>
        <v>0</v>
      </c>
      <c r="K13" s="25"/>
      <c r="L13" s="25"/>
    </row>
    <row r="14" spans="1:12" ht="11.1" customHeight="1" outlineLevel="4" x14ac:dyDescent="0.2">
      <c r="A14" s="20"/>
      <c r="B14" s="14" t="s">
        <v>22</v>
      </c>
      <c r="C14" s="21"/>
      <c r="D14" s="21"/>
      <c r="E14" s="21"/>
      <c r="F14" s="21"/>
      <c r="G14" s="21"/>
      <c r="H14" s="21"/>
      <c r="I14" s="51"/>
      <c r="J14" s="52">
        <f>SUM($J$15)</f>
        <v>0</v>
      </c>
      <c r="K14" s="18"/>
      <c r="L14" s="22"/>
    </row>
    <row r="15" spans="1:12" ht="11.1" customHeight="1" outlineLevel="4" x14ac:dyDescent="0.2">
      <c r="A15" s="23"/>
      <c r="B15" s="24" t="s">
        <v>25</v>
      </c>
      <c r="C15" s="25"/>
      <c r="D15" s="25"/>
      <c r="E15" s="26" t="s">
        <v>52</v>
      </c>
      <c r="F15" s="27"/>
      <c r="G15" s="28">
        <v>150</v>
      </c>
      <c r="H15" s="28">
        <f>SUM($G$15:$G$15)</f>
        <v>150</v>
      </c>
      <c r="I15" s="53">
        <f t="array" ref="I15">INDEX(Р[Цена за ед., руб],MATCH(1,IF(($B15=Р[Наименование])*($K15=Р[Примечание]),{1},($B15=Р[Наименование])*($K15=Р[Примечание])),0))</f>
        <v>0</v>
      </c>
      <c r="J15" s="53">
        <f>ROUND($H$15*$I$15,2)</f>
        <v>0</v>
      </c>
      <c r="K15" s="25"/>
      <c r="L15" s="25"/>
    </row>
    <row r="16" spans="1:12" ht="11.1" customHeight="1" outlineLevel="4" x14ac:dyDescent="0.2">
      <c r="A16" s="20"/>
      <c r="B16" s="14" t="s">
        <v>26</v>
      </c>
      <c r="C16" s="21"/>
      <c r="D16" s="21"/>
      <c r="E16" s="21"/>
      <c r="F16" s="21"/>
      <c r="G16" s="21"/>
      <c r="H16" s="21"/>
      <c r="I16" s="51"/>
      <c r="J16" s="52">
        <f>SUM($J$17)</f>
        <v>0</v>
      </c>
      <c r="K16" s="18"/>
      <c r="L16" s="22"/>
    </row>
    <row r="17" spans="1:12" ht="35.1" customHeight="1" outlineLevel="4" x14ac:dyDescent="0.2">
      <c r="A17" s="23" t="s">
        <v>27</v>
      </c>
      <c r="B17" s="24" t="s">
        <v>28</v>
      </c>
      <c r="C17" s="25" t="s">
        <v>29</v>
      </c>
      <c r="D17" s="25" t="s">
        <v>30</v>
      </c>
      <c r="E17" s="26" t="s">
        <v>31</v>
      </c>
      <c r="F17" s="27"/>
      <c r="G17" s="28">
        <v>150</v>
      </c>
      <c r="H17" s="28">
        <f>SUM($G$17:$G$17)</f>
        <v>150</v>
      </c>
      <c r="I17" s="53">
        <f t="array" ref="I17">INDEX(М[Цена за ед., руб],MATCH(1,IF(($B17=М[Наим.])*($C17=М[Артикул,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  <c r="J17" s="53">
        <f>ROUND($H$17*$I$17,2)</f>
        <v>0</v>
      </c>
      <c r="K17" s="25" t="s">
        <v>32</v>
      </c>
      <c r="L17" s="25">
        <f t="array" ref="L17">INDEX(М[Форма закупа],MATCH(1,IF(($B17=М[Наим.])*($C17=М[Артикул,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</row>
    <row r="18" spans="1:12" ht="11.1" customHeight="1" outlineLevel="4" x14ac:dyDescent="0.2">
      <c r="A18" s="20"/>
      <c r="B18" s="14" t="s">
        <v>22</v>
      </c>
      <c r="C18" s="21"/>
      <c r="D18" s="21"/>
      <c r="E18" s="21"/>
      <c r="F18" s="21"/>
      <c r="G18" s="21"/>
      <c r="H18" s="21"/>
      <c r="I18" s="51"/>
      <c r="J18" s="52">
        <f>SUM($J$19)</f>
        <v>0</v>
      </c>
      <c r="K18" s="18"/>
      <c r="L18" s="22"/>
    </row>
    <row r="19" spans="1:12" ht="11.1" customHeight="1" outlineLevel="4" x14ac:dyDescent="0.2">
      <c r="A19" s="23"/>
      <c r="B19" s="24" t="s">
        <v>33</v>
      </c>
      <c r="C19" s="25"/>
      <c r="D19" s="25"/>
      <c r="E19" s="26" t="s">
        <v>24</v>
      </c>
      <c r="F19" s="27"/>
      <c r="G19" s="28">
        <v>4</v>
      </c>
      <c r="H19" s="28">
        <f>SUM($G$19:$G$19)</f>
        <v>4</v>
      </c>
      <c r="I19" s="53">
        <f t="array" ref="I19">INDEX(Р[Цена за ед., руб],MATCH(1,IF(($B19=Р[Наименование])*($K19=Р[Примечание]),{1},($B19=Р[Наименование])*($K19=Р[Примечание])),0))</f>
        <v>0</v>
      </c>
      <c r="J19" s="53">
        <f>ROUND($H$19*$I$19,2)</f>
        <v>0</v>
      </c>
      <c r="K19" s="25"/>
      <c r="L19" s="25"/>
    </row>
    <row r="20" spans="1:12" ht="11.1" customHeight="1" outlineLevel="4" x14ac:dyDescent="0.2">
      <c r="A20" s="20"/>
      <c r="B20" s="14" t="s">
        <v>26</v>
      </c>
      <c r="C20" s="21"/>
      <c r="D20" s="21"/>
      <c r="E20" s="21"/>
      <c r="F20" s="21"/>
      <c r="G20" s="21"/>
      <c r="H20" s="21"/>
      <c r="I20" s="51"/>
      <c r="J20" s="52">
        <f>SUM($J$21)</f>
        <v>0</v>
      </c>
      <c r="K20" s="18"/>
      <c r="L20" s="22"/>
    </row>
    <row r="21" spans="1:12" ht="11.1" customHeight="1" outlineLevel="4" x14ac:dyDescent="0.2">
      <c r="A21" s="23" t="s">
        <v>27</v>
      </c>
      <c r="B21" s="24" t="s">
        <v>34</v>
      </c>
      <c r="C21" s="25"/>
      <c r="D21" s="25" t="s">
        <v>35</v>
      </c>
      <c r="E21" s="26" t="s">
        <v>24</v>
      </c>
      <c r="F21" s="27"/>
      <c r="G21" s="28">
        <v>4</v>
      </c>
      <c r="H21" s="28">
        <f>SUM($G$21:$G$21)</f>
        <v>4</v>
      </c>
      <c r="I21" s="53">
        <f t="array" ref="I21">INDEX(М[Цена за ед., руб],MATCH(1,IF(($B21=М[Наим.])*($C21=М[Артикул,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  <c r="J21" s="53">
        <f>ROUND($H$21*$I$21,2)</f>
        <v>0</v>
      </c>
      <c r="K21" s="25"/>
      <c r="L21" s="25">
        <f t="array" ref="L21">INDEX(М[Форма закупа],MATCH(1,IF(($B21=М[Наим.])*($C21=М[Артикул,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</row>
    <row r="22" spans="1:12" ht="11.1" customHeight="1" outlineLevel="4" x14ac:dyDescent="0.2">
      <c r="A22" s="20"/>
      <c r="B22" s="14" t="s">
        <v>22</v>
      </c>
      <c r="C22" s="21"/>
      <c r="D22" s="21"/>
      <c r="E22" s="21"/>
      <c r="F22" s="21"/>
      <c r="G22" s="21"/>
      <c r="H22" s="21"/>
      <c r="I22" s="51"/>
      <c r="J22" s="52">
        <f>SUM($J$23)</f>
        <v>0</v>
      </c>
      <c r="K22" s="18"/>
      <c r="L22" s="22"/>
    </row>
    <row r="23" spans="1:12" ht="11.1" customHeight="1" outlineLevel="4" x14ac:dyDescent="0.2">
      <c r="A23" s="23"/>
      <c r="B23" s="24" t="s">
        <v>36</v>
      </c>
      <c r="C23" s="25"/>
      <c r="D23" s="25"/>
      <c r="E23" s="26" t="s">
        <v>24</v>
      </c>
      <c r="F23" s="27"/>
      <c r="G23" s="28">
        <v>8</v>
      </c>
      <c r="H23" s="28">
        <f>SUM($G$23:$G$23)</f>
        <v>8</v>
      </c>
      <c r="I23" s="53">
        <f t="array" ref="I23">INDEX(Р[Цена за ед., руб],MATCH(1,IF(($B23=Р[Наименование])*($K23=Р[Примечание]),{1},($B23=Р[Наименование])*($K23=Р[Примечание])),0))</f>
        <v>0</v>
      </c>
      <c r="J23" s="53">
        <f>ROUND($H$23*$I$23,2)</f>
        <v>0</v>
      </c>
      <c r="K23" s="25"/>
      <c r="L23" s="25"/>
    </row>
    <row r="24" spans="1:12" ht="11.1" customHeight="1" outlineLevel="4" x14ac:dyDescent="0.2">
      <c r="A24" s="20"/>
      <c r="B24" s="14" t="s">
        <v>26</v>
      </c>
      <c r="C24" s="21"/>
      <c r="D24" s="21"/>
      <c r="E24" s="21"/>
      <c r="F24" s="21"/>
      <c r="G24" s="21"/>
      <c r="H24" s="21"/>
      <c r="I24" s="51"/>
      <c r="J24" s="52">
        <f>SUM($J$25:$J$26)</f>
        <v>0</v>
      </c>
      <c r="K24" s="18"/>
      <c r="L24" s="22"/>
    </row>
    <row r="25" spans="1:12" ht="23.1" customHeight="1" outlineLevel="4" x14ac:dyDescent="0.2">
      <c r="A25" s="23" t="s">
        <v>27</v>
      </c>
      <c r="B25" s="24" t="s">
        <v>37</v>
      </c>
      <c r="C25" s="25"/>
      <c r="D25" s="25" t="s">
        <v>38</v>
      </c>
      <c r="E25" s="26" t="s">
        <v>24</v>
      </c>
      <c r="F25" s="27"/>
      <c r="G25" s="28">
        <v>4</v>
      </c>
      <c r="H25" s="28">
        <f>SUM($G$25:$G$25)</f>
        <v>4</v>
      </c>
      <c r="I25" s="53">
        <f t="array" ref="I25">INDEX(М[Цена за ед., руб],MATCH(1,IF(($B25=М[Наим.])*($C25=М[Артикул,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  <c r="J25" s="53">
        <f>ROUND($H$25*$I$25,2)</f>
        <v>0</v>
      </c>
      <c r="K25" s="25"/>
      <c r="L25" s="25">
        <f t="array" ref="L25">INDEX(М[Форма закупа],MATCH(1,IF(($B25=М[Наим.])*($C25=М[Артикул,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</row>
    <row r="26" spans="1:12" ht="47.1" customHeight="1" outlineLevel="4" x14ac:dyDescent="0.2">
      <c r="A26" s="23" t="s">
        <v>39</v>
      </c>
      <c r="B26" s="24" t="s">
        <v>40</v>
      </c>
      <c r="C26" s="25"/>
      <c r="D26" s="25" t="s">
        <v>41</v>
      </c>
      <c r="E26" s="26" t="s">
        <v>24</v>
      </c>
      <c r="F26" s="27"/>
      <c r="G26" s="28">
        <v>4</v>
      </c>
      <c r="H26" s="28">
        <f>SUM($G$26:$G$26)</f>
        <v>4</v>
      </c>
      <c r="I26" s="53">
        <f t="array" ref="I26">INDEX(М[Цена за ед., руб],MATCH(1,IF(($B26=М[Наим.])*($C26=М[Артикул,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  <c r="J26" s="53">
        <f>ROUND($H$26*$I$26,2)</f>
        <v>0</v>
      </c>
      <c r="K26" s="25"/>
      <c r="L26" s="25">
        <f t="array" ref="L26">INDEX(М[Форма закупа],MATCH(1,IF(($B26=М[Наим.])*($C26=М[Артикул,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</row>
    <row r="27" spans="1:12" ht="11.1" customHeight="1" outlineLevel="4" x14ac:dyDescent="0.2">
      <c r="A27" s="20"/>
      <c r="B27" s="14" t="s">
        <v>22</v>
      </c>
      <c r="C27" s="21"/>
      <c r="D27" s="21"/>
      <c r="E27" s="21"/>
      <c r="F27" s="21"/>
      <c r="G27" s="21"/>
      <c r="H27" s="21"/>
      <c r="I27" s="51"/>
      <c r="J27" s="52">
        <f>SUM($J$28)</f>
        <v>0</v>
      </c>
      <c r="K27" s="18"/>
      <c r="L27" s="22"/>
    </row>
    <row r="28" spans="1:12" ht="11.1" customHeight="1" outlineLevel="4" x14ac:dyDescent="0.2">
      <c r="A28" s="23"/>
      <c r="B28" s="24" t="s">
        <v>42</v>
      </c>
      <c r="C28" s="25"/>
      <c r="D28" s="25"/>
      <c r="E28" s="26" t="s">
        <v>24</v>
      </c>
      <c r="F28" s="27"/>
      <c r="G28" s="28">
        <v>16</v>
      </c>
      <c r="H28" s="28">
        <f>SUM($G$28:$G$28)</f>
        <v>16</v>
      </c>
      <c r="I28" s="53">
        <f t="array" ref="I28">INDEX(Р[Цена за ед., руб],MATCH(1,IF(($B28=Р[Наименование])*($K28=Р[Примечание]),{1},($B28=Р[Наименование])*($K28=Р[Примечание])),0))</f>
        <v>0</v>
      </c>
      <c r="J28" s="53">
        <f>ROUND($H$28*$I$28,2)</f>
        <v>0</v>
      </c>
      <c r="K28" s="25"/>
      <c r="L28" s="25"/>
    </row>
    <row r="29" spans="1:12" ht="11.1" customHeight="1" outlineLevel="4" x14ac:dyDescent="0.2">
      <c r="A29" s="20"/>
      <c r="B29" s="14" t="s">
        <v>26</v>
      </c>
      <c r="C29" s="21"/>
      <c r="D29" s="21"/>
      <c r="E29" s="21"/>
      <c r="F29" s="21"/>
      <c r="G29" s="21"/>
      <c r="H29" s="21"/>
      <c r="I29" s="51"/>
      <c r="J29" s="52">
        <f>SUM($J$30)</f>
        <v>0</v>
      </c>
      <c r="K29" s="18"/>
      <c r="L29" s="22"/>
    </row>
    <row r="30" spans="1:12" ht="23.1" customHeight="1" outlineLevel="4" x14ac:dyDescent="0.2">
      <c r="A30" s="23" t="s">
        <v>27</v>
      </c>
      <c r="B30" s="24" t="s">
        <v>43</v>
      </c>
      <c r="C30" s="25"/>
      <c r="D30" s="25" t="s">
        <v>44</v>
      </c>
      <c r="E30" s="26" t="s">
        <v>24</v>
      </c>
      <c r="F30" s="27"/>
      <c r="G30" s="28">
        <v>16</v>
      </c>
      <c r="H30" s="28">
        <f>SUM($G$30:$G$30)</f>
        <v>16</v>
      </c>
      <c r="I30" s="53">
        <f t="array" ref="I30">INDEX(М[Цена за ед., руб],MATCH(1,IF(($B30=М[Наим.])*($C30=М[Артикул,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  <c r="J30" s="53">
        <f>ROUND($H$30*$I$30,2)</f>
        <v>0</v>
      </c>
      <c r="K30" s="25"/>
      <c r="L30" s="25">
        <f t="array" ref="L30">INDEX(М[Форма закупа],MATCH(1,IF(($B30=М[Наим.])*($C30=М[Артикул,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</row>
    <row r="31" spans="1:12" ht="11.1" customHeight="1" outlineLevel="4" x14ac:dyDescent="0.2">
      <c r="A31" s="20"/>
      <c r="B31" s="14" t="s">
        <v>22</v>
      </c>
      <c r="C31" s="21"/>
      <c r="D31" s="21"/>
      <c r="E31" s="21"/>
      <c r="F31" s="21"/>
      <c r="G31" s="21"/>
      <c r="H31" s="21"/>
      <c r="I31" s="51"/>
      <c r="J31" s="52">
        <f>SUM($J$32)</f>
        <v>0</v>
      </c>
      <c r="K31" s="18"/>
      <c r="L31" s="22"/>
    </row>
    <row r="32" spans="1:12" ht="11.1" customHeight="1" outlineLevel="4" x14ac:dyDescent="0.2">
      <c r="A32" s="23"/>
      <c r="B32" s="24" t="s">
        <v>45</v>
      </c>
      <c r="C32" s="25"/>
      <c r="D32" s="25"/>
      <c r="E32" s="26" t="s">
        <v>31</v>
      </c>
      <c r="F32" s="27"/>
      <c r="G32" s="28">
        <v>150</v>
      </c>
      <c r="H32" s="28">
        <f>SUM($G$32:$G$32)</f>
        <v>150</v>
      </c>
      <c r="I32" s="53">
        <f t="array" ref="I32">INDEX(Р[Цена за ед., руб],MATCH(1,IF(($B32=Р[Наименование])*($K32=Р[Примечание]),{1},($B32=Р[Наименование])*($K32=Р[Примечание])),0))</f>
        <v>0</v>
      </c>
      <c r="J32" s="53">
        <f>ROUND($H$32*$I$32,2)</f>
        <v>0</v>
      </c>
      <c r="K32" s="25"/>
      <c r="L32" s="25"/>
    </row>
    <row r="33" spans="1:12" ht="11.1" customHeight="1" outlineLevel="4" x14ac:dyDescent="0.2">
      <c r="A33" s="20"/>
      <c r="B33" s="14" t="s">
        <v>26</v>
      </c>
      <c r="C33" s="21"/>
      <c r="D33" s="21"/>
      <c r="E33" s="21"/>
      <c r="F33" s="21"/>
      <c r="G33" s="21"/>
      <c r="H33" s="21"/>
      <c r="I33" s="51"/>
      <c r="J33" s="52">
        <f>SUM($J$34)</f>
        <v>0</v>
      </c>
      <c r="K33" s="18"/>
      <c r="L33" s="22"/>
    </row>
    <row r="34" spans="1:12" ht="23.1" customHeight="1" outlineLevel="4" x14ac:dyDescent="0.2">
      <c r="A34" s="81" t="s">
        <v>27</v>
      </c>
      <c r="B34" s="24" t="s">
        <v>46</v>
      </c>
      <c r="C34" s="25"/>
      <c r="D34" s="25" t="s">
        <v>47</v>
      </c>
      <c r="E34" s="26" t="s">
        <v>31</v>
      </c>
      <c r="F34" s="27"/>
      <c r="G34" s="28">
        <v>150</v>
      </c>
      <c r="H34" s="28">
        <f>SUM($G$34:$G$34)</f>
        <v>150</v>
      </c>
      <c r="I34" s="53">
        <f t="array" ref="I34">INDEX(М[Цена за ед., руб],MATCH(1,IF(($B34=М[Наим.])*($C34=М[Артикул, марка, произв.])*($D34=М[Хар-ка])*($K34=М[Прим.]),{1},($B34=М[Наим.])*($C34=М[Артикул, марка, произв.])*($D34=М[Хар-ка])*($K34=М[Прим.])),0))</f>
        <v>0</v>
      </c>
      <c r="J34" s="53">
        <f>ROUND($H$34*$I$34,2)</f>
        <v>0</v>
      </c>
      <c r="K34" s="25"/>
      <c r="L34" s="25">
        <f t="array" ref="L34">INDEX(М[Форма закупа],MATCH(1,IF(($B34=М[Наим.])*($C34=М[Артикул, марка, произв.])*($D34=М[Хар-ка])*($K34=М[Прим.]),{1},($B34=М[Наим.])*($C34=М[Артикул, марка, произв.])*($D34=М[Хар-ка])*($K34=М[Прим.])),0))</f>
        <v>0</v>
      </c>
    </row>
    <row r="35" spans="1:12" ht="11.1" customHeight="1" outlineLevel="2" x14ac:dyDescent="0.2">
      <c r="A35" s="13" t="s">
        <v>49</v>
      </c>
      <c r="B35" s="14" t="s">
        <v>50</v>
      </c>
      <c r="C35" s="15"/>
      <c r="D35" s="15"/>
      <c r="E35" s="16"/>
      <c r="F35" s="17"/>
      <c r="G35" s="18"/>
      <c r="H35" s="18"/>
      <c r="I35" s="50"/>
      <c r="J35" s="50">
        <f ca="1">SUM($J$36)</f>
        <v>0</v>
      </c>
      <c r="K35" s="19"/>
      <c r="L35" s="19"/>
    </row>
    <row r="36" spans="1:12" ht="11.1" customHeight="1" outlineLevel="3" x14ac:dyDescent="0.2">
      <c r="A36" s="13" t="s">
        <v>51</v>
      </c>
      <c r="B36" s="14" t="s">
        <v>50</v>
      </c>
      <c r="C36" s="15"/>
      <c r="D36" s="15"/>
      <c r="E36" s="16"/>
      <c r="F36" s="17"/>
      <c r="G36" s="18"/>
      <c r="H36" s="18"/>
      <c r="I36" s="50"/>
      <c r="J36" s="50">
        <f ca="1">SUM($J$55,$J$53,$J$51,$J$49,$J$47,$J$45,$J$43,$J$41,$J$39,$J$37,J57)</f>
        <v>0</v>
      </c>
      <c r="K36" s="19"/>
      <c r="L36" s="19"/>
    </row>
    <row r="37" spans="1:12" ht="11.1" customHeight="1" outlineLevel="4" x14ac:dyDescent="0.2">
      <c r="A37" s="20"/>
      <c r="B37" s="14" t="s">
        <v>22</v>
      </c>
      <c r="C37" s="21"/>
      <c r="D37" s="21"/>
      <c r="E37" s="21"/>
      <c r="F37" s="21"/>
      <c r="G37" s="21"/>
      <c r="H37" s="21"/>
      <c r="I37" s="51"/>
      <c r="J37" s="52">
        <f>SUM($J$38)</f>
        <v>0</v>
      </c>
      <c r="K37" s="18"/>
      <c r="L37" s="22"/>
    </row>
    <row r="38" spans="1:12" ht="11.1" customHeight="1" outlineLevel="4" x14ac:dyDescent="0.2">
      <c r="A38" s="23"/>
      <c r="B38" s="24" t="s">
        <v>25</v>
      </c>
      <c r="C38" s="25"/>
      <c r="D38" s="25"/>
      <c r="E38" s="26" t="s">
        <v>52</v>
      </c>
      <c r="F38" s="27"/>
      <c r="G38" s="28">
        <v>70</v>
      </c>
      <c r="H38" s="28">
        <f>SUM($G$38:$G$38)</f>
        <v>70</v>
      </c>
      <c r="I38" s="53">
        <f t="array" ref="I38">INDEX(Р[Цена за ед., руб],MATCH(1,IF(($B38=Р[Наименование])*($K38=Р[Примечание]),{1},($B38=Р[Наименование])*($K38=Р[Примечание])),0))</f>
        <v>0</v>
      </c>
      <c r="J38" s="53">
        <f>ROUND($H$38*$I$38,2)</f>
        <v>0</v>
      </c>
      <c r="K38" s="25"/>
      <c r="L38" s="25"/>
    </row>
    <row r="39" spans="1:12" ht="11.1" customHeight="1" outlineLevel="4" x14ac:dyDescent="0.2">
      <c r="A39" s="20"/>
      <c r="B39" s="14" t="s">
        <v>26</v>
      </c>
      <c r="C39" s="21"/>
      <c r="D39" s="21"/>
      <c r="E39" s="21"/>
      <c r="F39" s="21"/>
      <c r="G39" s="21"/>
      <c r="H39" s="21"/>
      <c r="I39" s="51"/>
      <c r="J39" s="52">
        <f>SUM($J$40)</f>
        <v>0</v>
      </c>
      <c r="K39" s="18"/>
      <c r="L39" s="22"/>
    </row>
    <row r="40" spans="1:12" ht="35.1" customHeight="1" outlineLevel="4" x14ac:dyDescent="0.2">
      <c r="A40" s="23" t="s">
        <v>27</v>
      </c>
      <c r="B40" s="24" t="s">
        <v>28</v>
      </c>
      <c r="C40" s="25" t="s">
        <v>29</v>
      </c>
      <c r="D40" s="25" t="s">
        <v>53</v>
      </c>
      <c r="E40" s="26" t="s">
        <v>31</v>
      </c>
      <c r="F40" s="27"/>
      <c r="G40" s="28">
        <v>70</v>
      </c>
      <c r="H40" s="28">
        <f>SUM($G$40:$G$40)</f>
        <v>70</v>
      </c>
      <c r="I40" s="53">
        <f t="array" ref="I40">INDEX(М[Цена за ед., руб],MATCH(1,IF(($B40=М[Наим.])*($C40=М[Артикул, марка, произв.])*($D40=М[Хар-ка])*($K40=М[Прим.]),{1},($B40=М[Наим.])*($C40=М[Артикул, марка, произв.])*($D40=М[Хар-ка])*($K40=М[Прим.])),0))</f>
        <v>0</v>
      </c>
      <c r="J40" s="53">
        <f>ROUND($H$40*$I$40,2)</f>
        <v>0</v>
      </c>
      <c r="K40" s="25"/>
      <c r="L40" s="25">
        <f t="array" ref="L40">INDEX(М[Форма закупа],MATCH(1,IF(($B40=М[Наим.])*($C40=М[Артикул, марка, произв.])*($D40=М[Хар-ка])*($K40=М[Прим.]),{1},($B40=М[Наим.])*($C40=М[Артикул, марка, произв.])*($D40=М[Хар-ка])*($K40=М[Прим.])),0))</f>
        <v>0</v>
      </c>
    </row>
    <row r="41" spans="1:12" ht="11.1" customHeight="1" outlineLevel="4" x14ac:dyDescent="0.2">
      <c r="A41" s="20"/>
      <c r="B41" s="14" t="s">
        <v>22</v>
      </c>
      <c r="C41" s="21"/>
      <c r="D41" s="21"/>
      <c r="E41" s="21"/>
      <c r="F41" s="21"/>
      <c r="G41" s="21"/>
      <c r="H41" s="21"/>
      <c r="I41" s="51"/>
      <c r="J41" s="52">
        <f>SUM($J$42)</f>
        <v>0</v>
      </c>
      <c r="K41" s="18"/>
      <c r="L41" s="22"/>
    </row>
    <row r="42" spans="1:12" ht="11.1" customHeight="1" outlineLevel="4" x14ac:dyDescent="0.2">
      <c r="A42" s="23"/>
      <c r="B42" s="24" t="s">
        <v>54</v>
      </c>
      <c r="C42" s="25"/>
      <c r="D42" s="25"/>
      <c r="E42" s="26" t="s">
        <v>24</v>
      </c>
      <c r="F42" s="27"/>
      <c r="G42" s="28">
        <v>8</v>
      </c>
      <c r="H42" s="28">
        <f>SUM($G$42:$G$42)</f>
        <v>8</v>
      </c>
      <c r="I42" s="53">
        <f t="array" ref="I42">INDEX(Р[Цена за ед., руб],MATCH(1,IF(($B42=Р[Наименование])*($K42=Р[Примечание]),{1},($B42=Р[Наименование])*($K42=Р[Примечание])),0))</f>
        <v>0</v>
      </c>
      <c r="J42" s="53">
        <f>ROUND($H$42*$I$42,2)</f>
        <v>0</v>
      </c>
      <c r="K42" s="25"/>
      <c r="L42" s="25"/>
    </row>
    <row r="43" spans="1:12" ht="11.1" customHeight="1" outlineLevel="4" x14ac:dyDescent="0.2">
      <c r="A43" s="20"/>
      <c r="B43" s="14" t="s">
        <v>26</v>
      </c>
      <c r="C43" s="21"/>
      <c r="D43" s="21"/>
      <c r="E43" s="21"/>
      <c r="F43" s="21"/>
      <c r="G43" s="21"/>
      <c r="H43" s="21"/>
      <c r="I43" s="51"/>
      <c r="J43" s="52">
        <f>SUM($J$44)</f>
        <v>0</v>
      </c>
      <c r="K43" s="18"/>
      <c r="L43" s="22"/>
    </row>
    <row r="44" spans="1:12" ht="11.1" customHeight="1" outlineLevel="4" x14ac:dyDescent="0.2">
      <c r="A44" s="23" t="s">
        <v>27</v>
      </c>
      <c r="B44" s="24" t="s">
        <v>55</v>
      </c>
      <c r="C44" s="25"/>
      <c r="D44" s="25" t="s">
        <v>56</v>
      </c>
      <c r="E44" s="26" t="s">
        <v>24</v>
      </c>
      <c r="F44" s="27"/>
      <c r="G44" s="28">
        <v>8</v>
      </c>
      <c r="H44" s="28">
        <f>SUM($G$44:$G$44)</f>
        <v>8</v>
      </c>
      <c r="I44" s="53">
        <f t="array" ref="I44">INDEX(М[Цена за ед., руб],MATCH(1,IF(($B44=М[Наим.])*($C44=М[Артикул, марка, произв.])*($D44=М[Хар-ка])*($K44=М[Прим.]),{1},($B44=М[Наим.])*($C44=М[Артикул, марка, произв.])*($D44=М[Хар-ка])*($K44=М[Прим.])),0))</f>
        <v>0</v>
      </c>
      <c r="J44" s="53">
        <f>ROUND($H$44*$I$44,2)</f>
        <v>0</v>
      </c>
      <c r="K44" s="25"/>
      <c r="L44" s="25">
        <f t="array" ref="L44">INDEX(М[Форма закупа],MATCH(1,IF(($B44=М[Наим.])*($C44=М[Артикул, марка, произв.])*($D44=М[Хар-ка])*($K44=М[Прим.]),{1},($B44=М[Наим.])*($C44=М[Артикул, марка, произв.])*($D44=М[Хар-ка])*($K44=М[Прим.])),0))</f>
        <v>0</v>
      </c>
    </row>
    <row r="45" spans="1:12" ht="11.1" customHeight="1" outlineLevel="4" x14ac:dyDescent="0.2">
      <c r="A45" s="20"/>
      <c r="B45" s="14" t="s">
        <v>22</v>
      </c>
      <c r="C45" s="21"/>
      <c r="D45" s="21"/>
      <c r="E45" s="21"/>
      <c r="F45" s="21"/>
      <c r="G45" s="21"/>
      <c r="H45" s="21"/>
      <c r="I45" s="51"/>
      <c r="J45" s="52">
        <f>SUM($J$46)</f>
        <v>0</v>
      </c>
      <c r="K45" s="18"/>
      <c r="L45" s="22"/>
    </row>
    <row r="46" spans="1:12" ht="11.1" customHeight="1" outlineLevel="4" x14ac:dyDescent="0.2">
      <c r="A46" s="23"/>
      <c r="B46" s="24" t="s">
        <v>57</v>
      </c>
      <c r="C46" s="25"/>
      <c r="D46" s="25"/>
      <c r="E46" s="26" t="s">
        <v>24</v>
      </c>
      <c r="F46" s="27"/>
      <c r="G46" s="28">
        <v>8</v>
      </c>
      <c r="H46" s="28">
        <f>SUM($G$46:$G$46)</f>
        <v>8</v>
      </c>
      <c r="I46" s="53">
        <f t="array" ref="I46">INDEX(Р[Цена за ед., руб],MATCH(1,IF(($B46=Р[Наименование])*($K46=Р[Примечание]),{1},($B46=Р[Наименование])*($K46=Р[Примечание])),0))</f>
        <v>0</v>
      </c>
      <c r="J46" s="53">
        <f>ROUND($H$46*$I$46,2)</f>
        <v>0</v>
      </c>
      <c r="K46" s="25"/>
      <c r="L46" s="25"/>
    </row>
    <row r="47" spans="1:12" ht="11.1" customHeight="1" outlineLevel="4" x14ac:dyDescent="0.2">
      <c r="A47" s="20"/>
      <c r="B47" s="14" t="s">
        <v>26</v>
      </c>
      <c r="C47" s="21"/>
      <c r="D47" s="21"/>
      <c r="E47" s="21"/>
      <c r="F47" s="21"/>
      <c r="G47" s="21"/>
      <c r="H47" s="21"/>
      <c r="I47" s="51"/>
      <c r="J47" s="52">
        <f>SUM($J$48)</f>
        <v>0</v>
      </c>
      <c r="K47" s="18"/>
      <c r="L47" s="22"/>
    </row>
    <row r="48" spans="1:12" ht="23.1" customHeight="1" outlineLevel="4" x14ac:dyDescent="0.2">
      <c r="A48" s="23" t="s">
        <v>27</v>
      </c>
      <c r="B48" s="24" t="s">
        <v>58</v>
      </c>
      <c r="C48" s="25" t="s">
        <v>59</v>
      </c>
      <c r="D48" s="25" t="s">
        <v>60</v>
      </c>
      <c r="E48" s="26" t="s">
        <v>24</v>
      </c>
      <c r="F48" s="27"/>
      <c r="G48" s="28">
        <v>8</v>
      </c>
      <c r="H48" s="28">
        <f>SUM($G$48:$G$48)</f>
        <v>8</v>
      </c>
      <c r="I48" s="53">
        <f t="array" ref="I48">INDEX(М[Цена за ед., руб],MATCH(1,IF(($B48=М[Наим.])*($C48=М[Артикул,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  <c r="J48" s="53">
        <f>ROUND($H$48*$I$48,2)</f>
        <v>0</v>
      </c>
      <c r="K48" s="25"/>
      <c r="L48" s="25">
        <f t="array" ref="L48">INDEX(М[Форма закупа],MATCH(1,IF(($B48=М[Наим.])*($C48=М[Артикул,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</row>
    <row r="49" spans="1:12" ht="11.1" customHeight="1" outlineLevel="4" x14ac:dyDescent="0.2">
      <c r="A49" s="20"/>
      <c r="B49" s="14" t="s">
        <v>22</v>
      </c>
      <c r="C49" s="21"/>
      <c r="D49" s="21"/>
      <c r="E49" s="21"/>
      <c r="F49" s="21"/>
      <c r="G49" s="21"/>
      <c r="H49" s="21"/>
      <c r="I49" s="51"/>
      <c r="J49" s="52">
        <f>SUM($J$50)</f>
        <v>0</v>
      </c>
      <c r="K49" s="18"/>
      <c r="L49" s="22"/>
    </row>
    <row r="50" spans="1:12" ht="11.1" customHeight="1" outlineLevel="4" x14ac:dyDescent="0.2">
      <c r="A50" s="23"/>
      <c r="B50" s="24" t="s">
        <v>61</v>
      </c>
      <c r="C50" s="25"/>
      <c r="D50" s="25"/>
      <c r="E50" s="26" t="s">
        <v>24</v>
      </c>
      <c r="F50" s="27"/>
      <c r="G50" s="28">
        <v>8</v>
      </c>
      <c r="H50" s="28">
        <f>SUM($G$50:$G$50)</f>
        <v>8</v>
      </c>
      <c r="I50" s="53">
        <f t="array" ref="I50">INDEX(Р[Цена за ед., руб],MATCH(1,IF(($B50=Р[Наименование])*($K50=Р[Примечание]),{1},($B50=Р[Наименование])*($K50=Р[Примечание])),0))</f>
        <v>0</v>
      </c>
      <c r="J50" s="53">
        <f>ROUND($H$50*$I$50,2)</f>
        <v>0</v>
      </c>
      <c r="K50" s="25"/>
      <c r="L50" s="25"/>
    </row>
    <row r="51" spans="1:12" ht="11.1" customHeight="1" outlineLevel="4" x14ac:dyDescent="0.2">
      <c r="A51" s="20"/>
      <c r="B51" s="14" t="s">
        <v>26</v>
      </c>
      <c r="C51" s="21"/>
      <c r="D51" s="21"/>
      <c r="E51" s="21"/>
      <c r="F51" s="21"/>
      <c r="G51" s="21"/>
      <c r="H51" s="21"/>
      <c r="I51" s="51"/>
      <c r="J51" s="52">
        <f>SUM($J$52)</f>
        <v>0</v>
      </c>
      <c r="K51" s="18"/>
      <c r="L51" s="22"/>
    </row>
    <row r="52" spans="1:12" ht="23.1" customHeight="1" outlineLevel="4" x14ac:dyDescent="0.2">
      <c r="A52" s="23" t="s">
        <v>27</v>
      </c>
      <c r="B52" s="24" t="s">
        <v>62</v>
      </c>
      <c r="C52" s="25" t="s">
        <v>59</v>
      </c>
      <c r="D52" s="25" t="s">
        <v>63</v>
      </c>
      <c r="E52" s="26" t="s">
        <v>24</v>
      </c>
      <c r="F52" s="27"/>
      <c r="G52" s="28">
        <v>8</v>
      </c>
      <c r="H52" s="28">
        <f>SUM($G$52:$G$52)</f>
        <v>8</v>
      </c>
      <c r="I52" s="53">
        <f t="array" ref="I52">INDEX(М[Цена за ед., руб],MATCH(1,IF(($B52=М[Наим.])*($C52=М[Артикул,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  <c r="J52" s="53">
        <f>ROUND($H$52*$I$52,2)</f>
        <v>0</v>
      </c>
      <c r="K52" s="25"/>
      <c r="L52" s="25">
        <f t="array" ref="L52">INDEX(М[Форма закупа],MATCH(1,IF(($B52=М[Наим.])*($C52=М[Артикул,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</row>
    <row r="53" spans="1:12" ht="11.1" customHeight="1" outlineLevel="4" x14ac:dyDescent="0.2">
      <c r="A53" s="20"/>
      <c r="B53" s="14" t="s">
        <v>22</v>
      </c>
      <c r="C53" s="21"/>
      <c r="D53" s="21"/>
      <c r="E53" s="21"/>
      <c r="F53" s="21"/>
      <c r="G53" s="21"/>
      <c r="H53" s="21"/>
      <c r="I53" s="51"/>
      <c r="J53" s="52">
        <f>SUM($J$54)</f>
        <v>0</v>
      </c>
      <c r="K53" s="18"/>
      <c r="L53" s="22"/>
    </row>
    <row r="54" spans="1:12" ht="11.1" customHeight="1" outlineLevel="4" x14ac:dyDescent="0.2">
      <c r="A54" s="23"/>
      <c r="B54" s="24" t="s">
        <v>64</v>
      </c>
      <c r="C54" s="25"/>
      <c r="D54" s="25"/>
      <c r="E54" s="26" t="s">
        <v>31</v>
      </c>
      <c r="F54" s="27"/>
      <c r="G54" s="28">
        <v>70</v>
      </c>
      <c r="H54" s="28">
        <f>SUM($G$54:$G$54)</f>
        <v>70</v>
      </c>
      <c r="I54" s="53">
        <f t="array" ref="I54">INDEX(Р[Цена за ед., руб],MATCH(1,IF(($B54=Р[Наименование])*($K54=Р[Примечание]),{1},($B54=Р[Наименование])*($K54=Р[Примечание])),0))</f>
        <v>0</v>
      </c>
      <c r="J54" s="53">
        <f>ROUND($H$54*$I$54,2)</f>
        <v>0</v>
      </c>
      <c r="K54" s="25"/>
      <c r="L54" s="25"/>
    </row>
    <row r="55" spans="1:12" ht="11.1" customHeight="1" outlineLevel="4" x14ac:dyDescent="0.2">
      <c r="A55" s="20"/>
      <c r="B55" s="14" t="s">
        <v>26</v>
      </c>
      <c r="C55" s="21"/>
      <c r="D55" s="21"/>
      <c r="E55" s="21"/>
      <c r="F55" s="21"/>
      <c r="G55" s="21"/>
      <c r="H55" s="21"/>
      <c r="I55" s="51"/>
      <c r="J55" s="52">
        <f>SUM($J$56)</f>
        <v>0</v>
      </c>
      <c r="K55" s="18"/>
      <c r="L55" s="22"/>
    </row>
    <row r="56" spans="1:12" ht="23.1" customHeight="1" outlineLevel="4" x14ac:dyDescent="0.2">
      <c r="A56" s="81" t="s">
        <v>27</v>
      </c>
      <c r="B56" s="24" t="s">
        <v>65</v>
      </c>
      <c r="C56" s="25"/>
      <c r="D56" s="25" t="s">
        <v>66</v>
      </c>
      <c r="E56" s="26" t="s">
        <v>31</v>
      </c>
      <c r="F56" s="27"/>
      <c r="G56" s="28">
        <v>70</v>
      </c>
      <c r="H56" s="28">
        <f>SUM($G$56:$G$56)</f>
        <v>70</v>
      </c>
      <c r="I56" s="53">
        <f t="array" ref="I56">INDEX(М[Цена за ед., руб],MATCH(1,IF(($B56=М[Наим.])*($C56=М[Артикул,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  <c r="J56" s="53">
        <f>ROUND($H$56*$I$56,2)</f>
        <v>0</v>
      </c>
      <c r="K56" s="25"/>
      <c r="L56" s="25">
        <f t="array" ref="L56">INDEX(М[Форма закупа],MATCH(1,IF(($B56=М[Наим.])*($C56=М[Артикул,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</row>
    <row r="57" spans="1:12" ht="11.1" customHeight="1" outlineLevel="4" x14ac:dyDescent="0.2">
      <c r="A57" s="20"/>
      <c r="B57" s="58" t="s">
        <v>26</v>
      </c>
      <c r="C57" s="21"/>
      <c r="D57" s="21"/>
      <c r="E57" s="21"/>
      <c r="F57" s="21"/>
      <c r="G57" s="21"/>
      <c r="H57" s="21"/>
      <c r="I57" s="51"/>
      <c r="J57" s="52">
        <f ca="1">SUM(J58:J59)</f>
        <v>0</v>
      </c>
      <c r="K57" s="18"/>
      <c r="L57" s="22"/>
    </row>
    <row r="58" spans="1:12" ht="22.5" outlineLevel="4" x14ac:dyDescent="0.2">
      <c r="A58" s="56">
        <v>1</v>
      </c>
      <c r="B58" s="57" t="s">
        <v>87</v>
      </c>
      <c r="C58" s="25"/>
      <c r="D58" s="25"/>
      <c r="E58" s="61" t="s">
        <v>48</v>
      </c>
      <c r="F58" s="27"/>
      <c r="G58" s="27"/>
      <c r="H58" s="59">
        <f ca="1">SUMIF(М[[Наим.]:[Сумма, руб]],B58,М[Количество])</f>
        <v>0</v>
      </c>
      <c r="I58" s="53"/>
      <c r="J58" s="60">
        <f ca="1">ROUND(SUM(J34,J56)*H58%,3)</f>
        <v>0</v>
      </c>
      <c r="K58" s="55" t="s">
        <v>101</v>
      </c>
      <c r="L58" s="62">
        <f t="array" ref="L58">INDEX(М[Форма закупа],MATCH(1,IF(($B58=М[Наим.])*($C58=М[Артикул,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</row>
    <row r="59" spans="1:12" ht="22.5" outlineLevel="4" x14ac:dyDescent="0.2">
      <c r="A59" s="56">
        <v>2</v>
      </c>
      <c r="B59" s="57" t="s">
        <v>88</v>
      </c>
      <c r="C59" s="25"/>
      <c r="D59" s="25"/>
      <c r="E59" s="61" t="s">
        <v>48</v>
      </c>
      <c r="F59" s="27"/>
      <c r="G59" s="27"/>
      <c r="H59" s="59">
        <f ca="1">SUMIF(М[[Наим.]:[Сумма, руб]],B59,М[Количество])</f>
        <v>0</v>
      </c>
      <c r="I59" s="53"/>
      <c r="J59" s="60">
        <f ca="1">ROUND(SUM(J17,J21,J25:J26,J30,J34,J40,J44,J48,J52,J56)*H59%,3)</f>
        <v>0</v>
      </c>
      <c r="K59" s="55" t="s">
        <v>101</v>
      </c>
      <c r="L59" s="62">
        <f t="array" ref="L59">INDEX(М[Форма закупа],MATCH(1,IF(($B59=М[Наим.])*($C59=М[Артикул,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</row>
    <row r="60" spans="1:12" ht="11.1" customHeight="1" outlineLevel="2" x14ac:dyDescent="0.2">
      <c r="A60" s="13" t="s">
        <v>67</v>
      </c>
      <c r="B60" s="14" t="s">
        <v>68</v>
      </c>
      <c r="C60" s="15"/>
      <c r="D60" s="15"/>
      <c r="E60" s="16"/>
      <c r="F60" s="17"/>
      <c r="G60" s="18"/>
      <c r="H60" s="18"/>
      <c r="I60" s="50"/>
      <c r="J60" s="50">
        <f>SUM($J$61)</f>
        <v>0</v>
      </c>
      <c r="K60" s="19"/>
      <c r="L60" s="19"/>
    </row>
    <row r="61" spans="1:12" ht="11.1" customHeight="1" outlineLevel="3" x14ac:dyDescent="0.2">
      <c r="A61" s="13" t="s">
        <v>69</v>
      </c>
      <c r="B61" s="14" t="s">
        <v>68</v>
      </c>
      <c r="C61" s="15"/>
      <c r="D61" s="15"/>
      <c r="E61" s="16"/>
      <c r="F61" s="17"/>
      <c r="G61" s="18"/>
      <c r="H61" s="18"/>
      <c r="I61" s="50"/>
      <c r="J61" s="50">
        <f>SUM($J$62)</f>
        <v>0</v>
      </c>
      <c r="K61" s="19"/>
      <c r="L61" s="19"/>
    </row>
    <row r="62" spans="1:12" ht="11.1" customHeight="1" outlineLevel="4" x14ac:dyDescent="0.2">
      <c r="A62" s="20"/>
      <c r="B62" s="14" t="s">
        <v>22</v>
      </c>
      <c r="C62" s="21"/>
      <c r="D62" s="21"/>
      <c r="E62" s="21"/>
      <c r="F62" s="21"/>
      <c r="G62" s="21"/>
      <c r="H62" s="21"/>
      <c r="I62" s="51"/>
      <c r="J62" s="52">
        <f>SUM($J$63)</f>
        <v>0</v>
      </c>
      <c r="K62" s="18"/>
      <c r="L62" s="22"/>
    </row>
    <row r="63" spans="1:12" ht="23.1" customHeight="1" outlineLevel="4" x14ac:dyDescent="0.2">
      <c r="A63" s="23"/>
      <c r="B63" s="24" t="s">
        <v>70</v>
      </c>
      <c r="C63" s="25"/>
      <c r="D63" s="25"/>
      <c r="E63" s="26" t="s">
        <v>71</v>
      </c>
      <c r="F63" s="27"/>
      <c r="G63" s="28">
        <v>1</v>
      </c>
      <c r="H63" s="28">
        <f>SUM($G$63:$G$63)</f>
        <v>1</v>
      </c>
      <c r="I63" s="53">
        <f t="array" ref="I63">INDEX(Р[Цена за ед., руб],MATCH(1,IF(($B63=Р[Наименование])*($K63=Р[Примечание]),{1},($B63=Р[Наименование])*($K63=Р[Примечание])),0))</f>
        <v>0</v>
      </c>
      <c r="J63" s="53">
        <f>ROUND($H$63*$I$63,2)</f>
        <v>0</v>
      </c>
      <c r="K63" s="25"/>
      <c r="L63" s="25"/>
    </row>
    <row r="64" spans="1:12" ht="11.1" customHeight="1" x14ac:dyDescent="0.2">
      <c r="A64" s="92" t="s">
        <v>99</v>
      </c>
      <c r="B64" s="93"/>
      <c r="C64" s="93"/>
      <c r="D64" s="93"/>
      <c r="E64" s="93"/>
      <c r="F64" s="93"/>
      <c r="G64" s="93"/>
      <c r="H64" s="93"/>
      <c r="I64" s="94"/>
      <c r="J64" s="54">
        <f ca="1">$J$9</f>
        <v>0</v>
      </c>
      <c r="K64" s="29"/>
      <c r="L64" s="29"/>
    </row>
    <row r="65" spans="1:128" ht="11.1" customHeight="1" x14ac:dyDescent="0.2">
      <c r="A65" s="95" t="s">
        <v>72</v>
      </c>
      <c r="B65" s="96"/>
      <c r="C65" s="96"/>
      <c r="D65" s="96"/>
      <c r="E65" s="96"/>
      <c r="F65" s="96"/>
      <c r="G65" s="96"/>
      <c r="H65" s="96"/>
      <c r="I65" s="97"/>
      <c r="J65" s="54">
        <f>SUM($J$62,$J$53,$J$49,$J$45,$J$41,$J$37,$J$31,$J$27,$J$22,$J$18,$J$14,$J$12)</f>
        <v>0</v>
      </c>
      <c r="K65" s="29"/>
      <c r="L65" s="29"/>
    </row>
    <row r="66" spans="1:128" ht="11.1" customHeight="1" x14ac:dyDescent="0.2">
      <c r="A66" s="95" t="s">
        <v>73</v>
      </c>
      <c r="B66" s="96"/>
      <c r="C66" s="96"/>
      <c r="D66" s="96"/>
      <c r="E66" s="96"/>
      <c r="F66" s="96"/>
      <c r="G66" s="96"/>
      <c r="H66" s="96"/>
      <c r="I66" s="97"/>
      <c r="J66" s="54">
        <f ca="1">SUM($J$55,$J$51,$J$47,$J$43,$J$39,$J$33,$J$29,$J$24,$J$20,$J$16,J57)</f>
        <v>0</v>
      </c>
      <c r="K66" s="67" t="s">
        <v>90</v>
      </c>
      <c r="L66" s="29"/>
    </row>
    <row r="67" spans="1:128" ht="11.1" customHeight="1" x14ac:dyDescent="0.2">
      <c r="A67" s="98" t="s">
        <v>100</v>
      </c>
      <c r="B67" s="99"/>
      <c r="C67" s="99"/>
      <c r="D67" s="99"/>
      <c r="E67" s="99"/>
      <c r="F67" s="99"/>
      <c r="G67" s="99"/>
      <c r="H67" s="99"/>
      <c r="I67" s="100"/>
      <c r="J67" s="83"/>
      <c r="K67" s="67"/>
      <c r="L67" s="29"/>
    </row>
    <row r="68" spans="1:128" ht="11.1" customHeight="1" x14ac:dyDescent="0.2">
      <c r="A68" s="30"/>
      <c r="B68" s="84" t="s">
        <v>74</v>
      </c>
      <c r="C68" s="84"/>
      <c r="D68" s="84"/>
      <c r="E68" s="84"/>
      <c r="F68" s="84"/>
      <c r="G68" s="84"/>
      <c r="H68" s="84"/>
      <c r="I68" s="85"/>
      <c r="J68" s="85"/>
      <c r="K68" s="84"/>
      <c r="L68" s="30"/>
    </row>
    <row r="69" spans="1:128" ht="11.1" customHeight="1" x14ac:dyDescent="0.2">
      <c r="B69" s="86"/>
      <c r="C69" s="86"/>
      <c r="D69" s="86"/>
      <c r="E69" s="86"/>
      <c r="F69" s="86"/>
      <c r="G69" s="86"/>
      <c r="H69" s="86"/>
      <c r="I69" s="87"/>
      <c r="J69" s="87"/>
      <c r="K69" s="86"/>
    </row>
    <row r="70" spans="1:128" s="75" customFormat="1" ht="30.75" customHeight="1" x14ac:dyDescent="0.2">
      <c r="A70" s="68"/>
      <c r="B70" s="69" t="s">
        <v>91</v>
      </c>
      <c r="C70" s="70"/>
      <c r="D70" s="70"/>
      <c r="E70" s="71"/>
      <c r="F70" s="71"/>
      <c r="G70" s="71"/>
      <c r="H70" s="71"/>
      <c r="I70" s="71"/>
      <c r="J70" s="71"/>
      <c r="K70" s="72"/>
      <c r="L70" s="71"/>
      <c r="M70" s="71"/>
      <c r="N70" s="70"/>
      <c r="O70" s="70"/>
      <c r="P70" s="73"/>
      <c r="Q70" s="74"/>
      <c r="W70" s="76"/>
      <c r="AE70" s="76"/>
      <c r="AM70" s="76"/>
      <c r="AU70" s="76"/>
      <c r="AV70" s="76"/>
      <c r="AW70" s="76"/>
      <c r="AX70" s="76"/>
      <c r="AY70" s="76"/>
      <c r="AZ70" s="76"/>
      <c r="BA70" s="76"/>
      <c r="BB70" s="76"/>
      <c r="BC70" s="76"/>
      <c r="BD70" s="76"/>
      <c r="BE70" s="76"/>
      <c r="BF70" s="76"/>
      <c r="BG70" s="76"/>
      <c r="BH70" s="76"/>
      <c r="BI70" s="76"/>
      <c r="BJ70" s="76"/>
      <c r="BK70" s="76"/>
      <c r="BL70" s="76"/>
      <c r="BM70" s="76"/>
      <c r="BN70" s="76"/>
      <c r="BO70" s="76"/>
      <c r="BP70" s="76"/>
      <c r="BQ70" s="76"/>
      <c r="BR70" s="76"/>
      <c r="BS70" s="76"/>
      <c r="BT70" s="76"/>
      <c r="BU70" s="76"/>
      <c r="BV70" s="76"/>
      <c r="BW70" s="76"/>
      <c r="BX70" s="76"/>
      <c r="BY70" s="76"/>
      <c r="BZ70" s="76"/>
      <c r="CA70" s="76"/>
      <c r="CB70" s="76"/>
      <c r="CC70" s="76"/>
      <c r="CD70" s="76"/>
      <c r="CE70" s="76"/>
      <c r="CF70" s="76"/>
      <c r="CG70" s="76"/>
      <c r="CH70" s="76"/>
      <c r="CI70" s="76"/>
      <c r="CJ70" s="76"/>
      <c r="CK70" s="76"/>
      <c r="CL70" s="76"/>
      <c r="CM70" s="76"/>
      <c r="CN70" s="76"/>
      <c r="CO70" s="76"/>
      <c r="CP70" s="76"/>
      <c r="CQ70" s="76"/>
      <c r="CR70" s="76"/>
      <c r="CS70" s="76"/>
      <c r="CT70" s="76"/>
      <c r="CU70" s="76"/>
      <c r="CV70" s="76"/>
      <c r="CW70" s="76"/>
      <c r="CX70" s="76"/>
      <c r="CY70" s="76"/>
      <c r="CZ70" s="76"/>
      <c r="DA70" s="76"/>
      <c r="DB70" s="76"/>
      <c r="DC70" s="76"/>
      <c r="DD70" s="76"/>
      <c r="DE70" s="76"/>
      <c r="DF70" s="76"/>
      <c r="DG70" s="76"/>
      <c r="DO70" s="76"/>
      <c r="DP70" s="76"/>
      <c r="DX70" s="76"/>
    </row>
    <row r="71" spans="1:128" s="75" customFormat="1" ht="30.75" customHeight="1" x14ac:dyDescent="0.2">
      <c r="A71" s="68"/>
      <c r="B71" s="110" t="s">
        <v>92</v>
      </c>
      <c r="C71" s="110"/>
      <c r="D71" s="110"/>
      <c r="E71" s="110"/>
      <c r="F71" s="110"/>
      <c r="G71" s="110"/>
      <c r="H71" s="110"/>
      <c r="I71" s="110"/>
      <c r="J71" s="110"/>
      <c r="K71" s="110"/>
      <c r="L71" s="71"/>
      <c r="M71" s="71"/>
      <c r="N71" s="70"/>
      <c r="O71" s="70"/>
      <c r="P71" s="73"/>
      <c r="Q71" s="74"/>
      <c r="W71" s="76"/>
      <c r="AE71" s="76"/>
      <c r="AM71" s="76"/>
      <c r="AU71" s="76"/>
      <c r="AV71" s="76"/>
      <c r="AW71" s="76"/>
      <c r="AX71" s="76"/>
      <c r="AY71" s="76"/>
      <c r="AZ71" s="76"/>
      <c r="BA71" s="76"/>
      <c r="BB71" s="76"/>
      <c r="BC71" s="76"/>
      <c r="BD71" s="76"/>
      <c r="BE71" s="76"/>
      <c r="BF71" s="76"/>
      <c r="BG71" s="76"/>
      <c r="BH71" s="76"/>
      <c r="BI71" s="76"/>
      <c r="BJ71" s="76"/>
      <c r="BK71" s="76"/>
      <c r="BL71" s="76"/>
      <c r="BM71" s="76"/>
      <c r="BN71" s="76"/>
      <c r="BO71" s="76"/>
      <c r="BP71" s="76"/>
      <c r="BQ71" s="76"/>
      <c r="BR71" s="76"/>
      <c r="BS71" s="76"/>
      <c r="BT71" s="76"/>
      <c r="BU71" s="76"/>
      <c r="BV71" s="76"/>
      <c r="BW71" s="76"/>
      <c r="BX71" s="76"/>
      <c r="BY71" s="76"/>
      <c r="BZ71" s="76"/>
      <c r="CA71" s="76"/>
      <c r="CB71" s="76"/>
      <c r="CC71" s="76"/>
      <c r="CD71" s="76"/>
      <c r="CE71" s="76"/>
      <c r="CF71" s="76"/>
      <c r="CG71" s="76"/>
      <c r="CH71" s="76"/>
      <c r="CI71" s="76"/>
      <c r="CJ71" s="76"/>
      <c r="CK71" s="76"/>
      <c r="CL71" s="76"/>
      <c r="CM71" s="76"/>
      <c r="CN71" s="76"/>
      <c r="CO71" s="76"/>
      <c r="CP71" s="76"/>
      <c r="CQ71" s="76"/>
      <c r="CR71" s="76"/>
      <c r="CS71" s="76"/>
      <c r="CT71" s="76"/>
      <c r="CU71" s="76"/>
      <c r="CV71" s="76"/>
      <c r="CW71" s="76"/>
      <c r="CX71" s="76"/>
      <c r="CY71" s="76"/>
      <c r="CZ71" s="76"/>
      <c r="DA71" s="76"/>
      <c r="DB71" s="76"/>
      <c r="DC71" s="76"/>
      <c r="DD71" s="76"/>
      <c r="DE71" s="76"/>
      <c r="DF71" s="76"/>
      <c r="DG71" s="76"/>
      <c r="DO71" s="76"/>
      <c r="DP71" s="76"/>
      <c r="DX71" s="76"/>
    </row>
    <row r="72" spans="1:128" s="75" customFormat="1" ht="30.75" customHeight="1" x14ac:dyDescent="0.2">
      <c r="A72" s="68" t="s">
        <v>93</v>
      </c>
      <c r="B72" s="111" t="s">
        <v>94</v>
      </c>
      <c r="C72" s="111"/>
      <c r="D72" s="111"/>
      <c r="E72" s="111"/>
      <c r="F72" s="111"/>
      <c r="G72" s="111"/>
      <c r="H72" s="111"/>
      <c r="I72" s="111"/>
      <c r="J72" s="111"/>
      <c r="K72" s="111"/>
      <c r="L72" s="111"/>
      <c r="M72" s="111"/>
      <c r="N72" s="111"/>
      <c r="O72" s="111"/>
      <c r="P72" s="77"/>
      <c r="Q72" s="77"/>
      <c r="W72" s="76"/>
      <c r="AE72" s="76"/>
      <c r="AM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/>
      <c r="BE72" s="76"/>
      <c r="BF72" s="76"/>
      <c r="BG72" s="76"/>
      <c r="BH72" s="76"/>
      <c r="BI72" s="76"/>
      <c r="BJ72" s="76"/>
      <c r="BK72" s="76"/>
      <c r="BL72" s="76"/>
      <c r="BM72" s="76"/>
      <c r="BN72" s="76"/>
      <c r="BO72" s="76"/>
      <c r="BP72" s="76"/>
      <c r="BQ72" s="76"/>
      <c r="BR72" s="76"/>
      <c r="BS72" s="76"/>
      <c r="BT72" s="76"/>
      <c r="BU72" s="76"/>
      <c r="BV72" s="76"/>
      <c r="BW72" s="76"/>
      <c r="BX72" s="76"/>
      <c r="BY72" s="76"/>
      <c r="BZ72" s="76"/>
      <c r="CA72" s="76"/>
      <c r="CB72" s="76"/>
      <c r="CC72" s="76"/>
      <c r="CD72" s="76"/>
      <c r="CE72" s="76"/>
      <c r="CF72" s="76"/>
      <c r="CG72" s="76"/>
      <c r="CH72" s="76"/>
      <c r="CI72" s="76"/>
      <c r="CJ72" s="76"/>
      <c r="CK72" s="76"/>
      <c r="CL72" s="76"/>
      <c r="CM72" s="76"/>
      <c r="CN72" s="76"/>
      <c r="CO72" s="76"/>
      <c r="CP72" s="76"/>
      <c r="CQ72" s="76"/>
      <c r="CR72" s="76"/>
      <c r="CS72" s="76"/>
      <c r="CT72" s="76"/>
      <c r="CU72" s="76"/>
      <c r="CV72" s="76"/>
      <c r="CW72" s="76"/>
      <c r="CX72" s="76"/>
      <c r="CY72" s="76"/>
      <c r="CZ72" s="76"/>
      <c r="DA72" s="76"/>
      <c r="DB72" s="76"/>
      <c r="DC72" s="76"/>
      <c r="DD72" s="76"/>
      <c r="DE72" s="76"/>
      <c r="DF72" s="76"/>
      <c r="DG72" s="76"/>
      <c r="DO72" s="76"/>
      <c r="DP72" s="76"/>
      <c r="DX72" s="76"/>
    </row>
    <row r="73" spans="1:128" s="75" customFormat="1" ht="51.75" customHeight="1" x14ac:dyDescent="0.2">
      <c r="A73" s="75" t="s">
        <v>93</v>
      </c>
      <c r="B73" s="111" t="s">
        <v>95</v>
      </c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78"/>
      <c r="Q73" s="74"/>
      <c r="W73" s="76"/>
      <c r="AE73" s="76"/>
      <c r="AM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  <c r="BH73" s="76"/>
      <c r="BI73" s="76"/>
      <c r="BJ73" s="76"/>
      <c r="BK73" s="76"/>
      <c r="BL73" s="76"/>
      <c r="BM73" s="76"/>
      <c r="BN73" s="76"/>
      <c r="BO73" s="76"/>
      <c r="BP73" s="76"/>
      <c r="BQ73" s="76"/>
      <c r="BR73" s="76"/>
      <c r="BS73" s="76"/>
      <c r="BT73" s="76"/>
      <c r="BU73" s="76"/>
      <c r="BV73" s="76"/>
      <c r="BW73" s="76"/>
      <c r="BX73" s="76"/>
      <c r="BY73" s="76"/>
      <c r="BZ73" s="76"/>
      <c r="CA73" s="76"/>
      <c r="CB73" s="76"/>
      <c r="CC73" s="76"/>
      <c r="CD73" s="76"/>
      <c r="CE73" s="76"/>
      <c r="CF73" s="76"/>
      <c r="CG73" s="76"/>
      <c r="CH73" s="76"/>
      <c r="CI73" s="76"/>
      <c r="CJ73" s="76"/>
      <c r="CK73" s="76"/>
      <c r="CL73" s="76"/>
      <c r="CM73" s="76"/>
      <c r="CN73" s="76"/>
      <c r="CO73" s="76"/>
      <c r="CP73" s="76"/>
      <c r="CQ73" s="76"/>
      <c r="CR73" s="76"/>
      <c r="CS73" s="76"/>
      <c r="CT73" s="76"/>
      <c r="CU73" s="76"/>
      <c r="CV73" s="76"/>
      <c r="CW73" s="76"/>
      <c r="CX73" s="76"/>
      <c r="CY73" s="76"/>
      <c r="CZ73" s="76"/>
      <c r="DA73" s="76"/>
      <c r="DB73" s="76"/>
      <c r="DC73" s="76"/>
      <c r="DD73" s="76"/>
      <c r="DE73" s="76"/>
      <c r="DF73" s="76"/>
      <c r="DG73" s="76"/>
      <c r="DO73" s="76"/>
      <c r="DP73" s="76"/>
      <c r="DX73" s="76"/>
    </row>
    <row r="74" spans="1:128" s="75" customFormat="1" ht="30.75" customHeight="1" x14ac:dyDescent="0.2">
      <c r="A74" s="68" t="s">
        <v>93</v>
      </c>
      <c r="B74" s="112" t="s">
        <v>96</v>
      </c>
      <c r="C74" s="112"/>
      <c r="D74" s="112"/>
      <c r="E74" s="112"/>
      <c r="F74" s="112"/>
      <c r="G74" s="112"/>
      <c r="H74" s="112"/>
      <c r="I74" s="112"/>
      <c r="J74" s="112"/>
      <c r="K74" s="112"/>
      <c r="L74" s="112"/>
      <c r="M74" s="112"/>
      <c r="N74" s="112"/>
      <c r="O74" s="112"/>
      <c r="P74" s="79"/>
      <c r="Q74" s="79"/>
      <c r="W74" s="76"/>
      <c r="AE74" s="76"/>
      <c r="AM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  <c r="BH74" s="76"/>
      <c r="BI74" s="76"/>
      <c r="BJ74" s="76"/>
      <c r="BK74" s="76"/>
      <c r="BL74" s="76"/>
      <c r="BM74" s="76"/>
      <c r="BN74" s="76"/>
      <c r="BO74" s="76"/>
      <c r="BP74" s="76"/>
      <c r="BQ74" s="76"/>
      <c r="BR74" s="76"/>
      <c r="BS74" s="76"/>
      <c r="BT74" s="76"/>
      <c r="BU74" s="76"/>
      <c r="BV74" s="76"/>
      <c r="BW74" s="76"/>
      <c r="BX74" s="76"/>
      <c r="BY74" s="76"/>
      <c r="BZ74" s="76"/>
      <c r="CA74" s="76"/>
      <c r="CB74" s="76"/>
      <c r="CC74" s="76"/>
      <c r="CD74" s="76"/>
      <c r="CE74" s="76"/>
      <c r="CF74" s="76"/>
      <c r="CG74" s="76"/>
      <c r="CH74" s="76"/>
      <c r="CI74" s="76"/>
      <c r="CJ74" s="76"/>
      <c r="CK74" s="76"/>
      <c r="CL74" s="76"/>
      <c r="CM74" s="76"/>
      <c r="CN74" s="76"/>
      <c r="CO74" s="76"/>
      <c r="CP74" s="76"/>
      <c r="CQ74" s="76"/>
      <c r="CR74" s="76"/>
      <c r="CS74" s="76"/>
      <c r="CT74" s="76"/>
      <c r="CU74" s="76"/>
      <c r="CV74" s="76"/>
      <c r="CW74" s="76"/>
      <c r="CX74" s="76"/>
      <c r="CY74" s="76"/>
      <c r="CZ74" s="76"/>
      <c r="DA74" s="76"/>
      <c r="DB74" s="76"/>
      <c r="DC74" s="76"/>
      <c r="DD74" s="76"/>
      <c r="DE74" s="76"/>
      <c r="DF74" s="76"/>
      <c r="DG74" s="76"/>
      <c r="DO74" s="76"/>
      <c r="DP74" s="76"/>
      <c r="DX74" s="76"/>
    </row>
    <row r="75" spans="1:128" ht="22.5" customHeight="1" x14ac:dyDescent="0.2">
      <c r="A75" s="80" t="s">
        <v>93</v>
      </c>
      <c r="B75" s="113" t="s">
        <v>97</v>
      </c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</row>
    <row r="76" spans="1:128" ht="36" customHeight="1" x14ac:dyDescent="0.2">
      <c r="B76" s="109" t="s">
        <v>98</v>
      </c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</row>
  </sheetData>
  <autoFilter ref="A7:L63" xr:uid="{00000000-0001-0000-0000-000000000000}"/>
  <mergeCells count="27">
    <mergeCell ref="B76:S76"/>
    <mergeCell ref="B71:K71"/>
    <mergeCell ref="B72:O72"/>
    <mergeCell ref="B73:O73"/>
    <mergeCell ref="B74:O74"/>
    <mergeCell ref="B75:O75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68:K68"/>
    <mergeCell ref="B69:K69"/>
    <mergeCell ref="K6:K7"/>
    <mergeCell ref="L6:L7"/>
    <mergeCell ref="A64:I64"/>
    <mergeCell ref="A65:I65"/>
    <mergeCell ref="A66:I66"/>
    <mergeCell ref="A67:I67"/>
  </mergeCells>
  <conditionalFormatting sqref="DQ70:DX74">
    <cfRule type="cellIs" dxfId="10" priority="1" operator="equal">
      <formula>0</formula>
    </cfRule>
    <cfRule type="cellIs" dxfId="9" priority="2" operator="lessThan">
      <formula>0</formula>
    </cfRule>
  </conditionalFormatting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17"/>
  <sheetViews>
    <sheetView workbookViewId="0">
      <pane ySplit="3" topLeftCell="A4" activePane="bottomLeft" state="frozen"/>
      <selection pane="bottomLeft" activeCell="D4" sqref="D4:D1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14" t="s">
        <v>75</v>
      </c>
      <c r="B1" s="114"/>
      <c r="C1" s="114"/>
      <c r="D1" s="114"/>
      <c r="E1" s="114"/>
      <c r="F1" s="114"/>
    </row>
    <row r="3" spans="1:6" ht="11.1" customHeight="1" x14ac:dyDescent="0.2">
      <c r="A3" s="36" t="s">
        <v>4</v>
      </c>
      <c r="B3" s="2" t="s">
        <v>7</v>
      </c>
      <c r="C3" s="2" t="s">
        <v>10</v>
      </c>
      <c r="D3" s="43" t="s">
        <v>11</v>
      </c>
      <c r="E3" s="43" t="s">
        <v>12</v>
      </c>
      <c r="F3" s="37" t="s">
        <v>13</v>
      </c>
    </row>
    <row r="4" spans="1:6" ht="11.1" customHeight="1" x14ac:dyDescent="0.2">
      <c r="A4" s="34" t="s">
        <v>23</v>
      </c>
      <c r="B4" s="31" t="s">
        <v>24</v>
      </c>
      <c r="C4" s="32">
        <v>8</v>
      </c>
      <c r="D4" s="44"/>
      <c r="E4" s="44">
        <f>ROUND(Р[[#This Row],[Количество]]*Р[[#This Row],[Цена за ед., руб]],2)</f>
        <v>0</v>
      </c>
      <c r="F4" s="35"/>
    </row>
    <row r="5" spans="1:6" ht="11.1" customHeight="1" x14ac:dyDescent="0.2">
      <c r="A5" s="34" t="s">
        <v>25</v>
      </c>
      <c r="B5" s="31" t="s">
        <v>52</v>
      </c>
      <c r="C5" s="32">
        <v>220</v>
      </c>
      <c r="D5" s="44"/>
      <c r="E5" s="44">
        <f>ROUND(Р[[#This Row],[Количество]]*Р[[#This Row],[Цена за ед., руб]],2)</f>
        <v>0</v>
      </c>
      <c r="F5" s="35"/>
    </row>
    <row r="6" spans="1:6" ht="11.1" customHeight="1" x14ac:dyDescent="0.2">
      <c r="A6" s="34" t="s">
        <v>33</v>
      </c>
      <c r="B6" s="31" t="s">
        <v>24</v>
      </c>
      <c r="C6" s="32">
        <v>4</v>
      </c>
      <c r="D6" s="44"/>
      <c r="E6" s="44">
        <f>ROUND(Р[[#This Row],[Количество]]*Р[[#This Row],[Цена за ед., руб]],2)</f>
        <v>0</v>
      </c>
      <c r="F6" s="35"/>
    </row>
    <row r="7" spans="1:6" ht="11.1" customHeight="1" x14ac:dyDescent="0.2">
      <c r="A7" s="34" t="s">
        <v>36</v>
      </c>
      <c r="B7" s="31" t="s">
        <v>24</v>
      </c>
      <c r="C7" s="32">
        <v>8</v>
      </c>
      <c r="D7" s="44"/>
      <c r="E7" s="44">
        <f>ROUND(Р[[#This Row],[Количество]]*Р[[#This Row],[Цена за ед., руб]],2)</f>
        <v>0</v>
      </c>
      <c r="F7" s="35"/>
    </row>
    <row r="8" spans="1:6" ht="11.1" customHeight="1" x14ac:dyDescent="0.2">
      <c r="A8" s="34" t="s">
        <v>42</v>
      </c>
      <c r="B8" s="31" t="s">
        <v>24</v>
      </c>
      <c r="C8" s="32">
        <v>16</v>
      </c>
      <c r="D8" s="44"/>
      <c r="E8" s="44">
        <f>ROUND(Р[[#This Row],[Количество]]*Р[[#This Row],[Цена за ед., руб]],2)</f>
        <v>0</v>
      </c>
      <c r="F8" s="35"/>
    </row>
    <row r="9" spans="1:6" ht="11.1" customHeight="1" x14ac:dyDescent="0.2">
      <c r="A9" s="34" t="s">
        <v>45</v>
      </c>
      <c r="B9" s="31" t="s">
        <v>31</v>
      </c>
      <c r="C9" s="32">
        <v>150</v>
      </c>
      <c r="D9" s="44"/>
      <c r="E9" s="44">
        <f>ROUND(Р[[#This Row],[Количество]]*Р[[#This Row],[Цена за ед., руб]],2)</f>
        <v>0</v>
      </c>
      <c r="F9" s="35"/>
    </row>
    <row r="10" spans="1:6" ht="11.1" customHeight="1" x14ac:dyDescent="0.2">
      <c r="A10" s="34" t="s">
        <v>54</v>
      </c>
      <c r="B10" s="31" t="s">
        <v>24</v>
      </c>
      <c r="C10" s="32">
        <v>8</v>
      </c>
      <c r="D10" s="44"/>
      <c r="E10" s="44">
        <f>ROUND(Р[[#This Row],[Количество]]*Р[[#This Row],[Цена за ед., руб]],2)</f>
        <v>0</v>
      </c>
      <c r="F10" s="35"/>
    </row>
    <row r="11" spans="1:6" ht="11.1" customHeight="1" x14ac:dyDescent="0.2">
      <c r="A11" s="34" t="s">
        <v>57</v>
      </c>
      <c r="B11" s="31" t="s">
        <v>24</v>
      </c>
      <c r="C11" s="32">
        <v>8</v>
      </c>
      <c r="D11" s="44"/>
      <c r="E11" s="44">
        <f>ROUND(Р[[#This Row],[Количество]]*Р[[#This Row],[Цена за ед., руб]],2)</f>
        <v>0</v>
      </c>
      <c r="F11" s="35"/>
    </row>
    <row r="12" spans="1:6" ht="11.1" customHeight="1" x14ac:dyDescent="0.2">
      <c r="A12" s="34" t="s">
        <v>61</v>
      </c>
      <c r="B12" s="31" t="s">
        <v>24</v>
      </c>
      <c r="C12" s="32">
        <v>8</v>
      </c>
      <c r="D12" s="44"/>
      <c r="E12" s="44">
        <f>ROUND(Р[[#This Row],[Количество]]*Р[[#This Row],[Цена за ед., руб]],2)</f>
        <v>0</v>
      </c>
      <c r="F12" s="35"/>
    </row>
    <row r="13" spans="1:6" ht="11.1" customHeight="1" x14ac:dyDescent="0.2">
      <c r="A13" s="34" t="s">
        <v>64</v>
      </c>
      <c r="B13" s="31" t="s">
        <v>31</v>
      </c>
      <c r="C13" s="32">
        <v>70</v>
      </c>
      <c r="D13" s="44"/>
      <c r="E13" s="44">
        <f>ROUND(Р[[#This Row],[Количество]]*Р[[#This Row],[Цена за ед., руб]],2)</f>
        <v>0</v>
      </c>
      <c r="F13" s="35"/>
    </row>
    <row r="14" spans="1:6" ht="11.1" customHeight="1" x14ac:dyDescent="0.2">
      <c r="A14" s="38" t="s">
        <v>70</v>
      </c>
      <c r="B14" s="39" t="s">
        <v>71</v>
      </c>
      <c r="C14" s="40">
        <v>1</v>
      </c>
      <c r="D14" s="44"/>
      <c r="E14" s="45">
        <f>ROUND(Р[[#This Row],[Количество]]*Р[[#This Row],[Цена за ед., руб]],2)</f>
        <v>0</v>
      </c>
      <c r="F14" s="42"/>
    </row>
    <row r="15" spans="1:6" ht="11.45" customHeight="1" x14ac:dyDescent="0.2">
      <c r="A15" s="38" t="s">
        <v>86</v>
      </c>
      <c r="B15" s="39"/>
      <c r="C15" s="41"/>
      <c r="D15" s="45"/>
      <c r="E15" s="45">
        <f>SUBTOTAL(109,Р[Сумма, руб])</f>
        <v>0</v>
      </c>
      <c r="F15" s="42"/>
    </row>
    <row r="17" spans="4:5" ht="11.45" customHeight="1" x14ac:dyDescent="0.2">
      <c r="D17" s="65" t="s">
        <v>89</v>
      </c>
      <c r="E17" s="66">
        <f>ЛСР!J65-Р[[#Totals],[Сумма,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19"/>
  <sheetViews>
    <sheetView workbookViewId="0">
      <pane ySplit="3" topLeftCell="A4" activePane="bottomLeft" state="frozen"/>
      <selection pane="bottomLeft" activeCell="H16" sqref="H16"/>
    </sheetView>
  </sheetViews>
  <sheetFormatPr defaultColWidth="10.5" defaultRowHeight="11.25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x14ac:dyDescent="0.2">
      <c r="A1" s="114" t="s">
        <v>76</v>
      </c>
      <c r="B1" s="114"/>
      <c r="C1" s="114"/>
      <c r="D1" s="114"/>
      <c r="E1" s="114"/>
      <c r="F1" s="114"/>
      <c r="G1" s="114"/>
      <c r="H1" s="114"/>
    </row>
    <row r="3" spans="1:9" x14ac:dyDescent="0.2">
      <c r="A3" s="36" t="s">
        <v>77</v>
      </c>
      <c r="B3" s="46" t="s">
        <v>78</v>
      </c>
      <c r="C3" s="37" t="s">
        <v>79</v>
      </c>
      <c r="D3" s="2" t="s">
        <v>7</v>
      </c>
      <c r="E3" s="2" t="s">
        <v>10</v>
      </c>
      <c r="F3" s="43" t="s">
        <v>11</v>
      </c>
      <c r="G3" s="43" t="s">
        <v>12</v>
      </c>
      <c r="H3" s="2" t="s">
        <v>80</v>
      </c>
      <c r="I3" s="37" t="s">
        <v>81</v>
      </c>
    </row>
    <row r="4" spans="1:9" x14ac:dyDescent="0.2">
      <c r="A4" s="34" t="s">
        <v>37</v>
      </c>
      <c r="B4" s="33"/>
      <c r="C4" s="33" t="s">
        <v>38</v>
      </c>
      <c r="D4" s="31" t="s">
        <v>24</v>
      </c>
      <c r="E4" s="32">
        <v>4</v>
      </c>
      <c r="F4" s="44"/>
      <c r="G4" s="44">
        <f>ROUND(М[[#This Row],[Количество]]*М[[#This Row],[Цена за ед., руб]],2)</f>
        <v>0</v>
      </c>
      <c r="H4" s="33"/>
      <c r="I4" s="35"/>
    </row>
    <row r="5" spans="1:9" x14ac:dyDescent="0.2">
      <c r="A5" s="34" t="s">
        <v>65</v>
      </c>
      <c r="B5" s="33"/>
      <c r="C5" s="33" t="s">
        <v>66</v>
      </c>
      <c r="D5" s="31" t="s">
        <v>31</v>
      </c>
      <c r="E5" s="32">
        <v>70</v>
      </c>
      <c r="F5" s="44"/>
      <c r="G5" s="44">
        <f>ROUND(М[[#This Row],[Количество]]*М[[#This Row],[Цена за ед., руб]],2)</f>
        <v>0</v>
      </c>
      <c r="H5" s="33"/>
      <c r="I5" s="35"/>
    </row>
    <row r="6" spans="1:9" x14ac:dyDescent="0.2">
      <c r="A6" s="34" t="s">
        <v>46</v>
      </c>
      <c r="B6" s="33"/>
      <c r="C6" s="33" t="s">
        <v>47</v>
      </c>
      <c r="D6" s="31" t="s">
        <v>31</v>
      </c>
      <c r="E6" s="32">
        <v>150</v>
      </c>
      <c r="F6" s="44"/>
      <c r="G6" s="44">
        <f>ROUND(М[[#This Row],[Количество]]*М[[#This Row],[Цена за ед., руб]],2)</f>
        <v>0</v>
      </c>
      <c r="H6" s="33"/>
      <c r="I6" s="35"/>
    </row>
    <row r="7" spans="1:9" x14ac:dyDescent="0.2">
      <c r="A7" s="34" t="s">
        <v>62</v>
      </c>
      <c r="B7" s="33" t="s">
        <v>59</v>
      </c>
      <c r="C7" s="33" t="s">
        <v>63</v>
      </c>
      <c r="D7" s="31" t="s">
        <v>24</v>
      </c>
      <c r="E7" s="32">
        <v>8</v>
      </c>
      <c r="F7" s="44"/>
      <c r="G7" s="44">
        <f>ROUND(М[[#This Row],[Количество]]*М[[#This Row],[Цена за ед., руб]],2)</f>
        <v>0</v>
      </c>
      <c r="H7" s="33"/>
      <c r="I7" s="35"/>
    </row>
    <row r="8" spans="1:9" x14ac:dyDescent="0.2">
      <c r="A8" s="34" t="s">
        <v>55</v>
      </c>
      <c r="B8" s="33"/>
      <c r="C8" s="33" t="s">
        <v>56</v>
      </c>
      <c r="D8" s="31" t="s">
        <v>24</v>
      </c>
      <c r="E8" s="32">
        <v>8</v>
      </c>
      <c r="F8" s="44"/>
      <c r="G8" s="44">
        <f>ROUND(М[[#This Row],[Количество]]*М[[#This Row],[Цена за ед., руб]],2)</f>
        <v>0</v>
      </c>
      <c r="H8" s="33"/>
      <c r="I8" s="35"/>
    </row>
    <row r="9" spans="1:9" x14ac:dyDescent="0.2">
      <c r="A9" s="34" t="s">
        <v>43</v>
      </c>
      <c r="B9" s="33"/>
      <c r="C9" s="33" t="s">
        <v>44</v>
      </c>
      <c r="D9" s="31" t="s">
        <v>24</v>
      </c>
      <c r="E9" s="32">
        <v>16</v>
      </c>
      <c r="F9" s="44"/>
      <c r="G9" s="44">
        <f>ROUND(М[[#This Row],[Количество]]*М[[#This Row],[Цена за ед., руб]],2)</f>
        <v>0</v>
      </c>
      <c r="H9" s="33"/>
      <c r="I9" s="35"/>
    </row>
    <row r="10" spans="1:9" x14ac:dyDescent="0.2">
      <c r="A10" s="34" t="s">
        <v>58</v>
      </c>
      <c r="B10" s="33" t="s">
        <v>59</v>
      </c>
      <c r="C10" s="33" t="s">
        <v>60</v>
      </c>
      <c r="D10" s="31" t="s">
        <v>24</v>
      </c>
      <c r="E10" s="32">
        <v>8</v>
      </c>
      <c r="F10" s="44"/>
      <c r="G10" s="44">
        <f>ROUND(М[[#This Row],[Количество]]*М[[#This Row],[Цена за ед., руб]],2)</f>
        <v>0</v>
      </c>
      <c r="H10" s="33"/>
      <c r="I10" s="35"/>
    </row>
    <row r="11" spans="1:9" x14ac:dyDescent="0.2">
      <c r="A11" s="34" t="s">
        <v>34</v>
      </c>
      <c r="B11" s="33"/>
      <c r="C11" s="33" t="s">
        <v>35</v>
      </c>
      <c r="D11" s="31" t="s">
        <v>24</v>
      </c>
      <c r="E11" s="32">
        <v>4</v>
      </c>
      <c r="F11" s="44"/>
      <c r="G11" s="44">
        <f>ROUND(М[[#This Row],[Количество]]*М[[#This Row],[Цена за ед., руб]],2)</f>
        <v>0</v>
      </c>
      <c r="H11" s="33"/>
      <c r="I11" s="35"/>
    </row>
    <row r="12" spans="1:9" ht="22.5" x14ac:dyDescent="0.2">
      <c r="A12" s="34" t="s">
        <v>40</v>
      </c>
      <c r="B12" s="33"/>
      <c r="C12" s="33" t="s">
        <v>41</v>
      </c>
      <c r="D12" s="31" t="s">
        <v>24</v>
      </c>
      <c r="E12" s="32">
        <v>4</v>
      </c>
      <c r="F12" s="44"/>
      <c r="G12" s="44">
        <f>ROUND(М[[#This Row],[Количество]]*М[[#This Row],[Цена за ед., руб]],2)</f>
        <v>0</v>
      </c>
      <c r="H12" s="33"/>
      <c r="I12" s="35"/>
    </row>
    <row r="13" spans="1:9" x14ac:dyDescent="0.2">
      <c r="A13" s="34" t="s">
        <v>28</v>
      </c>
      <c r="B13" s="33" t="s">
        <v>29</v>
      </c>
      <c r="C13" s="33" t="s">
        <v>30</v>
      </c>
      <c r="D13" s="31" t="s">
        <v>31</v>
      </c>
      <c r="E13" s="32">
        <v>150</v>
      </c>
      <c r="F13" s="44"/>
      <c r="G13" s="44">
        <f>ROUND(М[[#This Row],[Количество]]*М[[#This Row],[Цена за ед., руб]],2)</f>
        <v>0</v>
      </c>
      <c r="H13" s="33" t="s">
        <v>32</v>
      </c>
      <c r="I13" s="35"/>
    </row>
    <row r="14" spans="1:9" x14ac:dyDescent="0.2">
      <c r="A14" s="38" t="s">
        <v>28</v>
      </c>
      <c r="B14" s="47" t="s">
        <v>29</v>
      </c>
      <c r="C14" s="47" t="s">
        <v>53</v>
      </c>
      <c r="D14" s="39" t="s">
        <v>31</v>
      </c>
      <c r="E14" s="40">
        <v>70</v>
      </c>
      <c r="F14" s="44"/>
      <c r="G14" s="45">
        <f>ROUND(М[[#This Row],[Количество]]*М[[#This Row],[Цена за ед., руб]],2)</f>
        <v>0</v>
      </c>
      <c r="H14" s="47"/>
      <c r="I14" s="42"/>
    </row>
    <row r="15" spans="1:9" ht="22.5" x14ac:dyDescent="0.2">
      <c r="A15" s="38" t="s">
        <v>87</v>
      </c>
      <c r="B15" s="47"/>
      <c r="C15" s="47"/>
      <c r="D15" s="63" t="s">
        <v>48</v>
      </c>
      <c r="E15" s="64"/>
      <c r="F15" s="45"/>
      <c r="G15" s="45">
        <f ca="1">SUMIF(ЛСР!$B$6:$K$63,М[[#This Row],[Наим.]],ЛСР!$J$6:$J$63)</f>
        <v>0</v>
      </c>
      <c r="H15" s="82" t="s">
        <v>101</v>
      </c>
      <c r="I15" s="42"/>
    </row>
    <row r="16" spans="1:9" ht="22.5" x14ac:dyDescent="0.2">
      <c r="A16" s="38" t="s">
        <v>88</v>
      </c>
      <c r="B16" s="47"/>
      <c r="C16" s="47"/>
      <c r="D16" s="63" t="s">
        <v>48</v>
      </c>
      <c r="E16" s="64"/>
      <c r="F16" s="45"/>
      <c r="G16" s="45">
        <f ca="1">SUMIF(ЛСР!$B$6:$K$63,М[[#This Row],[Наим.]],ЛСР!$J$6:$J$63)</f>
        <v>0</v>
      </c>
      <c r="H16" s="82" t="s">
        <v>101</v>
      </c>
      <c r="I16" s="42"/>
    </row>
    <row r="17" spans="1:9" x14ac:dyDescent="0.2">
      <c r="A17" s="38" t="s">
        <v>86</v>
      </c>
      <c r="B17" s="47"/>
      <c r="C17" s="47"/>
      <c r="D17" s="39"/>
      <c r="E17" s="41"/>
      <c r="F17" s="45"/>
      <c r="G17" s="45">
        <f ca="1">SUBTOTAL(109,М[Сумма, руб])</f>
        <v>0</v>
      </c>
      <c r="H17" s="47"/>
      <c r="I17" s="42"/>
    </row>
    <row r="19" spans="1:9" x14ac:dyDescent="0.2">
      <c r="F19" s="65" t="s">
        <v>89</v>
      </c>
      <c r="G19" s="66">
        <f ca="1">ЛСР!J66-М[[#Totals],[Сумма,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16" xr:uid="{6730DCD7-9057-44C6-AA26-5B469ECB8DB7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82</v>
      </c>
      <c r="B1" s="1" t="s">
        <v>83</v>
      </c>
    </row>
    <row r="2" spans="1:2" ht="11.1" customHeight="1" x14ac:dyDescent="0.2">
      <c r="A2" s="1" t="s">
        <v>84</v>
      </c>
      <c r="B2" s="1" t="s">
        <v>85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2026-07-22T08:46:14Z</dcterms:modified>
</cp:coreProperties>
</file>