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FF32BC76-5360-4A5C-9DB9-C82733925A4A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ЛСР!$A$7:$L$124</definedName>
  </definedNames>
  <calcPr calcId="191029"/>
</workbook>
</file>

<file path=xl/calcChain.xml><?xml version="1.0" encoding="utf-8"?>
<calcChain xmlns="http://schemas.openxmlformats.org/spreadsheetml/2006/main">
  <c r="L115" i="1" l="1" a="1"/>
  <c r="L115" i="1" s="1"/>
  <c r="L114" i="1" a="1"/>
  <c r="L114" i="1" s="1"/>
  <c r="L113" i="1" a="1"/>
  <c r="L113" i="1" s="1"/>
  <c r="L112" i="1" a="1"/>
  <c r="L112" i="1" s="1"/>
  <c r="H113" i="1"/>
  <c r="H114" i="1"/>
  <c r="H115" i="1"/>
  <c r="H112" i="1"/>
  <c r="H13" i="1"/>
  <c r="I13" i="1" a="1"/>
  <c r="I13" i="1" s="1"/>
  <c r="H15" i="1"/>
  <c r="I15" i="1" a="1"/>
  <c r="I15" i="1" s="1"/>
  <c r="H17" i="1"/>
  <c r="L17" i="1" a="1"/>
  <c r="L17" i="1" s="1"/>
  <c r="I17" i="1" a="1"/>
  <c r="I17" i="1" s="1"/>
  <c r="J17" i="1" s="1"/>
  <c r="H18" i="1"/>
  <c r="L18" i="1" a="1"/>
  <c r="L18" i="1" s="1"/>
  <c r="I18" i="1" a="1"/>
  <c r="I18" i="1" s="1"/>
  <c r="J18" i="1" s="1"/>
  <c r="H19" i="1"/>
  <c r="L19" i="1" a="1"/>
  <c r="L19" i="1" s="1"/>
  <c r="I19" i="1" a="1"/>
  <c r="I19" i="1" s="1"/>
  <c r="J19" i="1" s="1"/>
  <c r="H20" i="1"/>
  <c r="L20" i="1" a="1"/>
  <c r="L20" i="1" s="1"/>
  <c r="I20" i="1" a="1"/>
  <c r="I20" i="1" s="1"/>
  <c r="J20" i="1" s="1"/>
  <c r="H21" i="1"/>
  <c r="L21" i="1" a="1"/>
  <c r="L21" i="1" s="1"/>
  <c r="I21" i="1" a="1"/>
  <c r="I21" i="1" s="1"/>
  <c r="J21" i="1" s="1"/>
  <c r="H22" i="1"/>
  <c r="L22" i="1" a="1"/>
  <c r="L22" i="1" s="1"/>
  <c r="I22" i="1" a="1"/>
  <c r="I22" i="1" s="1"/>
  <c r="H23" i="1"/>
  <c r="L23" i="1" a="1"/>
  <c r="L23" i="1" s="1"/>
  <c r="I23" i="1" a="1"/>
  <c r="I23" i="1" s="1"/>
  <c r="J23" i="1" s="1"/>
  <c r="H24" i="1"/>
  <c r="L24" i="1" a="1"/>
  <c r="L24" i="1" s="1"/>
  <c r="I24" i="1" a="1"/>
  <c r="I24" i="1" s="1"/>
  <c r="J24" i="1" s="1"/>
  <c r="H25" i="1"/>
  <c r="L25" i="1" a="1"/>
  <c r="L25" i="1" s="1"/>
  <c r="I25" i="1" a="1"/>
  <c r="I25" i="1" s="1"/>
  <c r="J25" i="1" s="1"/>
  <c r="H26" i="1"/>
  <c r="L26" i="1" a="1"/>
  <c r="L26" i="1" s="1"/>
  <c r="I26" i="1" a="1"/>
  <c r="I26" i="1" s="1"/>
  <c r="J26" i="1" s="1"/>
  <c r="H28" i="1"/>
  <c r="I28" i="1" a="1"/>
  <c r="I28" i="1" s="1"/>
  <c r="H30" i="1"/>
  <c r="L30" i="1" a="1"/>
  <c r="L30" i="1" s="1"/>
  <c r="I30" i="1" a="1"/>
  <c r="I30" i="1" s="1"/>
  <c r="J30" i="1" s="1"/>
  <c r="J29" i="1" s="1"/>
  <c r="H32" i="1"/>
  <c r="I32" i="1" a="1"/>
  <c r="I32" i="1" s="1"/>
  <c r="J32" i="1" s="1"/>
  <c r="J31" i="1" s="1"/>
  <c r="H34" i="1"/>
  <c r="L34" i="1" a="1"/>
  <c r="L34" i="1" s="1"/>
  <c r="I34" i="1" a="1"/>
  <c r="I34" i="1" s="1"/>
  <c r="H35" i="1"/>
  <c r="L35" i="1" a="1"/>
  <c r="L35" i="1" s="1"/>
  <c r="I35" i="1" a="1"/>
  <c r="I35" i="1" s="1"/>
  <c r="J35" i="1" s="1"/>
  <c r="H36" i="1"/>
  <c r="L36" i="1" a="1"/>
  <c r="L36" i="1" s="1"/>
  <c r="I36" i="1" a="1"/>
  <c r="I36" i="1" s="1"/>
  <c r="J36" i="1" s="1"/>
  <c r="H37" i="1"/>
  <c r="L37" i="1" a="1"/>
  <c r="L37" i="1" s="1"/>
  <c r="I37" i="1" a="1"/>
  <c r="I37" i="1" s="1"/>
  <c r="J37" i="1" s="1"/>
  <c r="H38" i="1"/>
  <c r="L38" i="1" a="1"/>
  <c r="L38" i="1" s="1"/>
  <c r="I38" i="1" a="1"/>
  <c r="I38" i="1" s="1"/>
  <c r="H40" i="1"/>
  <c r="I40" i="1" a="1"/>
  <c r="I40" i="1" s="1"/>
  <c r="J40" i="1" s="1"/>
  <c r="J39" i="1" s="1"/>
  <c r="H42" i="1"/>
  <c r="L42" i="1" a="1"/>
  <c r="L42" i="1" s="1"/>
  <c r="I42" i="1" a="1"/>
  <c r="I42" i="1" s="1"/>
  <c r="J42" i="1" s="1"/>
  <c r="H43" i="1"/>
  <c r="L43" i="1" a="1"/>
  <c r="L43" i="1" s="1"/>
  <c r="I43" i="1" a="1"/>
  <c r="I43" i="1" s="1"/>
  <c r="J43" i="1" s="1"/>
  <c r="H44" i="1"/>
  <c r="L44" i="1" a="1"/>
  <c r="L44" i="1" s="1"/>
  <c r="I44" i="1" a="1"/>
  <c r="I44" i="1" s="1"/>
  <c r="J44" i="1" s="1"/>
  <c r="H46" i="1"/>
  <c r="I46" i="1" a="1"/>
  <c r="I46" i="1" s="1"/>
  <c r="J46" i="1" s="1"/>
  <c r="J45" i="1" s="1"/>
  <c r="H48" i="1"/>
  <c r="L48" i="1" a="1"/>
  <c r="L48" i="1" s="1"/>
  <c r="I48" i="1" a="1"/>
  <c r="I48" i="1" s="1"/>
  <c r="J48" i="1" s="1"/>
  <c r="H49" i="1"/>
  <c r="L49" i="1" a="1"/>
  <c r="L49" i="1" s="1"/>
  <c r="I49" i="1" a="1"/>
  <c r="I49" i="1" s="1"/>
  <c r="J49" i="1" s="1"/>
  <c r="H50" i="1"/>
  <c r="L50" i="1" a="1"/>
  <c r="L50" i="1" s="1"/>
  <c r="I50" i="1" a="1"/>
  <c r="I50" i="1" s="1"/>
  <c r="H51" i="1"/>
  <c r="L51" i="1" a="1"/>
  <c r="L51" i="1" s="1"/>
  <c r="I51" i="1" a="1"/>
  <c r="I51" i="1" s="1"/>
  <c r="H52" i="1"/>
  <c r="L52" i="1" a="1"/>
  <c r="L52" i="1" s="1"/>
  <c r="I52" i="1" a="1"/>
  <c r="I52" i="1" s="1"/>
  <c r="J52" i="1" s="1"/>
  <c r="H53" i="1"/>
  <c r="L53" i="1" a="1"/>
  <c r="L53" i="1" s="1"/>
  <c r="I53" i="1" a="1"/>
  <c r="I53" i="1" s="1"/>
  <c r="H55" i="1"/>
  <c r="I55" i="1" a="1"/>
  <c r="I55" i="1" s="1"/>
  <c r="J55" i="1" s="1"/>
  <c r="J54" i="1" s="1"/>
  <c r="H57" i="1"/>
  <c r="L57" i="1" a="1"/>
  <c r="L57" i="1" s="1"/>
  <c r="I57" i="1" a="1"/>
  <c r="I57" i="1" s="1"/>
  <c r="J57" i="1" s="1"/>
  <c r="H58" i="1"/>
  <c r="L58" i="1" a="1"/>
  <c r="L58" i="1" s="1"/>
  <c r="I58" i="1" a="1"/>
  <c r="I58" i="1" s="1"/>
  <c r="J58" i="1" s="1"/>
  <c r="H59" i="1"/>
  <c r="L59" i="1" a="1"/>
  <c r="L59" i="1" s="1"/>
  <c r="I59" i="1" a="1"/>
  <c r="I59" i="1" s="1"/>
  <c r="J59" i="1" s="1"/>
  <c r="H60" i="1"/>
  <c r="L60" i="1" a="1"/>
  <c r="L60" i="1" s="1"/>
  <c r="I60" i="1" a="1"/>
  <c r="I60" i="1" s="1"/>
  <c r="J60" i="1" s="1"/>
  <c r="H61" i="1"/>
  <c r="L61" i="1" a="1"/>
  <c r="L61" i="1" s="1"/>
  <c r="I61" i="1" a="1"/>
  <c r="I61" i="1" s="1"/>
  <c r="J61" i="1" s="1"/>
  <c r="H62" i="1"/>
  <c r="L62" i="1" a="1"/>
  <c r="L62" i="1" s="1"/>
  <c r="I62" i="1" a="1"/>
  <c r="I62" i="1" s="1"/>
  <c r="J62" i="1" s="1"/>
  <c r="H63" i="1"/>
  <c r="L63" i="1" a="1"/>
  <c r="L63" i="1" s="1"/>
  <c r="I63" i="1" a="1"/>
  <c r="I63" i="1" s="1"/>
  <c r="H65" i="1"/>
  <c r="I65" i="1" a="1"/>
  <c r="I65" i="1" s="1"/>
  <c r="J65" i="1" s="1"/>
  <c r="J64" i="1" s="1"/>
  <c r="H67" i="1"/>
  <c r="L67" i="1" a="1"/>
  <c r="L67" i="1" s="1"/>
  <c r="I67" i="1" a="1"/>
  <c r="I67" i="1" s="1"/>
  <c r="J67" i="1" s="1"/>
  <c r="J66" i="1" s="1"/>
  <c r="H69" i="1"/>
  <c r="I69" i="1" a="1"/>
  <c r="I69" i="1" s="1"/>
  <c r="H71" i="1"/>
  <c r="L71" i="1" a="1"/>
  <c r="L71" i="1" s="1"/>
  <c r="I71" i="1" a="1"/>
  <c r="I71" i="1" s="1"/>
  <c r="J71" i="1" s="1"/>
  <c r="J70" i="1" s="1"/>
  <c r="H73" i="1"/>
  <c r="I73" i="1" a="1"/>
  <c r="I73" i="1" s="1"/>
  <c r="J73" i="1" s="1"/>
  <c r="J72" i="1" s="1"/>
  <c r="H75" i="1"/>
  <c r="L75" i="1" a="1"/>
  <c r="L75" i="1" s="1"/>
  <c r="I75" i="1" a="1"/>
  <c r="I75" i="1" s="1"/>
  <c r="J75" i="1" s="1"/>
  <c r="J74" i="1" s="1"/>
  <c r="H77" i="1"/>
  <c r="I77" i="1" a="1"/>
  <c r="I77" i="1" s="1"/>
  <c r="J77" i="1" s="1"/>
  <c r="J76" i="1" s="1"/>
  <c r="H79" i="1"/>
  <c r="L79" i="1" a="1"/>
  <c r="L79" i="1" s="1"/>
  <c r="I79" i="1" a="1"/>
  <c r="I79" i="1" s="1"/>
  <c r="H81" i="1"/>
  <c r="I81" i="1" a="1"/>
  <c r="I81" i="1" s="1"/>
  <c r="J81" i="1" s="1"/>
  <c r="J80" i="1" s="1"/>
  <c r="H83" i="1"/>
  <c r="L83" i="1" a="1"/>
  <c r="L83" i="1" s="1"/>
  <c r="I83" i="1" a="1"/>
  <c r="I83" i="1" s="1"/>
  <c r="J83" i="1" s="1"/>
  <c r="H84" i="1"/>
  <c r="L84" i="1" a="1"/>
  <c r="L84" i="1" s="1"/>
  <c r="I84" i="1" a="1"/>
  <c r="I84" i="1" s="1"/>
  <c r="J84" i="1" s="1"/>
  <c r="H85" i="1"/>
  <c r="L85" i="1" a="1"/>
  <c r="L85" i="1" s="1"/>
  <c r="I85" i="1" a="1"/>
  <c r="I85" i="1" s="1"/>
  <c r="J85" i="1" s="1"/>
  <c r="H86" i="1"/>
  <c r="L86" i="1" a="1"/>
  <c r="L86" i="1" s="1"/>
  <c r="I86" i="1" a="1"/>
  <c r="I86" i="1" s="1"/>
  <c r="J86" i="1" s="1"/>
  <c r="H87" i="1"/>
  <c r="L87" i="1" a="1"/>
  <c r="L87" i="1" s="1"/>
  <c r="I87" i="1" a="1"/>
  <c r="I87" i="1" s="1"/>
  <c r="J87" i="1" s="1"/>
  <c r="H88" i="1"/>
  <c r="L88" i="1" a="1"/>
  <c r="L88" i="1" s="1"/>
  <c r="I88" i="1" a="1"/>
  <c r="I88" i="1" s="1"/>
  <c r="H89" i="1"/>
  <c r="L89" i="1" a="1"/>
  <c r="L89" i="1" s="1"/>
  <c r="I89" i="1" a="1"/>
  <c r="I89" i="1" s="1"/>
  <c r="J89" i="1" s="1"/>
  <c r="H91" i="1"/>
  <c r="I91" i="1" a="1"/>
  <c r="I91" i="1" s="1"/>
  <c r="H93" i="1"/>
  <c r="L93" i="1" a="1"/>
  <c r="L93" i="1" s="1"/>
  <c r="I93" i="1" a="1"/>
  <c r="I93" i="1"/>
  <c r="H95" i="1"/>
  <c r="I95" i="1" a="1"/>
  <c r="I95" i="1"/>
  <c r="J95" i="1"/>
  <c r="J94" i="1" s="1"/>
  <c r="H97" i="1"/>
  <c r="L97" i="1" a="1"/>
  <c r="L97" i="1" s="1"/>
  <c r="I97" i="1" a="1"/>
  <c r="I97" i="1" s="1"/>
  <c r="J97" i="1" s="1"/>
  <c r="H98" i="1"/>
  <c r="L98" i="1" a="1"/>
  <c r="L98" i="1" s="1"/>
  <c r="I98" i="1" a="1"/>
  <c r="I98" i="1" s="1"/>
  <c r="J98" i="1" s="1"/>
  <c r="H99" i="1"/>
  <c r="L99" i="1" a="1"/>
  <c r="L99" i="1" s="1"/>
  <c r="I99" i="1" a="1"/>
  <c r="I99" i="1" s="1"/>
  <c r="J99" i="1" s="1"/>
  <c r="H101" i="1"/>
  <c r="I101" i="1" a="1"/>
  <c r="I101" i="1" s="1"/>
  <c r="J101" i="1" s="1"/>
  <c r="J100" i="1" s="1"/>
  <c r="H103" i="1"/>
  <c r="L103" i="1" a="1"/>
  <c r="L103" i="1" s="1"/>
  <c r="I103" i="1" a="1"/>
  <c r="I103" i="1" s="1"/>
  <c r="H104" i="1"/>
  <c r="L104" i="1" a="1"/>
  <c r="L104" i="1" s="1"/>
  <c r="I104" i="1" a="1"/>
  <c r="I104" i="1" s="1"/>
  <c r="J104" i="1" s="1"/>
  <c r="H105" i="1"/>
  <c r="L105" i="1" a="1"/>
  <c r="L105" i="1" s="1"/>
  <c r="I105" i="1" a="1"/>
  <c r="I105" i="1" s="1"/>
  <c r="J105" i="1" s="1"/>
  <c r="H106" i="1"/>
  <c r="L106" i="1" a="1"/>
  <c r="L106" i="1" s="1"/>
  <c r="I106" i="1" a="1"/>
  <c r="I106" i="1" s="1"/>
  <c r="J106" i="1" s="1"/>
  <c r="H107" i="1"/>
  <c r="L107" i="1" a="1"/>
  <c r="L107" i="1" s="1"/>
  <c r="I107" i="1" a="1"/>
  <c r="I107" i="1" s="1"/>
  <c r="J107" i="1" s="1"/>
  <c r="H108" i="1"/>
  <c r="L108" i="1" a="1"/>
  <c r="L108" i="1" s="1"/>
  <c r="I108" i="1" a="1"/>
  <c r="I108" i="1" s="1"/>
  <c r="J108" i="1" s="1"/>
  <c r="H109" i="1"/>
  <c r="L109" i="1" a="1"/>
  <c r="L109" i="1" s="1"/>
  <c r="I109" i="1" a="1"/>
  <c r="I109" i="1" s="1"/>
  <c r="H110" i="1"/>
  <c r="L110" i="1" a="1"/>
  <c r="L110" i="1" s="1"/>
  <c r="I110" i="1" a="1"/>
  <c r="I110" i="1" s="1"/>
  <c r="H119" i="1"/>
  <c r="I119" i="1" a="1"/>
  <c r="I119" i="1" s="1"/>
  <c r="J119" i="1" s="1"/>
  <c r="J118" i="1" s="1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0" i="2"/>
  <c r="J53" i="1" l="1"/>
  <c r="J88" i="1"/>
  <c r="J22" i="1"/>
  <c r="J34" i="1"/>
  <c r="J63" i="1"/>
  <c r="J56" i="1" s="1"/>
  <c r="J79" i="1"/>
  <c r="J78" i="1" s="1"/>
  <c r="J103" i="1"/>
  <c r="J50" i="1"/>
  <c r="J51" i="1"/>
  <c r="J93" i="1"/>
  <c r="J96" i="1"/>
  <c r="J69" i="1"/>
  <c r="J68" i="1" s="1"/>
  <c r="J13" i="1"/>
  <c r="J12" i="1" s="1"/>
  <c r="J15" i="1"/>
  <c r="J14" i="1" s="1"/>
  <c r="J117" i="1"/>
  <c r="J116" i="1" s="1"/>
  <c r="J28" i="1"/>
  <c r="J27" i="1" s="1"/>
  <c r="J41" i="1"/>
  <c r="J38" i="1"/>
  <c r="J91" i="1"/>
  <c r="J90" i="1" s="1"/>
  <c r="J109" i="1"/>
  <c r="J110" i="1"/>
  <c r="J112" i="1" l="1"/>
  <c r="J82" i="1"/>
  <c r="J16" i="1"/>
  <c r="J115" i="1"/>
  <c r="J47" i="1"/>
  <c r="J114" i="1"/>
  <c r="J92" i="1"/>
  <c r="J113" i="1"/>
  <c r="J33" i="1"/>
  <c r="J121" i="1"/>
  <c r="E22" i="2" s="1"/>
  <c r="J102" i="1"/>
  <c r="J111" i="1" l="1"/>
  <c r="J122" i="1" l="1"/>
  <c r="J11" i="1"/>
  <c r="J10" i="1" s="1"/>
  <c r="J9" i="1" s="1"/>
  <c r="J120" i="1" l="1"/>
  <c r="G59" i="3"/>
  <c r="G60" i="3"/>
  <c r="G61" i="3"/>
  <c r="G62" i="3"/>
  <c r="G63" i="3" l="1"/>
  <c r="G65" i="3" s="1"/>
</calcChain>
</file>

<file path=xl/sharedStrings.xml><?xml version="1.0" encoding="utf-8"?>
<sst xmlns="http://schemas.openxmlformats.org/spreadsheetml/2006/main" count="648" uniqueCount="169">
  <si>
    <t>Локальный сметный расчет (ЛСР) №6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</si>
  <si>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ГП-72.106» Секция 5</t>
  </si>
  <si>
    <t>Ведомость объемов работ и расхода материалов по работе: Устройство системы водоснабжения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</si>
  <si>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</si>
  <si>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</si>
  <si>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</si>
  <si>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</si>
  <si>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</si>
  <si>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</si>
  <si>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5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</si>
  <si>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</si>
  <si>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</si>
  <si>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</si>
  <si>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</si>
  <si>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</si>
  <si>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</si>
  <si>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</si>
  <si>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11.02</t>
  </si>
  <si>
    <t>Устройство системы водоснабжения</t>
  </si>
  <si>
    <t>11.02.02</t>
  </si>
  <si>
    <t>Устройство водоснабжения (горизонтальная разводка)</t>
  </si>
  <si>
    <t>11.02.02.00</t>
  </si>
  <si>
    <t>Работы:</t>
  </si>
  <si>
    <t>Бурение отверстий до 100мм</t>
  </si>
  <si>
    <t>шт</t>
  </si>
  <si>
    <t>Изоляция трубопровода</t>
  </si>
  <si>
    <t>м</t>
  </si>
  <si>
    <t>Материалы:</t>
  </si>
  <si>
    <t>1</t>
  </si>
  <si>
    <t>Теплоизоляция трубная</t>
  </si>
  <si>
    <t>K-FLEX</t>
  </si>
  <si>
    <t>76х13мм вспененный полиэтилен</t>
  </si>
  <si>
    <t>пог. м</t>
  </si>
  <si>
    <t>2</t>
  </si>
  <si>
    <t>89х13мм вспененный полиэтилен</t>
  </si>
  <si>
    <t>3</t>
  </si>
  <si>
    <t>57х13мм вспененный полиэтилен</t>
  </si>
  <si>
    <t>4</t>
  </si>
  <si>
    <t>50х13мм вспененный полиэтилен</t>
  </si>
  <si>
    <t>5</t>
  </si>
  <si>
    <t>92х13мм вспененный полиэтилен</t>
  </si>
  <si>
    <t>6</t>
  </si>
  <si>
    <t>110х13мм вспененный полиэтилен</t>
  </si>
  <si>
    <t>7</t>
  </si>
  <si>
    <t>63х13мм вспененный полиэтилен</t>
  </si>
  <si>
    <t>8</t>
  </si>
  <si>
    <t>28х13мм вспененный полиэтилен</t>
  </si>
  <si>
    <t>9</t>
  </si>
  <si>
    <t>35х13мм вспененный полиэтилен</t>
  </si>
  <si>
    <t>10</t>
  </si>
  <si>
    <t>42х13мм вспененный полиэтилен</t>
  </si>
  <si>
    <t>Монтаж затвора</t>
  </si>
  <si>
    <t>Затвор поворотный дисковый</t>
  </si>
  <si>
    <t>REON</t>
  </si>
  <si>
    <t>межфланцевый Ду-80 Py-16bar ручной с контролем положения</t>
  </si>
  <si>
    <t>Монтаж клапана (фланцевые, резьбовые) до 32 мм</t>
  </si>
  <si>
    <t>Клапан балансировочный</t>
  </si>
  <si>
    <t>Weser</t>
  </si>
  <si>
    <t>ручной MVT-R Ду-25 Ру-16бар</t>
  </si>
  <si>
    <t>ручной MVT-R Ду-15 Ру-16бар</t>
  </si>
  <si>
    <t>Клапан обратный</t>
  </si>
  <si>
    <t>Valtec</t>
  </si>
  <si>
    <t>муфтовый Ду-15 Ру-16бар</t>
  </si>
  <si>
    <t>муфтовый Ду-20 Ру-16бар</t>
  </si>
  <si>
    <t>Клапан регулирующий</t>
  </si>
  <si>
    <t>понижения давления резьбовой Ду-20Ру-10 бар</t>
  </si>
  <si>
    <t>Монтаж клапана (фланцевые, резьбовые) от 40 мм</t>
  </si>
  <si>
    <t>ручной MVT-R Ду-40 Ру-16бар</t>
  </si>
  <si>
    <t>Межфланцевый Ду-100 Ру-16бар</t>
  </si>
  <si>
    <t>Межфланцевый Ду-80 Ру-16бар</t>
  </si>
  <si>
    <t>Монтаж кранов (фланцевые, резьбовые) до 32 мм</t>
  </si>
  <si>
    <t>Кран шаровой</t>
  </si>
  <si>
    <t>Ду-15 полнопроходный с НГ</t>
  </si>
  <si>
    <t>Ду-20 полнопроходный с НГ</t>
  </si>
  <si>
    <t>Ду-25 полнопроходный с НГ</t>
  </si>
  <si>
    <t>муфтовый со штуцером Ду-20</t>
  </si>
  <si>
    <t>ВР-ВР Ду-15 полнопроходной</t>
  </si>
  <si>
    <t>Кран трехходовой для манометра</t>
  </si>
  <si>
    <t>Ду-15 Ру-16 G1/2-М20х1,5 латунь</t>
  </si>
  <si>
    <t>Монтаж кранов (фланцевые, резьбовые) от 40 мм</t>
  </si>
  <si>
    <t>LD</t>
  </si>
  <si>
    <t>фланцевый Ду-200</t>
  </si>
  <si>
    <t>c НГ Ду-40 полнопроходной</t>
  </si>
  <si>
    <t>c НГ Ду-50 полнопроходной</t>
  </si>
  <si>
    <t>фланцевый Ду-100 PN1,6 с электроприводом</t>
  </si>
  <si>
    <t>межфланцевый СТРИЖ Ду-80 PN1,6</t>
  </si>
  <si>
    <t>фланцевый Ду-80</t>
  </si>
  <si>
    <t>фланцевый Ду-100</t>
  </si>
  <si>
    <t>Монтаж насосной установки повышения давления</t>
  </si>
  <si>
    <t>Насосная установка повышения давления</t>
  </si>
  <si>
    <t>WILO либо аналог</t>
  </si>
  <si>
    <t>16бар Q=21.83 м3/час Н=73,93 м</t>
  </si>
  <si>
    <t>COR-3 MVL 810/SKw-EB-R (или аналог) в комплекте с фиброкомпенсаторами фланцевыми</t>
  </si>
  <si>
    <t>Монтаж НСПС</t>
  </si>
  <si>
    <t>Переход</t>
  </si>
  <si>
    <t>сварной Д225/219 мм ПЭ/Сталь</t>
  </si>
  <si>
    <t>Монтаж счетчика</t>
  </si>
  <si>
    <t>Счетчик воды</t>
  </si>
  <si>
    <t>Пульсар</t>
  </si>
  <si>
    <t>с импульсным выходом Ду-65 Qn- L-</t>
  </si>
  <si>
    <t>Счетчик с импульсным выходом и системой передачи показаний по RS-485 Ду 65
Qn=63 м3/ч , Qmin=0,75 м3/ч , IP68</t>
  </si>
  <si>
    <t>Монтаж фильтра</t>
  </si>
  <si>
    <t>Фильтр сетчатый</t>
  </si>
  <si>
    <t>Прокладка трубы ППН</t>
  </si>
  <si>
    <t>Труба полипропиленовая</t>
  </si>
  <si>
    <t>PPH PN20 DN90х15 арм.стекловолокно</t>
  </si>
  <si>
    <t>PPH PN20 DN25х5,4 арм.стекловолокно</t>
  </si>
  <si>
    <t>PPH PN20 DN32х5,4 арм.стекловолокно</t>
  </si>
  <si>
    <t>PPH PN20 DN40х6,7 арм.стекловолокно</t>
  </si>
  <si>
    <t>PPH PN20 DN50х8,4 арм.стекловолокно</t>
  </si>
  <si>
    <t>PPH PN20 DN63х10,5 арм.стекловолокно</t>
  </si>
  <si>
    <t>PPH PN20 DN75х12,5 арм.стекловолокно</t>
  </si>
  <si>
    <t>Прокладка трубы ПЭ</t>
  </si>
  <si>
    <t>Труба полиэтиленовая (пог.м.)</t>
  </si>
  <si>
    <t>ПЭ-100 SDR13,6 DN225х16,6</t>
  </si>
  <si>
    <t>Прокладка трубы стальной до 40 мм</t>
  </si>
  <si>
    <t>Труба стальная</t>
  </si>
  <si>
    <t>12Х18Н10Т сварка D-26x2.5</t>
  </si>
  <si>
    <t>12Х18Н10Т сварка D-48x3.5</t>
  </si>
  <si>
    <t>12Х18Н10Т сварка D-22x3</t>
  </si>
  <si>
    <t>Прокладка трубы стальной от 57 мм</t>
  </si>
  <si>
    <t>12Х18Н10Т сварка D-108x4.0</t>
  </si>
  <si>
    <t>12Х18Н10Т сварка D-219x9.5</t>
  </si>
  <si>
    <t>12Х18Н10Т сварка D-57x3.5</t>
  </si>
  <si>
    <t>12Х18Н10Т сварка D-89x4.5</t>
  </si>
  <si>
    <t>12Х18Н10Т сварка D-76x3.5</t>
  </si>
  <si>
    <t>Труба электросварная (пог.м.)</t>
  </si>
  <si>
    <t>стальная D-89х4,0</t>
  </si>
  <si>
    <t>стальная D-108х4,0</t>
  </si>
  <si>
    <t>стальная D-133х5,0</t>
  </si>
  <si>
    <t>%</t>
  </si>
  <si>
    <t>11.02.03</t>
  </si>
  <si>
    <t>ПНР</t>
  </si>
  <si>
    <t>11.02.03.00</t>
  </si>
  <si>
    <t>Пусконаладочные работы системы водоснабжения: регулировка системы, манометрические испытания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</si>
  <si>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</si>
  <si>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</si>
  <si>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</si>
  <si>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</si>
  <si>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</si>
  <si>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</si>
  <si>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</si>
  <si>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</si>
  <si>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</si>
  <si>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</si>
  <si>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</si>
  <si>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</si>
  <si>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</si>
  <si>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ГП-72.106.05.11.02 Секция 5_Устройство системы водоснабжения №1</t>
  </si>
  <si>
    <t>17ab6b8e-bec7-11f0-8b59-a036bcbd010b</t>
  </si>
  <si>
    <t>Итог</t>
  </si>
  <si>
    <t>Фитинги для ППН трубы</t>
  </si>
  <si>
    <t>Фитинги для ПЭ трубы</t>
  </si>
  <si>
    <t>Фитинги для стальной трубы</t>
  </si>
  <si>
    <t>Прочие материалы</t>
  </si>
  <si>
    <t>ИТОГО по сметному расчету, в тч НДС:</t>
  </si>
  <si>
    <t>в тч НДС ____%</t>
  </si>
  <si>
    <t>указать %</t>
  </si>
  <si>
    <t>Примечание:</t>
  </si>
  <si>
    <t>-</t>
  </si>
  <si>
    <t>В стоимость пусконоладочных работ входит: ПНР Насосной станции ХП, Атоматизация (узлов учета воды, повысительной НУ)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</si>
  <si>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</si>
  <si>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</si>
  <si>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</si>
  <si>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</si>
  <si>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</si>
  <si>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</si>
  <si>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Проверка: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</si>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</sst>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#,##0.00\ _₽"/>
  </numFmts>
  <fonts count="17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sz val="8"/>
      <color rgb="FFFF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0" fillId="0" borderId="0"/>
    <xf numFmtId="0" fontId="1" fillId="0" borderId="0"/>
    <xf numFmtId="0" fontId="11" fillId="0" borderId="0"/>
    <xf numFmtId="0" fontId="1" fillId="0" borderId="0"/>
  </cellStyleXfs>
  <cellXfs count="130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center" vertical="center"/>
    </xf>
    <xf numFmtId="1" fontId="5" fillId="8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1" fontId="0" fillId="8" borderId="5" xfId="0" applyNumberForma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1" fontId="7" fillId="0" borderId="0" xfId="1" applyNumberFormat="1" applyFont="1" applyAlignment="1">
      <alignment horizontal="center" vertical="center"/>
    </xf>
    <xf numFmtId="0" fontId="11" fillId="0" borderId="0" xfId="3" applyAlignment="1">
      <alignment vertical="center"/>
    </xf>
    <xf numFmtId="0" fontId="12" fillId="0" borderId="0" xfId="3" applyFont="1" applyAlignment="1">
      <alignment vertical="center"/>
    </xf>
    <xf numFmtId="4" fontId="12" fillId="0" borderId="0" xfId="3" applyNumberFormat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7" fillId="0" borderId="0" xfId="3" applyFont="1"/>
    <xf numFmtId="0" fontId="13" fillId="0" borderId="0" xfId="3" applyFont="1"/>
    <xf numFmtId="4" fontId="13" fillId="0" borderId="0" xfId="3" applyNumberFormat="1" applyFont="1"/>
    <xf numFmtId="49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4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0" fontId="0" fillId="0" borderId="5" xfId="0" applyBorder="1" applyAlignment="1">
      <alignment horizontal="center"/>
    </xf>
    <xf numFmtId="0" fontId="5" fillId="4" borderId="5" xfId="0" applyFont="1" applyFill="1" applyBorder="1" applyAlignment="1">
      <alignment horizontal="left"/>
    </xf>
    <xf numFmtId="0" fontId="16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16" fillId="4" borderId="0" xfId="0" applyNumberFormat="1" applyFont="1" applyFill="1" applyAlignment="1">
      <alignment horizontal="right" vertical="center"/>
    </xf>
    <xf numFmtId="0" fontId="5" fillId="0" borderId="5" xfId="0" applyFont="1" applyBorder="1" applyAlignment="1">
      <alignment horizontal="center"/>
    </xf>
    <xf numFmtId="0" fontId="5" fillId="5" borderId="5" xfId="0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5" fillId="9" borderId="0" xfId="0" applyFont="1" applyFill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13" fillId="0" borderId="0" xfId="4" applyFont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6" borderId="9" xfId="0" applyFill="1" applyBorder="1" applyAlignment="1">
      <alignment horizontal="right"/>
    </xf>
    <xf numFmtId="0" fontId="0" fillId="6" borderId="6" xfId="0" applyFill="1" applyBorder="1" applyAlignment="1">
      <alignment horizontal="right"/>
    </xf>
    <xf numFmtId="0" fontId="0" fillId="6" borderId="7" xfId="0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FF67387F-6853-4C59-8E01-B1F9DB5AA76A}"/>
    <cellStyle name="Обычный 3 2 2 4" xfId="2" xr:uid="{9BC3CF35-985E-4960-8448-2981F28C0DBF}"/>
    <cellStyle name="Обычный 3 2 2 4 2" xfId="4" xr:uid="{5FC91D15-5E60-402A-8DD1-3A0A3120E447}"/>
    <cellStyle name="Обычный 5" xfId="1" xr:uid="{1A2057BB-923A-418F-A6B9-D54882907FBA}"/>
  </cellStyles>
  <dxfs count="41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79F72C-9FD5-4707-957C-CA9AD34C719A}" name="Р" displayName="Р" ref="A3:F20" totalsRowCount="1" headerRowDxfId="40" headerRowBorderDxfId="39" tableBorderDxfId="38" totalsRowBorderDxfId="37">
  <autoFilter ref="A3:F19" xr:uid="{8E79F72C-9FD5-4707-957C-CA9AD34C719A}"/>
  <tableColumns count="6">
    <tableColumn id="1" xr3:uid="{F9EB9BD4-1717-4E8B-A224-AEA7A4A84B02}" name="Наименование" totalsRowLabel="Итог" dataDxfId="36" totalsRowDxfId="35"/>
    <tableColumn id="2" xr3:uid="{D6644F8F-9A52-4555-9E8B-CFC38B7FC64D}" name="Ед. изм." dataDxfId="34" totalsRowDxfId="33"/>
    <tableColumn id="3" xr3:uid="{521A174F-5162-4B9C-8B8C-B971CF753526}" name="Количество" dataDxfId="32" totalsRowDxfId="31"/>
    <tableColumn id="4" xr3:uid="{31404466-48B2-4563-9595-7B331473E030}" name="Цена за ед., руб" dataDxfId="30" totalsRowDxfId="29"/>
    <tableColumn id="5" xr3:uid="{EC5EC994-E851-4D22-9937-1BAABCD8B984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1D7F926C-F42E-4432-8602-54E8E9AE24A0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AD797F-D2DA-4AAB-A631-A8B8B1DC2298}" name="М" displayName="М" ref="A3:I63" totalsRowCount="1" headerRowDxfId="24" headerRowBorderDxfId="23" tableBorderDxfId="22" totalsRowBorderDxfId="21">
  <autoFilter ref="A3:I62" xr:uid="{C8AD797F-D2DA-4AAB-A631-A8B8B1DC2298}"/>
  <tableColumns count="9">
    <tableColumn id="1" xr3:uid="{72B1347D-193C-411E-9B68-01338F622134}" name="Наим." totalsRowLabel="Итог" dataDxfId="20" totalsRowDxfId="8"/>
    <tableColumn id="2" xr3:uid="{357CFED1-13F4-4766-A543-91E7D7610809}" name="Артикул, марка, произв." dataDxfId="19" totalsRowDxfId="7"/>
    <tableColumn id="3" xr3:uid="{12B3D664-A005-4B8D-9375-DB6FA9C0430E}" name="Хар-ка" dataDxfId="18" totalsRowDxfId="6"/>
    <tableColumn id="4" xr3:uid="{EF5B3711-DF0A-4A88-8E46-11E0A4C877C0}" name="Ед. изм." dataDxfId="17" totalsRowDxfId="5"/>
    <tableColumn id="5" xr3:uid="{895D77FC-4BCF-4EE3-B871-ABDB28DD64FD}" name="Количество" dataDxfId="16" totalsRowDxfId="4"/>
    <tableColumn id="6" xr3:uid="{3760DB13-E506-47D4-8BF0-C96573F18F7E}" name="Цена за ед., руб" dataDxfId="15" totalsRowDxfId="3"/>
    <tableColumn id="7" xr3:uid="{2796365C-C500-47CD-8EBA-68ACD169EDD6}" name="Сумма, руб" totalsRowFunction="sum" dataDxfId="14" totalsRowDxfId="2">
      <calculatedColumnFormula>ROUND(М[[#This Row],[Количество]]*М[[#This Row],[Цена за ед., руб]],2)</calculatedColumnFormula>
    </tableColumn>
    <tableColumn id="8" xr3:uid="{FA37A8DB-517E-40E8-B842-F8822CA388EE}" name="Прим." dataDxfId="13" totalsRowDxfId="1"/>
    <tableColumn id="9" xr3:uid="{474BC3F5-B45B-43DD-98D4-9BE52783F03F}" name="Форма закупа" dataDxfId="12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EL135"/>
  <sheetViews>
    <sheetView tabSelected="1" workbookViewId="0">
      <pane ySplit="7" topLeftCell="A107" activePane="bottomLeft" state="frozen"/>
      <selection pane="bottomLeft" activeCell="L112" sqref="L112:L115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121" t="s">
        <v>0</v>
      </c>
      <c r="C2" s="121"/>
      <c r="D2" s="121"/>
      <c r="E2" s="121"/>
      <c r="F2" s="121"/>
      <c r="G2" s="121"/>
      <c r="H2" s="121"/>
      <c r="I2" s="121"/>
      <c r="J2" s="121"/>
    </row>
    <row r="3" spans="1:12" ht="23.1" customHeight="1" x14ac:dyDescent="0.2">
      <c r="B3" s="122" t="s">
        <v>1</v>
      </c>
      <c r="C3" s="122"/>
      <c r="D3" s="122"/>
      <c r="E3" s="122"/>
      <c r="F3" s="122"/>
      <c r="G3" s="122"/>
      <c r="H3" s="122"/>
      <c r="I3" s="122"/>
      <c r="J3" s="122"/>
    </row>
    <row r="4" spans="1:12" ht="11.1" customHeight="1" x14ac:dyDescent="0.2">
      <c r="B4" s="122" t="s">
        <v>2</v>
      </c>
      <c r="C4" s="122"/>
      <c r="D4" s="122"/>
      <c r="E4" s="122"/>
      <c r="F4" s="122"/>
      <c r="G4" s="122"/>
      <c r="H4" s="122"/>
      <c r="I4" s="122"/>
      <c r="J4" s="122"/>
    </row>
    <row r="5" spans="1:12" ht="11.1" customHeight="1" x14ac:dyDescent="0.2"/>
    <row r="6" spans="1:12" ht="11.1" customHeight="1" x14ac:dyDescent="0.2">
      <c r="A6" s="108" t="s">
        <v>3</v>
      </c>
      <c r="B6" s="108" t="s">
        <v>4</v>
      </c>
      <c r="C6" s="123" t="s">
        <v>5</v>
      </c>
      <c r="D6" s="125" t="s">
        <v>6</v>
      </c>
      <c r="E6" s="108" t="s">
        <v>7</v>
      </c>
      <c r="F6" s="110" t="s">
        <v>8</v>
      </c>
      <c r="G6" s="127" t="s">
        <v>9</v>
      </c>
      <c r="H6" s="108" t="s">
        <v>10</v>
      </c>
      <c r="I6" s="110" t="s">
        <v>11</v>
      </c>
      <c r="J6" s="110" t="s">
        <v>12</v>
      </c>
      <c r="K6" s="108" t="s">
        <v>13</v>
      </c>
      <c r="L6" s="110" t="s">
        <v>14</v>
      </c>
    </row>
    <row r="7" spans="1:12" ht="11.1" customHeight="1" x14ac:dyDescent="0.2">
      <c r="A7" s="109"/>
      <c r="B7" s="109"/>
      <c r="C7" s="124"/>
      <c r="D7" s="126"/>
      <c r="E7" s="109"/>
      <c r="F7" s="111"/>
      <c r="G7" s="128"/>
      <c r="H7" s="109"/>
      <c r="I7" s="111"/>
      <c r="J7" s="111"/>
      <c r="K7" s="109"/>
      <c r="L7" s="111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53"/>
      <c r="J8" s="53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4"/>
      <c r="J9" s="54">
        <f ca="1">SUM($J$116,$J$10)</f>
        <v>0</v>
      </c>
      <c r="K9" s="10"/>
      <c r="L9" s="10"/>
    </row>
    <row r="10" spans="1:12" ht="23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5"/>
      <c r="J10" s="55">
        <f ca="1">SUM($J$11)</f>
        <v>0</v>
      </c>
      <c r="K10" s="19"/>
      <c r="L10" s="19"/>
    </row>
    <row r="11" spans="1:12" ht="23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5"/>
      <c r="J11" s="55">
        <f ca="1">SUM($J$102,$J$100,$J$96,$J$94,$J$92,$J$90,$J$82,$J$80,$J$78,$J$76,$J$74,$J$72,$J$70,$J$68,$J$66,$J$64,$J$56,$J$54,$J$47,$J$45,$J$41,$J$39,$J$33,$J$31,$J$29,$J$27,$J$16,$J$14,$J$12,J111)</f>
        <v>0</v>
      </c>
      <c r="K11" s="19"/>
      <c r="L11" s="19"/>
    </row>
    <row r="12" spans="1:12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6"/>
      <c r="J12" s="57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30</v>
      </c>
      <c r="H13" s="28">
        <f>SUM($G$13:$G$13)</f>
        <v>30</v>
      </c>
      <c r="I13" s="58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8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6"/>
      <c r="J14" s="57">
        <f>SUM($J$15)</f>
        <v>0</v>
      </c>
      <c r="K14" s="18"/>
      <c r="L14" s="22"/>
    </row>
    <row r="15" spans="1:12" ht="11.1" customHeight="1" outlineLevel="4" x14ac:dyDescent="0.2">
      <c r="A15" s="23"/>
      <c r="B15" s="24" t="s">
        <v>25</v>
      </c>
      <c r="C15" s="25"/>
      <c r="D15" s="25"/>
      <c r="E15" s="26" t="s">
        <v>26</v>
      </c>
      <c r="F15" s="27"/>
      <c r="G15" s="29">
        <v>1263</v>
      </c>
      <c r="H15" s="29">
        <f>SUM($G$15:$G$15)</f>
        <v>1263</v>
      </c>
      <c r="I15" s="58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8">
        <f>ROUND($H$15*$I$15,2)</f>
        <v>0</v>
      </c>
      <c r="K15" s="25"/>
      <c r="L15" s="25"/>
    </row>
    <row r="16" spans="1:12" ht="11.1" customHeight="1" outlineLevel="4" x14ac:dyDescent="0.2">
      <c r="A16" s="20"/>
      <c r="B16" s="14" t="s">
        <v>27</v>
      </c>
      <c r="C16" s="21"/>
      <c r="D16" s="21"/>
      <c r="E16" s="21"/>
      <c r="F16" s="21"/>
      <c r="G16" s="21"/>
      <c r="H16" s="21"/>
      <c r="I16" s="56"/>
      <c r="J16" s="57">
        <f>SUM($J$17:$J$26)</f>
        <v>0</v>
      </c>
      <c r="K16" s="18"/>
      <c r="L16" s="22"/>
    </row>
    <row r="17" spans="1:12" ht="35.1" customHeight="1" outlineLevel="4" x14ac:dyDescent="0.2">
      <c r="A17" s="23" t="s">
        <v>28</v>
      </c>
      <c r="B17" s="24" t="s">
        <v>29</v>
      </c>
      <c r="C17" s="25" t="s">
        <v>30</v>
      </c>
      <c r="D17" s="25" t="s">
        <v>31</v>
      </c>
      <c r="E17" s="26" t="s">
        <v>32</v>
      </c>
      <c r="F17" s="27"/>
      <c r="G17" s="28">
        <v>105</v>
      </c>
      <c r="H17" s="28">
        <f>SUM($G$17:$G$17)</f>
        <v>105</v>
      </c>
      <c r="I17" s="58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58">
        <f>ROUND($H$17*$I$17,2)</f>
        <v>0</v>
      </c>
      <c r="K17" s="25"/>
      <c r="L17" s="25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ht="35.1" customHeight="1" outlineLevel="4" x14ac:dyDescent="0.2">
      <c r="A18" s="23" t="s">
        <v>33</v>
      </c>
      <c r="B18" s="24" t="s">
        <v>29</v>
      </c>
      <c r="C18" s="25" t="s">
        <v>30</v>
      </c>
      <c r="D18" s="25" t="s">
        <v>34</v>
      </c>
      <c r="E18" s="26" t="s">
        <v>32</v>
      </c>
      <c r="F18" s="27"/>
      <c r="G18" s="28">
        <v>30</v>
      </c>
      <c r="H18" s="28">
        <f>SUM($G$18:$G$18)</f>
        <v>30</v>
      </c>
      <c r="I18" s="58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58">
        <f>ROUND($H$18*$I$18,2)</f>
        <v>0</v>
      </c>
      <c r="K18" s="25"/>
      <c r="L18" s="25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</row>
    <row r="19" spans="1:12" ht="35.1" customHeight="1" outlineLevel="4" x14ac:dyDescent="0.2">
      <c r="A19" s="23" t="s">
        <v>35</v>
      </c>
      <c r="B19" s="24" t="s">
        <v>29</v>
      </c>
      <c r="C19" s="25" t="s">
        <v>30</v>
      </c>
      <c r="D19" s="25" t="s">
        <v>36</v>
      </c>
      <c r="E19" s="26" t="s">
        <v>32</v>
      </c>
      <c r="F19" s="27"/>
      <c r="G19" s="28">
        <v>20</v>
      </c>
      <c r="H19" s="28">
        <f>SUM($G$19:$G$19)</f>
        <v>20</v>
      </c>
      <c r="I19" s="58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58">
        <f>ROUND($H$19*$I$19,2)</f>
        <v>0</v>
      </c>
      <c r="K19" s="25"/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35.1" customHeight="1" outlineLevel="4" x14ac:dyDescent="0.2">
      <c r="A20" s="23" t="s">
        <v>37</v>
      </c>
      <c r="B20" s="24" t="s">
        <v>29</v>
      </c>
      <c r="C20" s="25" t="s">
        <v>30</v>
      </c>
      <c r="D20" s="25" t="s">
        <v>38</v>
      </c>
      <c r="E20" s="26" t="s">
        <v>32</v>
      </c>
      <c r="F20" s="27"/>
      <c r="G20" s="28">
        <v>72</v>
      </c>
      <c r="H20" s="28">
        <f>SUM($G$20:$G$20)</f>
        <v>72</v>
      </c>
      <c r="I20" s="58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58">
        <f>ROUND($H$20*$I$20,2)</f>
        <v>0</v>
      </c>
      <c r="K20" s="25"/>
      <c r="L20" s="25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35.1" customHeight="1" outlineLevel="4" x14ac:dyDescent="0.2">
      <c r="A21" s="23" t="s">
        <v>39</v>
      </c>
      <c r="B21" s="24" t="s">
        <v>29</v>
      </c>
      <c r="C21" s="25" t="s">
        <v>30</v>
      </c>
      <c r="D21" s="25" t="s">
        <v>40</v>
      </c>
      <c r="E21" s="26" t="s">
        <v>32</v>
      </c>
      <c r="F21" s="27"/>
      <c r="G21" s="28">
        <v>130</v>
      </c>
      <c r="H21" s="28">
        <f>SUM($G$21:$G$21)</f>
        <v>130</v>
      </c>
      <c r="I21" s="58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58">
        <f>ROUND($H$21*$I$21,2)</f>
        <v>0</v>
      </c>
      <c r="K21" s="25"/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35.1" customHeight="1" outlineLevel="4" x14ac:dyDescent="0.2">
      <c r="A22" s="23" t="s">
        <v>41</v>
      </c>
      <c r="B22" s="24" t="s">
        <v>29</v>
      </c>
      <c r="C22" s="25" t="s">
        <v>30</v>
      </c>
      <c r="D22" s="25" t="s">
        <v>42</v>
      </c>
      <c r="E22" s="26" t="s">
        <v>32</v>
      </c>
      <c r="F22" s="27"/>
      <c r="G22" s="28">
        <v>12</v>
      </c>
      <c r="H22" s="28">
        <f>SUM($G$22:$G$22)</f>
        <v>12</v>
      </c>
      <c r="I22" s="58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58">
        <f>ROUND($H$22*$I$22,2)</f>
        <v>0</v>
      </c>
      <c r="K22" s="25"/>
      <c r="L22" s="25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ht="35.1" customHeight="1" outlineLevel="4" x14ac:dyDescent="0.2">
      <c r="A23" s="23" t="s">
        <v>43</v>
      </c>
      <c r="B23" s="24" t="s">
        <v>29</v>
      </c>
      <c r="C23" s="25" t="s">
        <v>30</v>
      </c>
      <c r="D23" s="25" t="s">
        <v>44</v>
      </c>
      <c r="E23" s="26" t="s">
        <v>32</v>
      </c>
      <c r="F23" s="27"/>
      <c r="G23" s="28">
        <v>104</v>
      </c>
      <c r="H23" s="28">
        <f>SUM($G$23:$G$23)</f>
        <v>104</v>
      </c>
      <c r="I23" s="58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58">
        <f>ROUND($H$23*$I$23,2)</f>
        <v>0</v>
      </c>
      <c r="K23" s="25"/>
      <c r="L23" s="25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ht="35.1" customHeight="1" outlineLevel="4" x14ac:dyDescent="0.2">
      <c r="A24" s="23" t="s">
        <v>45</v>
      </c>
      <c r="B24" s="24" t="s">
        <v>29</v>
      </c>
      <c r="C24" s="25" t="s">
        <v>30</v>
      </c>
      <c r="D24" s="25" t="s">
        <v>46</v>
      </c>
      <c r="E24" s="26" t="s">
        <v>32</v>
      </c>
      <c r="F24" s="27"/>
      <c r="G24" s="28">
        <v>716</v>
      </c>
      <c r="H24" s="28">
        <f>SUM($G$24:$G$24)</f>
        <v>716</v>
      </c>
      <c r="I24" s="58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58">
        <f>ROUND($H$24*$I$24,2)</f>
        <v>0</v>
      </c>
      <c r="K24" s="25"/>
      <c r="L24" s="25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35.1" customHeight="1" outlineLevel="4" x14ac:dyDescent="0.2">
      <c r="A25" s="23" t="s">
        <v>47</v>
      </c>
      <c r="B25" s="24" t="s">
        <v>29</v>
      </c>
      <c r="C25" s="25" t="s">
        <v>30</v>
      </c>
      <c r="D25" s="25" t="s">
        <v>48</v>
      </c>
      <c r="E25" s="26" t="s">
        <v>32</v>
      </c>
      <c r="F25" s="27"/>
      <c r="G25" s="28">
        <v>62</v>
      </c>
      <c r="H25" s="28">
        <f>SUM($G$25:$G$25)</f>
        <v>62</v>
      </c>
      <c r="I25" s="58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58">
        <f>ROUND($H$25*$I$25,2)</f>
        <v>0</v>
      </c>
      <c r="K25" s="25"/>
      <c r="L25" s="25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ht="35.1" customHeight="1" outlineLevel="4" x14ac:dyDescent="0.2">
      <c r="A26" s="23" t="s">
        <v>49</v>
      </c>
      <c r="B26" s="24" t="s">
        <v>29</v>
      </c>
      <c r="C26" s="25" t="s">
        <v>30</v>
      </c>
      <c r="D26" s="25" t="s">
        <v>50</v>
      </c>
      <c r="E26" s="26" t="s">
        <v>32</v>
      </c>
      <c r="F26" s="27"/>
      <c r="G26" s="28">
        <v>12</v>
      </c>
      <c r="H26" s="28">
        <f>SUM($G$26:$G$26)</f>
        <v>12</v>
      </c>
      <c r="I26" s="58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58">
        <f>ROUND($H$26*$I$26,2)</f>
        <v>0</v>
      </c>
      <c r="K26" s="25"/>
      <c r="L26" s="25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</row>
    <row r="27" spans="1:12" ht="11.1" customHeight="1" outlineLevel="4" x14ac:dyDescent="0.2">
      <c r="A27" s="20"/>
      <c r="B27" s="14" t="s">
        <v>22</v>
      </c>
      <c r="C27" s="21"/>
      <c r="D27" s="21"/>
      <c r="E27" s="21"/>
      <c r="F27" s="21"/>
      <c r="G27" s="21"/>
      <c r="H27" s="21"/>
      <c r="I27" s="56"/>
      <c r="J27" s="57">
        <f>SUM($J$28)</f>
        <v>0</v>
      </c>
      <c r="K27" s="18"/>
      <c r="L27" s="22"/>
    </row>
    <row r="28" spans="1:12" ht="11.1" customHeight="1" outlineLevel="4" x14ac:dyDescent="0.2">
      <c r="A28" s="23"/>
      <c r="B28" s="24" t="s">
        <v>51</v>
      </c>
      <c r="C28" s="25"/>
      <c r="D28" s="25"/>
      <c r="E28" s="26" t="s">
        <v>24</v>
      </c>
      <c r="F28" s="27"/>
      <c r="G28" s="28">
        <v>2</v>
      </c>
      <c r="H28" s="28">
        <f>SUM($G$28:$G$28)</f>
        <v>2</v>
      </c>
      <c r="I28" s="58">
        <f t="array" ref="I28">INDEX(Р[Цена за ед., руб],MATCH(1,IF(($B28=Р[Наименование])*($K28=Р[Примечание]),{1},($B28=Р[Наименование])*($K28=Р[Примечание])),0))</f>
        <v>0</v>
      </c>
      <c r="J28" s="58">
        <f>ROUND($H$28*$I$28,2)</f>
        <v>0</v>
      </c>
      <c r="K28" s="25"/>
      <c r="L28" s="25"/>
    </row>
    <row r="29" spans="1:12" ht="11.1" customHeight="1" outlineLevel="4" x14ac:dyDescent="0.2">
      <c r="A29" s="20"/>
      <c r="B29" s="14" t="s">
        <v>27</v>
      </c>
      <c r="C29" s="21"/>
      <c r="D29" s="21"/>
      <c r="E29" s="21"/>
      <c r="F29" s="21"/>
      <c r="G29" s="21"/>
      <c r="H29" s="21"/>
      <c r="I29" s="56"/>
      <c r="J29" s="57">
        <f>SUM($J$30)</f>
        <v>0</v>
      </c>
      <c r="K29" s="18"/>
      <c r="L29" s="22"/>
    </row>
    <row r="30" spans="1:12" ht="59.1" customHeight="1" outlineLevel="4" x14ac:dyDescent="0.2">
      <c r="A30" s="23" t="s">
        <v>28</v>
      </c>
      <c r="B30" s="24" t="s">
        <v>52</v>
      </c>
      <c r="C30" s="25" t="s">
        <v>53</v>
      </c>
      <c r="D30" s="25" t="s">
        <v>54</v>
      </c>
      <c r="E30" s="26" t="s">
        <v>24</v>
      </c>
      <c r="F30" s="27"/>
      <c r="G30" s="28">
        <v>2</v>
      </c>
      <c r="H30" s="28">
        <f>SUM($G$30:$G$30)</f>
        <v>2</v>
      </c>
      <c r="I30" s="58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58">
        <f>ROUND($H$30*$I$30,2)</f>
        <v>0</v>
      </c>
      <c r="K30" s="25"/>
      <c r="L30" s="25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ht="11.1" customHeight="1" outlineLevel="4" x14ac:dyDescent="0.2">
      <c r="A31" s="20"/>
      <c r="B31" s="14" t="s">
        <v>22</v>
      </c>
      <c r="C31" s="21"/>
      <c r="D31" s="21"/>
      <c r="E31" s="21"/>
      <c r="F31" s="21"/>
      <c r="G31" s="21"/>
      <c r="H31" s="21"/>
      <c r="I31" s="56"/>
      <c r="J31" s="57">
        <f>SUM($J$32)</f>
        <v>0</v>
      </c>
      <c r="K31" s="18"/>
      <c r="L31" s="22"/>
    </row>
    <row r="32" spans="1:12" ht="23.1" customHeight="1" outlineLevel="4" x14ac:dyDescent="0.2">
      <c r="A32" s="23"/>
      <c r="B32" s="24" t="s">
        <v>55</v>
      </c>
      <c r="C32" s="25"/>
      <c r="D32" s="25"/>
      <c r="E32" s="26" t="s">
        <v>24</v>
      </c>
      <c r="F32" s="27"/>
      <c r="G32" s="28">
        <v>11</v>
      </c>
      <c r="H32" s="28">
        <f>SUM($G$32:$G$32)</f>
        <v>11</v>
      </c>
      <c r="I32" s="58">
        <f t="array" ref="I32">INDEX(Р[Цена за ед., руб],MATCH(1,IF(($B32=Р[Наименование])*($K32=Р[Примечание]),{1},($B32=Р[Наименование])*($K32=Р[Примечание])),0))</f>
        <v>0</v>
      </c>
      <c r="J32" s="58">
        <f>ROUND($H$32*$I$32,2)</f>
        <v>0</v>
      </c>
      <c r="K32" s="25"/>
      <c r="L32" s="25"/>
    </row>
    <row r="33" spans="1:12" ht="11.1" customHeight="1" outlineLevel="4" x14ac:dyDescent="0.2">
      <c r="A33" s="20"/>
      <c r="B33" s="14" t="s">
        <v>27</v>
      </c>
      <c r="C33" s="21"/>
      <c r="D33" s="21"/>
      <c r="E33" s="21"/>
      <c r="F33" s="21"/>
      <c r="G33" s="21"/>
      <c r="H33" s="21"/>
      <c r="I33" s="56"/>
      <c r="J33" s="57">
        <f>SUM($J$34:$J$38)</f>
        <v>0</v>
      </c>
      <c r="K33" s="18"/>
      <c r="L33" s="22"/>
    </row>
    <row r="34" spans="1:12" ht="23.1" customHeight="1" outlineLevel="4" x14ac:dyDescent="0.2">
      <c r="A34" s="23" t="s">
        <v>28</v>
      </c>
      <c r="B34" s="24" t="s">
        <v>56</v>
      </c>
      <c r="C34" s="25" t="s">
        <v>57</v>
      </c>
      <c r="D34" s="25" t="s">
        <v>58</v>
      </c>
      <c r="E34" s="26" t="s">
        <v>24</v>
      </c>
      <c r="F34" s="27"/>
      <c r="G34" s="28">
        <v>4</v>
      </c>
      <c r="H34" s="28">
        <f>SUM($G$34:$G$34)</f>
        <v>4</v>
      </c>
      <c r="I34" s="58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58">
        <f>ROUND($H$34*$I$34,2)</f>
        <v>0</v>
      </c>
      <c r="K34" s="25"/>
      <c r="L34" s="25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</row>
    <row r="35" spans="1:12" ht="23.1" customHeight="1" outlineLevel="4" x14ac:dyDescent="0.2">
      <c r="A35" s="23" t="s">
        <v>33</v>
      </c>
      <c r="B35" s="24" t="s">
        <v>56</v>
      </c>
      <c r="C35" s="25" t="s">
        <v>57</v>
      </c>
      <c r="D35" s="25" t="s">
        <v>59</v>
      </c>
      <c r="E35" s="26" t="s">
        <v>24</v>
      </c>
      <c r="F35" s="27"/>
      <c r="G35" s="28">
        <v>2</v>
      </c>
      <c r="H35" s="28">
        <f>SUM($G$35:$G$35)</f>
        <v>2</v>
      </c>
      <c r="I35" s="58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58">
        <f>ROUND($H$35*$I$35,2)</f>
        <v>0</v>
      </c>
      <c r="K35" s="25"/>
      <c r="L35" s="25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</row>
    <row r="36" spans="1:12" ht="23.1" customHeight="1" outlineLevel="4" x14ac:dyDescent="0.2">
      <c r="A36" s="23" t="s">
        <v>35</v>
      </c>
      <c r="B36" s="24" t="s">
        <v>60</v>
      </c>
      <c r="C36" s="25" t="s">
        <v>61</v>
      </c>
      <c r="D36" s="25" t="s">
        <v>62</v>
      </c>
      <c r="E36" s="26" t="s">
        <v>24</v>
      </c>
      <c r="F36" s="27"/>
      <c r="G36" s="28">
        <v>2</v>
      </c>
      <c r="H36" s="28">
        <f>SUM($G$36:$G$36)</f>
        <v>2</v>
      </c>
      <c r="I36" s="58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58">
        <f>ROUND($H$36*$I$36,2)</f>
        <v>0</v>
      </c>
      <c r="K36" s="25"/>
      <c r="L36" s="25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</row>
    <row r="37" spans="1:12" ht="23.1" customHeight="1" outlineLevel="4" x14ac:dyDescent="0.2">
      <c r="A37" s="23" t="s">
        <v>37</v>
      </c>
      <c r="B37" s="24" t="s">
        <v>60</v>
      </c>
      <c r="C37" s="25" t="s">
        <v>61</v>
      </c>
      <c r="D37" s="25" t="s">
        <v>63</v>
      </c>
      <c r="E37" s="26" t="s">
        <v>24</v>
      </c>
      <c r="F37" s="27"/>
      <c r="G37" s="28">
        <v>2</v>
      </c>
      <c r="H37" s="28">
        <f>SUM($G$37:$G$37)</f>
        <v>2</v>
      </c>
      <c r="I37" s="58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58">
        <f>ROUND($H$37*$I$37,2)</f>
        <v>0</v>
      </c>
      <c r="K37" s="25"/>
      <c r="L37" s="25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47.1" customHeight="1" outlineLevel="4" x14ac:dyDescent="0.2">
      <c r="A38" s="23" t="s">
        <v>39</v>
      </c>
      <c r="B38" s="24" t="s">
        <v>64</v>
      </c>
      <c r="C38" s="25" t="s">
        <v>61</v>
      </c>
      <c r="D38" s="25" t="s">
        <v>65</v>
      </c>
      <c r="E38" s="26" t="s">
        <v>24</v>
      </c>
      <c r="F38" s="27"/>
      <c r="G38" s="28">
        <v>1</v>
      </c>
      <c r="H38" s="28">
        <f>SUM($G$38:$G$38)</f>
        <v>1</v>
      </c>
      <c r="I38" s="58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58">
        <f>ROUND($H$38*$I$38,2)</f>
        <v>0</v>
      </c>
      <c r="K38" s="25"/>
      <c r="L38" s="25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</row>
    <row r="39" spans="1:12" ht="11.1" customHeight="1" outlineLevel="4" x14ac:dyDescent="0.2">
      <c r="A39" s="20"/>
      <c r="B39" s="14" t="s">
        <v>22</v>
      </c>
      <c r="C39" s="21"/>
      <c r="D39" s="21"/>
      <c r="E39" s="21"/>
      <c r="F39" s="21"/>
      <c r="G39" s="21"/>
      <c r="H39" s="21"/>
      <c r="I39" s="56"/>
      <c r="J39" s="57">
        <f>SUM($J$40)</f>
        <v>0</v>
      </c>
      <c r="K39" s="18"/>
      <c r="L39" s="22"/>
    </row>
    <row r="40" spans="1:12" ht="23.1" customHeight="1" outlineLevel="4" x14ac:dyDescent="0.2">
      <c r="A40" s="23"/>
      <c r="B40" s="24" t="s">
        <v>66</v>
      </c>
      <c r="C40" s="25"/>
      <c r="D40" s="25"/>
      <c r="E40" s="26" t="s">
        <v>24</v>
      </c>
      <c r="F40" s="27"/>
      <c r="G40" s="28">
        <v>7</v>
      </c>
      <c r="H40" s="28">
        <f>SUM($G$40:$G$40)</f>
        <v>7</v>
      </c>
      <c r="I40" s="58">
        <f t="array" ref="I40">INDEX(Р[Цена за ед., руб],MATCH(1,IF(($B40=Р[Наименование])*($K40=Р[Примечание]),{1},($B40=Р[Наименование])*($K40=Р[Примечание])),0))</f>
        <v>0</v>
      </c>
      <c r="J40" s="58">
        <f>ROUND($H$40*$I$40,2)</f>
        <v>0</v>
      </c>
      <c r="K40" s="25"/>
      <c r="L40" s="25"/>
    </row>
    <row r="41" spans="1:12" ht="11.1" customHeight="1" outlineLevel="4" x14ac:dyDescent="0.2">
      <c r="A41" s="20"/>
      <c r="B41" s="14" t="s">
        <v>27</v>
      </c>
      <c r="C41" s="21"/>
      <c r="D41" s="21"/>
      <c r="E41" s="21"/>
      <c r="F41" s="21"/>
      <c r="G41" s="21"/>
      <c r="H41" s="21"/>
      <c r="I41" s="56"/>
      <c r="J41" s="57">
        <f>SUM($J$42:$J$44)</f>
        <v>0</v>
      </c>
      <c r="K41" s="18"/>
      <c r="L41" s="22"/>
    </row>
    <row r="42" spans="1:12" ht="23.1" customHeight="1" outlineLevel="4" x14ac:dyDescent="0.2">
      <c r="A42" s="23" t="s">
        <v>28</v>
      </c>
      <c r="B42" s="24" t="s">
        <v>56</v>
      </c>
      <c r="C42" s="25" t="s">
        <v>57</v>
      </c>
      <c r="D42" s="25" t="s">
        <v>67</v>
      </c>
      <c r="E42" s="26" t="s">
        <v>24</v>
      </c>
      <c r="F42" s="27"/>
      <c r="G42" s="28">
        <v>2</v>
      </c>
      <c r="H42" s="28">
        <f>SUM($G$42:$G$42)</f>
        <v>2</v>
      </c>
      <c r="I42" s="58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58">
        <f>ROUND($H$42*$I$42,2)</f>
        <v>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23.1" customHeight="1" outlineLevel="4" x14ac:dyDescent="0.2">
      <c r="A43" s="23" t="s">
        <v>33</v>
      </c>
      <c r="B43" s="24" t="s">
        <v>60</v>
      </c>
      <c r="C43" s="25" t="s">
        <v>53</v>
      </c>
      <c r="D43" s="25" t="s">
        <v>68</v>
      </c>
      <c r="E43" s="26" t="s">
        <v>24</v>
      </c>
      <c r="F43" s="27"/>
      <c r="G43" s="28">
        <v>2</v>
      </c>
      <c r="H43" s="28">
        <f>SUM($G$43:$G$43)</f>
        <v>2</v>
      </c>
      <c r="I43" s="58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58">
        <f>ROUND($H$43*$I$43,2)</f>
        <v>0</v>
      </c>
      <c r="K43" s="25"/>
      <c r="L43" s="25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23.1" customHeight="1" outlineLevel="4" x14ac:dyDescent="0.2">
      <c r="A44" s="23" t="s">
        <v>35</v>
      </c>
      <c r="B44" s="24" t="s">
        <v>60</v>
      </c>
      <c r="C44" s="25" t="s">
        <v>53</v>
      </c>
      <c r="D44" s="25" t="s">
        <v>69</v>
      </c>
      <c r="E44" s="26" t="s">
        <v>24</v>
      </c>
      <c r="F44" s="27"/>
      <c r="G44" s="28">
        <v>3</v>
      </c>
      <c r="H44" s="28">
        <f>SUM($G$44:$G$44)</f>
        <v>3</v>
      </c>
      <c r="I44" s="58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58">
        <f>ROUND($H$44*$I$44,2)</f>
        <v>0</v>
      </c>
      <c r="K44" s="25"/>
      <c r="L44" s="25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</row>
    <row r="45" spans="1:12" ht="11.1" customHeight="1" outlineLevel="4" x14ac:dyDescent="0.2">
      <c r="A45" s="20"/>
      <c r="B45" s="14" t="s">
        <v>22</v>
      </c>
      <c r="C45" s="21"/>
      <c r="D45" s="21"/>
      <c r="E45" s="21"/>
      <c r="F45" s="21"/>
      <c r="G45" s="21"/>
      <c r="H45" s="21"/>
      <c r="I45" s="56"/>
      <c r="J45" s="57">
        <f>SUM($J$46)</f>
        <v>0</v>
      </c>
      <c r="K45" s="18"/>
      <c r="L45" s="22"/>
    </row>
    <row r="46" spans="1:12" ht="23.1" customHeight="1" outlineLevel="4" x14ac:dyDescent="0.2">
      <c r="A46" s="23"/>
      <c r="B46" s="24" t="s">
        <v>70</v>
      </c>
      <c r="C46" s="25"/>
      <c r="D46" s="25"/>
      <c r="E46" s="26" t="s">
        <v>24</v>
      </c>
      <c r="F46" s="27"/>
      <c r="G46" s="28">
        <v>214</v>
      </c>
      <c r="H46" s="28">
        <f>SUM($G$46:$G$46)</f>
        <v>214</v>
      </c>
      <c r="I46" s="58">
        <f t="array" ref="I46">INDEX(Р[Цена за ед., руб],MATCH(1,IF(($B46=Р[Наименование])*($K46=Р[Примечание]),{1},($B46=Р[Наименование])*($K46=Р[Примечание])),0))</f>
        <v>0</v>
      </c>
      <c r="J46" s="58">
        <f>ROUND($H$46*$I$46,2)</f>
        <v>0</v>
      </c>
      <c r="K46" s="25"/>
      <c r="L46" s="25"/>
    </row>
    <row r="47" spans="1:12" ht="11.1" customHeight="1" outlineLevel="4" x14ac:dyDescent="0.2">
      <c r="A47" s="20"/>
      <c r="B47" s="14" t="s">
        <v>27</v>
      </c>
      <c r="C47" s="21"/>
      <c r="D47" s="21"/>
      <c r="E47" s="21"/>
      <c r="F47" s="21"/>
      <c r="G47" s="21"/>
      <c r="H47" s="21"/>
      <c r="I47" s="56"/>
      <c r="J47" s="57">
        <f>SUM($J$48:$J$53)</f>
        <v>0</v>
      </c>
      <c r="K47" s="18"/>
      <c r="L47" s="22"/>
    </row>
    <row r="48" spans="1:12" ht="35.1" customHeight="1" outlineLevel="4" x14ac:dyDescent="0.2">
      <c r="A48" s="23" t="s">
        <v>28</v>
      </c>
      <c r="B48" s="24" t="s">
        <v>71</v>
      </c>
      <c r="C48" s="25" t="s">
        <v>61</v>
      </c>
      <c r="D48" s="25" t="s">
        <v>72</v>
      </c>
      <c r="E48" s="26" t="s">
        <v>24</v>
      </c>
      <c r="F48" s="27"/>
      <c r="G48" s="28">
        <v>42</v>
      </c>
      <c r="H48" s="28">
        <f>SUM($G$48:$G$48)</f>
        <v>42</v>
      </c>
      <c r="I48" s="58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58">
        <f>ROUND($H$48*$I$48,2)</f>
        <v>0</v>
      </c>
      <c r="K48" s="25"/>
      <c r="L48" s="25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ht="35.1" customHeight="1" outlineLevel="4" x14ac:dyDescent="0.2">
      <c r="A49" s="23" t="s">
        <v>33</v>
      </c>
      <c r="B49" s="24" t="s">
        <v>71</v>
      </c>
      <c r="C49" s="25" t="s">
        <v>61</v>
      </c>
      <c r="D49" s="25" t="s">
        <v>73</v>
      </c>
      <c r="E49" s="26" t="s">
        <v>24</v>
      </c>
      <c r="F49" s="27"/>
      <c r="G49" s="28">
        <v>20</v>
      </c>
      <c r="H49" s="28">
        <f>SUM($G$49:$G$49)</f>
        <v>20</v>
      </c>
      <c r="I49" s="58">
        <f t="array" ref="I49">INDEX(М[Цена за ед., руб],MATCH(1,IF(($B49=М[Наим.])*($C49=М[Артикул,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  <c r="J49" s="58">
        <f>ROUND($H$49*$I$49,2)</f>
        <v>0</v>
      </c>
      <c r="K49" s="25"/>
      <c r="L49" s="25">
        <f t="array" ref="L49">INDEX(М[Форма закупа],MATCH(1,IF(($B49=М[Наим.])*($C49=М[Артикул,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</row>
    <row r="50" spans="1:12" ht="35.1" customHeight="1" outlineLevel="4" x14ac:dyDescent="0.2">
      <c r="A50" s="23" t="s">
        <v>35</v>
      </c>
      <c r="B50" s="24" t="s">
        <v>71</v>
      </c>
      <c r="C50" s="25" t="s">
        <v>61</v>
      </c>
      <c r="D50" s="25" t="s">
        <v>74</v>
      </c>
      <c r="E50" s="26" t="s">
        <v>24</v>
      </c>
      <c r="F50" s="27"/>
      <c r="G50" s="28">
        <v>4</v>
      </c>
      <c r="H50" s="28">
        <f>SUM($G$50:$G$50)</f>
        <v>4</v>
      </c>
      <c r="I50" s="58">
        <f t="array" ref="I50">INDEX(М[Цена за ед., руб],MATCH(1,IF(($B50=М[Наим.])*($C50=М[Артикул, марка, произв.])*($D50=М[Хар-ка])*($K50=М[Прим.]),{1},($B50=М[Наим.])*($C50=М[Артикул, марка, произв.])*($D50=М[Хар-ка])*($K50=М[Прим.])),0))</f>
        <v>0</v>
      </c>
      <c r="J50" s="58">
        <f>ROUND($H$50*$I$50,2)</f>
        <v>0</v>
      </c>
      <c r="K50" s="25"/>
      <c r="L50" s="25">
        <f t="array" ref="L50">INDEX(М[Форма закупа],MATCH(1,IF(($B50=М[Наим.])*($C50=М[Артикул, марка, произв.])*($D50=М[Хар-ка])*($K50=М[Прим.]),{1},($B50=М[Наим.])*($C50=М[Артикул, марка, произв.])*($D50=М[Хар-ка])*($K50=М[Прим.])),0))</f>
        <v>0</v>
      </c>
    </row>
    <row r="51" spans="1:12" ht="23.1" customHeight="1" outlineLevel="4" x14ac:dyDescent="0.2">
      <c r="A51" s="23" t="s">
        <v>37</v>
      </c>
      <c r="B51" s="24" t="s">
        <v>71</v>
      </c>
      <c r="C51" s="25" t="s">
        <v>61</v>
      </c>
      <c r="D51" s="25" t="s">
        <v>75</v>
      </c>
      <c r="E51" s="26" t="s">
        <v>24</v>
      </c>
      <c r="F51" s="27"/>
      <c r="G51" s="28">
        <v>4</v>
      </c>
      <c r="H51" s="28">
        <f>SUM($G$51:$G$51)</f>
        <v>4</v>
      </c>
      <c r="I51" s="58">
        <f t="array" ref="I51">INDEX(М[Цена за ед., руб],MATCH(1,IF(($B51=М[Наим.])*($C51=М[Артикул,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  <c r="J51" s="58">
        <f>ROUND($H$51*$I$51,2)</f>
        <v>0</v>
      </c>
      <c r="K51" s="25"/>
      <c r="L51" s="25">
        <f t="array" ref="L51">INDEX(М[Форма закупа],MATCH(1,IF(($B51=М[Наим.])*($C51=М[Артикул,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</row>
    <row r="52" spans="1:12" ht="23.1" customHeight="1" outlineLevel="4" x14ac:dyDescent="0.2">
      <c r="A52" s="23" t="s">
        <v>39</v>
      </c>
      <c r="B52" s="24" t="s">
        <v>71</v>
      </c>
      <c r="C52" s="25" t="s">
        <v>61</v>
      </c>
      <c r="D52" s="25" t="s">
        <v>76</v>
      </c>
      <c r="E52" s="26" t="s">
        <v>24</v>
      </c>
      <c r="F52" s="27"/>
      <c r="G52" s="28">
        <v>141</v>
      </c>
      <c r="H52" s="28">
        <f>SUM($G$52:$G$52)</f>
        <v>141</v>
      </c>
      <c r="I52" s="58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58">
        <f>ROUND($H$52*$I$52,2)</f>
        <v>0</v>
      </c>
      <c r="K52" s="25"/>
      <c r="L52" s="25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35.1" customHeight="1" outlineLevel="4" x14ac:dyDescent="0.2">
      <c r="A53" s="23" t="s">
        <v>41</v>
      </c>
      <c r="B53" s="24" t="s">
        <v>77</v>
      </c>
      <c r="C53" s="25"/>
      <c r="D53" s="25" t="s">
        <v>78</v>
      </c>
      <c r="E53" s="26" t="s">
        <v>24</v>
      </c>
      <c r="F53" s="27"/>
      <c r="G53" s="28">
        <v>3</v>
      </c>
      <c r="H53" s="28">
        <f>SUM($G$53:$G$53)</f>
        <v>3</v>
      </c>
      <c r="I53" s="58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58">
        <f>ROUND($H$53*$I$53,2)</f>
        <v>0</v>
      </c>
      <c r="K53" s="25"/>
      <c r="L53" s="25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11.1" customHeight="1" outlineLevel="4" x14ac:dyDescent="0.2">
      <c r="A54" s="20"/>
      <c r="B54" s="14" t="s">
        <v>22</v>
      </c>
      <c r="C54" s="21"/>
      <c r="D54" s="21"/>
      <c r="E54" s="21"/>
      <c r="F54" s="21"/>
      <c r="G54" s="21"/>
      <c r="H54" s="21"/>
      <c r="I54" s="56"/>
      <c r="J54" s="57">
        <f>SUM($J$55)</f>
        <v>0</v>
      </c>
      <c r="K54" s="18"/>
      <c r="L54" s="22"/>
    </row>
    <row r="55" spans="1:12" ht="23.1" customHeight="1" outlineLevel="4" x14ac:dyDescent="0.2">
      <c r="A55" s="23"/>
      <c r="B55" s="24" t="s">
        <v>79</v>
      </c>
      <c r="C55" s="25"/>
      <c r="D55" s="25"/>
      <c r="E55" s="26" t="s">
        <v>24</v>
      </c>
      <c r="F55" s="27"/>
      <c r="G55" s="28">
        <v>24</v>
      </c>
      <c r="H55" s="28">
        <f>SUM($G$55:$G$55)</f>
        <v>24</v>
      </c>
      <c r="I55" s="58">
        <f t="array" ref="I55">INDEX(Р[Цена за ед., руб],MATCH(1,IF(($B55=Р[Наименование])*($K55=Р[Примечание]),{1},($B55=Р[Наименование])*($K55=Р[Примечание])),0))</f>
        <v>0</v>
      </c>
      <c r="J55" s="58">
        <f>ROUND($H$55*$I$55,2)</f>
        <v>0</v>
      </c>
      <c r="K55" s="25"/>
      <c r="L55" s="25"/>
    </row>
    <row r="56" spans="1:12" ht="11.1" customHeight="1" outlineLevel="4" x14ac:dyDescent="0.2">
      <c r="A56" s="20"/>
      <c r="B56" s="14" t="s">
        <v>27</v>
      </c>
      <c r="C56" s="21"/>
      <c r="D56" s="21"/>
      <c r="E56" s="21"/>
      <c r="F56" s="21"/>
      <c r="G56" s="21"/>
      <c r="H56" s="21"/>
      <c r="I56" s="56"/>
      <c r="J56" s="57">
        <f>SUM($J$57:$J$63)</f>
        <v>0</v>
      </c>
      <c r="K56" s="18"/>
      <c r="L56" s="22"/>
    </row>
    <row r="57" spans="1:12" ht="23.1" customHeight="1" outlineLevel="4" x14ac:dyDescent="0.2">
      <c r="A57" s="23" t="s">
        <v>28</v>
      </c>
      <c r="B57" s="24" t="s">
        <v>71</v>
      </c>
      <c r="C57" s="25" t="s">
        <v>80</v>
      </c>
      <c r="D57" s="25" t="s">
        <v>81</v>
      </c>
      <c r="E57" s="26" t="s">
        <v>24</v>
      </c>
      <c r="F57" s="27"/>
      <c r="G57" s="28">
        <v>3</v>
      </c>
      <c r="H57" s="28">
        <f>SUM($G$57:$G$57)</f>
        <v>3</v>
      </c>
      <c r="I57" s="58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58">
        <f>ROUND($H$57*$I$57,2)</f>
        <v>0</v>
      </c>
      <c r="K57" s="25"/>
      <c r="L57" s="25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23.1" customHeight="1" outlineLevel="4" x14ac:dyDescent="0.2">
      <c r="A58" s="23" t="s">
        <v>33</v>
      </c>
      <c r="B58" s="24" t="s">
        <v>71</v>
      </c>
      <c r="C58" s="25" t="s">
        <v>61</v>
      </c>
      <c r="D58" s="25" t="s">
        <v>82</v>
      </c>
      <c r="E58" s="26" t="s">
        <v>24</v>
      </c>
      <c r="F58" s="27"/>
      <c r="G58" s="28">
        <v>2</v>
      </c>
      <c r="H58" s="28">
        <f>SUM($G$58:$G$58)</f>
        <v>2</v>
      </c>
      <c r="I58" s="58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58">
        <f>ROUND($H$58*$I$58,2)</f>
        <v>0</v>
      </c>
      <c r="K58" s="25"/>
      <c r="L58" s="25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23.1" customHeight="1" outlineLevel="4" x14ac:dyDescent="0.2">
      <c r="A59" s="23" t="s">
        <v>35</v>
      </c>
      <c r="B59" s="24" t="s">
        <v>71</v>
      </c>
      <c r="C59" s="25" t="s">
        <v>61</v>
      </c>
      <c r="D59" s="25" t="s">
        <v>83</v>
      </c>
      <c r="E59" s="26" t="s">
        <v>24</v>
      </c>
      <c r="F59" s="27"/>
      <c r="G59" s="28">
        <v>8</v>
      </c>
      <c r="H59" s="28">
        <f>SUM($G$59:$G$59)</f>
        <v>8</v>
      </c>
      <c r="I59" s="58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58">
        <f>ROUND($H$59*$I$59,2)</f>
        <v>0</v>
      </c>
      <c r="K59" s="25"/>
      <c r="L59" s="25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ht="35.1" customHeight="1" outlineLevel="4" x14ac:dyDescent="0.2">
      <c r="A60" s="23" t="s">
        <v>37</v>
      </c>
      <c r="B60" s="24" t="s">
        <v>71</v>
      </c>
      <c r="C60" s="25" t="s">
        <v>80</v>
      </c>
      <c r="D60" s="25" t="s">
        <v>84</v>
      </c>
      <c r="E60" s="26" t="s">
        <v>24</v>
      </c>
      <c r="F60" s="27"/>
      <c r="G60" s="28">
        <v>1</v>
      </c>
      <c r="H60" s="28">
        <f>SUM($G$60:$G$60)</f>
        <v>1</v>
      </c>
      <c r="I60" s="58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58">
        <f>ROUND($H$60*$I$60,2)</f>
        <v>0</v>
      </c>
      <c r="K60" s="25"/>
      <c r="L60" s="25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</row>
    <row r="61" spans="1:12" ht="35.1" customHeight="1" outlineLevel="4" x14ac:dyDescent="0.2">
      <c r="A61" s="23" t="s">
        <v>39</v>
      </c>
      <c r="B61" s="24" t="s">
        <v>71</v>
      </c>
      <c r="C61" s="25" t="s">
        <v>80</v>
      </c>
      <c r="D61" s="25" t="s">
        <v>85</v>
      </c>
      <c r="E61" s="26" t="s">
        <v>24</v>
      </c>
      <c r="F61" s="27"/>
      <c r="G61" s="28">
        <v>2</v>
      </c>
      <c r="H61" s="28">
        <f>SUM($G$61:$G$61)</f>
        <v>2</v>
      </c>
      <c r="I61" s="58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58">
        <f>ROUND($H$61*$I$61,2)</f>
        <v>0</v>
      </c>
      <c r="K61" s="25"/>
      <c r="L61" s="25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</row>
    <row r="62" spans="1:12" ht="11.1" customHeight="1" outlineLevel="4" x14ac:dyDescent="0.2">
      <c r="A62" s="23" t="s">
        <v>41</v>
      </c>
      <c r="B62" s="24" t="s">
        <v>71</v>
      </c>
      <c r="C62" s="25" t="s">
        <v>80</v>
      </c>
      <c r="D62" s="25" t="s">
        <v>86</v>
      </c>
      <c r="E62" s="26" t="s">
        <v>24</v>
      </c>
      <c r="F62" s="27"/>
      <c r="G62" s="28">
        <v>6</v>
      </c>
      <c r="H62" s="28">
        <f>SUM($G$62:$G$62)</f>
        <v>6</v>
      </c>
      <c r="I62" s="58">
        <f t="array" ref="I62">INDEX(М[Цена за ед., руб],MATCH(1,IF(($B62=М[Наим.])*($C62=М[Артикул,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  <c r="J62" s="58">
        <f>ROUND($H$62*$I$62,2)</f>
        <v>0</v>
      </c>
      <c r="K62" s="25"/>
      <c r="L62" s="25">
        <f t="array" ref="L62">INDEX(М[Форма закупа],MATCH(1,IF(($B62=М[Наим.])*($C62=М[Артикул,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</row>
    <row r="63" spans="1:12" ht="23.1" customHeight="1" outlineLevel="4" x14ac:dyDescent="0.2">
      <c r="A63" s="23" t="s">
        <v>43</v>
      </c>
      <c r="B63" s="24" t="s">
        <v>71</v>
      </c>
      <c r="C63" s="25" t="s">
        <v>80</v>
      </c>
      <c r="D63" s="25" t="s">
        <v>87</v>
      </c>
      <c r="E63" s="26" t="s">
        <v>24</v>
      </c>
      <c r="F63" s="27"/>
      <c r="G63" s="28">
        <v>2</v>
      </c>
      <c r="H63" s="28">
        <f>SUM($G$63:$G$63)</f>
        <v>2</v>
      </c>
      <c r="I63" s="58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58">
        <f>ROUND($H$63*$I$63,2)</f>
        <v>0</v>
      </c>
      <c r="K63" s="25"/>
      <c r="L63" s="25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</row>
    <row r="64" spans="1:12" ht="11.1" customHeight="1" outlineLevel="4" x14ac:dyDescent="0.2">
      <c r="A64" s="20"/>
      <c r="B64" s="14" t="s">
        <v>22</v>
      </c>
      <c r="C64" s="21"/>
      <c r="D64" s="21"/>
      <c r="E64" s="21"/>
      <c r="F64" s="21"/>
      <c r="G64" s="21"/>
      <c r="H64" s="21"/>
      <c r="I64" s="56"/>
      <c r="J64" s="57">
        <f>SUM($J$65)</f>
        <v>0</v>
      </c>
      <c r="K64" s="18"/>
      <c r="L64" s="22"/>
    </row>
    <row r="65" spans="1:12" ht="23.1" customHeight="1" outlineLevel="4" x14ac:dyDescent="0.2">
      <c r="A65" s="23"/>
      <c r="B65" s="24" t="s">
        <v>88</v>
      </c>
      <c r="C65" s="25"/>
      <c r="D65" s="25"/>
      <c r="E65" s="26" t="s">
        <v>24</v>
      </c>
      <c r="F65" s="27"/>
      <c r="G65" s="28">
        <v>1</v>
      </c>
      <c r="H65" s="28">
        <f>SUM($G$65:$G$65)</f>
        <v>1</v>
      </c>
      <c r="I65" s="58">
        <f t="array" ref="I65">INDEX(Р[Цена за ед., руб],MATCH(1,IF(($B65=Р[Наименование])*($K65=Р[Примечание]),{1},($B65=Р[Наименование])*($K65=Р[Примечание])),0))</f>
        <v>0</v>
      </c>
      <c r="J65" s="58">
        <f>ROUND($H$65*$I$65,2)</f>
        <v>0</v>
      </c>
      <c r="K65" s="25"/>
      <c r="L65" s="25"/>
    </row>
    <row r="66" spans="1:12" ht="11.1" customHeight="1" outlineLevel="4" x14ac:dyDescent="0.2">
      <c r="A66" s="20"/>
      <c r="B66" s="14" t="s">
        <v>27</v>
      </c>
      <c r="C66" s="21"/>
      <c r="D66" s="21"/>
      <c r="E66" s="21"/>
      <c r="F66" s="21"/>
      <c r="G66" s="21"/>
      <c r="H66" s="21"/>
      <c r="I66" s="56"/>
      <c r="J66" s="57">
        <f>SUM($J$67)</f>
        <v>0</v>
      </c>
      <c r="K66" s="18"/>
      <c r="L66" s="22"/>
    </row>
    <row r="67" spans="1:12" ht="35.1" customHeight="1" outlineLevel="4" x14ac:dyDescent="0.2">
      <c r="A67" s="23" t="s">
        <v>28</v>
      </c>
      <c r="B67" s="24" t="s">
        <v>89</v>
      </c>
      <c r="C67" s="25" t="s">
        <v>90</v>
      </c>
      <c r="D67" s="25" t="s">
        <v>91</v>
      </c>
      <c r="E67" s="26" t="s">
        <v>24</v>
      </c>
      <c r="F67" s="30">
        <v>1</v>
      </c>
      <c r="G67" s="28">
        <v>1</v>
      </c>
      <c r="H67" s="28">
        <f>SUM($G$67:$G$67)</f>
        <v>1</v>
      </c>
      <c r="I67" s="58">
        <f t="array" ref="I67">INDEX(М[Цена за ед., руб],MATCH(1,IF(($B67=М[Наим.])*($C67=М[Артикул,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  <c r="J67" s="58">
        <f>ROUND($H$67*$I$67,2)</f>
        <v>0</v>
      </c>
      <c r="K67" s="25" t="s">
        <v>92</v>
      </c>
      <c r="L67" s="25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</row>
    <row r="68" spans="1:12" ht="11.1" customHeight="1" outlineLevel="4" x14ac:dyDescent="0.2">
      <c r="A68" s="20"/>
      <c r="B68" s="14" t="s">
        <v>22</v>
      </c>
      <c r="C68" s="21"/>
      <c r="D68" s="21"/>
      <c r="E68" s="21"/>
      <c r="F68" s="21"/>
      <c r="G68" s="21"/>
      <c r="H68" s="21"/>
      <c r="I68" s="56"/>
      <c r="J68" s="57">
        <f>SUM($J$69)</f>
        <v>0</v>
      </c>
      <c r="K68" s="18"/>
      <c r="L68" s="22"/>
    </row>
    <row r="69" spans="1:12" ht="11.1" customHeight="1" outlineLevel="4" x14ac:dyDescent="0.2">
      <c r="A69" s="23"/>
      <c r="B69" s="24" t="s">
        <v>93</v>
      </c>
      <c r="C69" s="25"/>
      <c r="D69" s="25"/>
      <c r="E69" s="26" t="s">
        <v>24</v>
      </c>
      <c r="F69" s="27"/>
      <c r="G69" s="28">
        <v>2</v>
      </c>
      <c r="H69" s="28">
        <f>SUM($G$69:$G$69)</f>
        <v>2</v>
      </c>
      <c r="I69" s="58">
        <f t="array" ref="I69">INDEX(Р[Цена за ед., руб],MATCH(1,IF(($B69=Р[Наименование])*($K69=Р[Примечание]),{1},($B69=Р[Наименование])*($K69=Р[Примечание])),0))</f>
        <v>0</v>
      </c>
      <c r="J69" s="58">
        <f>ROUND($H$69*$I$69,2)</f>
        <v>0</v>
      </c>
      <c r="K69" s="25"/>
      <c r="L69" s="25"/>
    </row>
    <row r="70" spans="1:12" ht="11.1" customHeight="1" outlineLevel="4" x14ac:dyDescent="0.2">
      <c r="A70" s="20"/>
      <c r="B70" s="14" t="s">
        <v>27</v>
      </c>
      <c r="C70" s="21"/>
      <c r="D70" s="21"/>
      <c r="E70" s="21"/>
      <c r="F70" s="21"/>
      <c r="G70" s="21"/>
      <c r="H70" s="21"/>
      <c r="I70" s="56"/>
      <c r="J70" s="57">
        <f>SUM($J$71)</f>
        <v>0</v>
      </c>
      <c r="K70" s="18"/>
      <c r="L70" s="22"/>
    </row>
    <row r="71" spans="1:12" ht="23.1" customHeight="1" outlineLevel="4" x14ac:dyDescent="0.2">
      <c r="A71" s="23" t="s">
        <v>28</v>
      </c>
      <c r="B71" s="24" t="s">
        <v>94</v>
      </c>
      <c r="C71" s="25"/>
      <c r="D71" s="25" t="s">
        <v>95</v>
      </c>
      <c r="E71" s="26" t="s">
        <v>24</v>
      </c>
      <c r="F71" s="27"/>
      <c r="G71" s="28">
        <v>2</v>
      </c>
      <c r="H71" s="28">
        <f>SUM($G$71:$G$71)</f>
        <v>2</v>
      </c>
      <c r="I71" s="58">
        <f t="array" ref="I71">INDEX(М[Цена за ед., руб],MATCH(1,IF(($B71=М[Наим.])*($C71=М[Артикул,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  <c r="J71" s="58">
        <f>ROUND($H$71*$I$71,2)</f>
        <v>0</v>
      </c>
      <c r="K71" s="25"/>
      <c r="L71" s="25">
        <f t="array" ref="L71">INDEX(М[Форма закупа],MATCH(1,IF(($B71=М[Наим.])*($C71=М[Артикул,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</row>
    <row r="72" spans="1:12" ht="11.1" customHeight="1" outlineLevel="4" x14ac:dyDescent="0.2">
      <c r="A72" s="20"/>
      <c r="B72" s="14" t="s">
        <v>22</v>
      </c>
      <c r="C72" s="21"/>
      <c r="D72" s="21"/>
      <c r="E72" s="21"/>
      <c r="F72" s="21"/>
      <c r="G72" s="21"/>
      <c r="H72" s="21"/>
      <c r="I72" s="56"/>
      <c r="J72" s="57">
        <f>SUM($J$73)</f>
        <v>0</v>
      </c>
      <c r="K72" s="18"/>
      <c r="L72" s="22"/>
    </row>
    <row r="73" spans="1:12" ht="11.1" customHeight="1" outlineLevel="4" x14ac:dyDescent="0.2">
      <c r="A73" s="23"/>
      <c r="B73" s="24" t="s">
        <v>96</v>
      </c>
      <c r="C73" s="25"/>
      <c r="D73" s="25"/>
      <c r="E73" s="26" t="s">
        <v>24</v>
      </c>
      <c r="F73" s="27"/>
      <c r="G73" s="28">
        <v>1</v>
      </c>
      <c r="H73" s="28">
        <f>SUM($G$73:$G$73)</f>
        <v>1</v>
      </c>
      <c r="I73" s="58">
        <f t="array" ref="I73">INDEX(Р[Цена за ед., руб],MATCH(1,IF(($B73=Р[Наименование])*($K73=Р[Примечание]),{1},($B73=Р[Наименование])*($K73=Р[Примечание])),0))</f>
        <v>0</v>
      </c>
      <c r="J73" s="58">
        <f>ROUND($H$73*$I$73,2)</f>
        <v>0</v>
      </c>
      <c r="K73" s="25"/>
      <c r="L73" s="25"/>
    </row>
    <row r="74" spans="1:12" ht="11.1" customHeight="1" outlineLevel="4" x14ac:dyDescent="0.2">
      <c r="A74" s="20"/>
      <c r="B74" s="14" t="s">
        <v>27</v>
      </c>
      <c r="C74" s="21"/>
      <c r="D74" s="21"/>
      <c r="E74" s="21"/>
      <c r="F74" s="21"/>
      <c r="G74" s="21"/>
      <c r="H74" s="21"/>
      <c r="I74" s="56"/>
      <c r="J74" s="57">
        <f>SUM($J$75)</f>
        <v>0</v>
      </c>
      <c r="K74" s="18"/>
      <c r="L74" s="22"/>
    </row>
    <row r="75" spans="1:12" ht="47.1" customHeight="1" outlineLevel="4" x14ac:dyDescent="0.2">
      <c r="A75" s="23" t="s">
        <v>28</v>
      </c>
      <c r="B75" s="24" t="s">
        <v>97</v>
      </c>
      <c r="C75" s="25" t="s">
        <v>98</v>
      </c>
      <c r="D75" s="25" t="s">
        <v>99</v>
      </c>
      <c r="E75" s="26" t="s">
        <v>24</v>
      </c>
      <c r="F75" s="27"/>
      <c r="G75" s="28">
        <v>1</v>
      </c>
      <c r="H75" s="28">
        <f>SUM($G$75:$G$75)</f>
        <v>1</v>
      </c>
      <c r="I75" s="58">
        <f t="array" ref="I75">INDEX(М[Цена за ед., руб],MATCH(1,IF(($B75=М[Наим.])*($C75=М[Артикул,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  <c r="J75" s="58">
        <f>ROUND($H$75*$I$75,2)</f>
        <v>0</v>
      </c>
      <c r="K75" s="25" t="s">
        <v>100</v>
      </c>
      <c r="L75" s="25">
        <f t="array" ref="L75">INDEX(М[Форма закупа],MATCH(1,IF(($B75=М[Наим.])*($C75=М[Артикул,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</row>
    <row r="76" spans="1:12" ht="11.1" customHeight="1" outlineLevel="4" x14ac:dyDescent="0.2">
      <c r="A76" s="20"/>
      <c r="B76" s="14" t="s">
        <v>22</v>
      </c>
      <c r="C76" s="21"/>
      <c r="D76" s="21"/>
      <c r="E76" s="21"/>
      <c r="F76" s="21"/>
      <c r="G76" s="21"/>
      <c r="H76" s="21"/>
      <c r="I76" s="56"/>
      <c r="J76" s="57">
        <f>SUM($J$77)</f>
        <v>0</v>
      </c>
      <c r="K76" s="18"/>
      <c r="L76" s="22"/>
    </row>
    <row r="77" spans="1:12" ht="11.1" customHeight="1" outlineLevel="4" x14ac:dyDescent="0.2">
      <c r="A77" s="23"/>
      <c r="B77" s="24" t="s">
        <v>101</v>
      </c>
      <c r="C77" s="25"/>
      <c r="D77" s="25"/>
      <c r="E77" s="26" t="s">
        <v>24</v>
      </c>
      <c r="F77" s="27"/>
      <c r="G77" s="28">
        <v>1</v>
      </c>
      <c r="H77" s="28">
        <f>SUM($G$77:$G$77)</f>
        <v>1</v>
      </c>
      <c r="I77" s="58">
        <f t="array" ref="I77">INDEX(Р[Цена за ед., руб],MATCH(1,IF(($B77=Р[Наименование])*($K77=Р[Примечание]),{1},($B77=Р[Наименование])*($K77=Р[Примечание])),0))</f>
        <v>0</v>
      </c>
      <c r="J77" s="58">
        <f>ROUND($H$77*$I$77,2)</f>
        <v>0</v>
      </c>
      <c r="K77" s="25"/>
      <c r="L77" s="25"/>
    </row>
    <row r="78" spans="1:12" ht="11.1" customHeight="1" outlineLevel="4" x14ac:dyDescent="0.2">
      <c r="A78" s="20"/>
      <c r="B78" s="14" t="s">
        <v>27</v>
      </c>
      <c r="C78" s="21"/>
      <c r="D78" s="21"/>
      <c r="E78" s="21"/>
      <c r="F78" s="21"/>
      <c r="G78" s="21"/>
      <c r="H78" s="21"/>
      <c r="I78" s="56"/>
      <c r="J78" s="57">
        <f>SUM($J$79)</f>
        <v>0</v>
      </c>
      <c r="K78" s="18"/>
      <c r="L78" s="22"/>
    </row>
    <row r="79" spans="1:12" ht="23.1" customHeight="1" outlineLevel="4" x14ac:dyDescent="0.2">
      <c r="A79" s="23" t="s">
        <v>28</v>
      </c>
      <c r="B79" s="24" t="s">
        <v>102</v>
      </c>
      <c r="C79" s="25" t="s">
        <v>53</v>
      </c>
      <c r="D79" s="25" t="s">
        <v>87</v>
      </c>
      <c r="E79" s="26" t="s">
        <v>24</v>
      </c>
      <c r="F79" s="27"/>
      <c r="G79" s="28">
        <v>1</v>
      </c>
      <c r="H79" s="28">
        <f>SUM($G$79:$G$79)</f>
        <v>1</v>
      </c>
      <c r="I79" s="58">
        <f t="array" ref="I79">INDEX(М[Цена за ед., руб],MATCH(1,IF(($B79=М[Наим.])*($C79=М[Артикул,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  <c r="J79" s="58">
        <f>ROUND($H$79*$I$79,2)</f>
        <v>0</v>
      </c>
      <c r="K79" s="25"/>
      <c r="L79" s="25">
        <f t="array" ref="L79">INDEX(М[Форма закупа],MATCH(1,IF(($B79=М[Наим.])*($C79=М[Артикул,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</row>
    <row r="80" spans="1:12" ht="11.1" customHeight="1" outlineLevel="4" x14ac:dyDescent="0.2">
      <c r="A80" s="20"/>
      <c r="B80" s="14" t="s">
        <v>22</v>
      </c>
      <c r="C80" s="21"/>
      <c r="D80" s="21"/>
      <c r="E80" s="21"/>
      <c r="F80" s="21"/>
      <c r="G80" s="21"/>
      <c r="H80" s="21"/>
      <c r="I80" s="56"/>
      <c r="J80" s="57">
        <f>SUM($J$81)</f>
        <v>0</v>
      </c>
      <c r="K80" s="18"/>
      <c r="L80" s="22"/>
    </row>
    <row r="81" spans="1:12" ht="11.1" customHeight="1" outlineLevel="4" x14ac:dyDescent="0.2">
      <c r="A81" s="23"/>
      <c r="B81" s="24" t="s">
        <v>103</v>
      </c>
      <c r="C81" s="25"/>
      <c r="D81" s="25"/>
      <c r="E81" s="26" t="s">
        <v>32</v>
      </c>
      <c r="F81" s="27"/>
      <c r="G81" s="29">
        <v>1178</v>
      </c>
      <c r="H81" s="29">
        <f>SUM($G$81:$G$81)</f>
        <v>1178</v>
      </c>
      <c r="I81" s="58">
        <f t="array" ref="I81">INDEX(Р[Цена за ед., руб],MATCH(1,IF(($B81=Р[Наименование])*($K81=Р[Примечание]),{1},($B81=Р[Наименование])*($K81=Р[Примечание])),0))</f>
        <v>0</v>
      </c>
      <c r="J81" s="58">
        <f>ROUND($H$81*$I$81,2)</f>
        <v>0</v>
      </c>
      <c r="K81" s="25"/>
      <c r="L81" s="25"/>
    </row>
    <row r="82" spans="1:12" ht="11.1" customHeight="1" outlineLevel="4" x14ac:dyDescent="0.2">
      <c r="A82" s="20"/>
      <c r="B82" s="14" t="s">
        <v>27</v>
      </c>
      <c r="C82" s="21"/>
      <c r="D82" s="21"/>
      <c r="E82" s="21"/>
      <c r="F82" s="21"/>
      <c r="G82" s="21"/>
      <c r="H82" s="21"/>
      <c r="I82" s="56"/>
      <c r="J82" s="57">
        <f>SUM($J$83:$J$89)</f>
        <v>0</v>
      </c>
      <c r="K82" s="18"/>
      <c r="L82" s="22"/>
    </row>
    <row r="83" spans="1:12" ht="35.1" customHeight="1" outlineLevel="4" x14ac:dyDescent="0.2">
      <c r="A83" s="91" t="s">
        <v>28</v>
      </c>
      <c r="B83" s="24" t="s">
        <v>104</v>
      </c>
      <c r="C83" s="25"/>
      <c r="D83" s="25" t="s">
        <v>105</v>
      </c>
      <c r="E83" s="26" t="s">
        <v>32</v>
      </c>
      <c r="F83" s="27"/>
      <c r="G83" s="28">
        <v>130</v>
      </c>
      <c r="H83" s="28">
        <f>SUM($G$83:$G$83)</f>
        <v>130</v>
      </c>
      <c r="I83" s="58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58">
        <f>ROUND($H$83*$I$83,2)</f>
        <v>0</v>
      </c>
      <c r="K83" s="25"/>
      <c r="L83" s="25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</row>
    <row r="84" spans="1:12" ht="35.1" customHeight="1" outlineLevel="4" x14ac:dyDescent="0.2">
      <c r="A84" s="91" t="s">
        <v>33</v>
      </c>
      <c r="B84" s="24" t="s">
        <v>104</v>
      </c>
      <c r="C84" s="25"/>
      <c r="D84" s="25" t="s">
        <v>106</v>
      </c>
      <c r="E84" s="26" t="s">
        <v>32</v>
      </c>
      <c r="F84" s="27"/>
      <c r="G84" s="28">
        <v>716</v>
      </c>
      <c r="H84" s="28">
        <f>SUM($G$84:$G$84)</f>
        <v>716</v>
      </c>
      <c r="I84" s="58">
        <f t="array" ref="I84">INDEX(М[Цена за ед., руб],MATCH(1,IF(($B84=М[Наим.])*($C84=М[Артикул,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  <c r="J84" s="58">
        <f>ROUND($H$84*$I$84,2)</f>
        <v>0</v>
      </c>
      <c r="K84" s="25"/>
      <c r="L84" s="25">
        <f t="array" ref="L84">INDEX(М[Форма закупа],MATCH(1,IF(($B84=М[Наим.])*($C84=М[Артикул,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</row>
    <row r="85" spans="1:12" ht="35.1" customHeight="1" outlineLevel="4" x14ac:dyDescent="0.2">
      <c r="A85" s="91" t="s">
        <v>35</v>
      </c>
      <c r="B85" s="24" t="s">
        <v>104</v>
      </c>
      <c r="C85" s="25"/>
      <c r="D85" s="25" t="s">
        <v>107</v>
      </c>
      <c r="E85" s="26" t="s">
        <v>32</v>
      </c>
      <c r="F85" s="27"/>
      <c r="G85" s="28">
        <v>62</v>
      </c>
      <c r="H85" s="28">
        <f>SUM($G$85:$G$85)</f>
        <v>62</v>
      </c>
      <c r="I85" s="58">
        <f t="array" ref="I85">INDEX(М[Цена за ед., руб],MATCH(1,IF(($B85=М[Наим.])*($C85=М[Артикул,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  <c r="J85" s="58">
        <f>ROUND($H$85*$I$85,2)</f>
        <v>0</v>
      </c>
      <c r="K85" s="25"/>
      <c r="L85" s="25">
        <f t="array" ref="L85">INDEX(М[Форма закупа],MATCH(1,IF(($B85=М[Наим.])*($C85=М[Артикул,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</row>
    <row r="86" spans="1:12" ht="35.1" customHeight="1" outlineLevel="4" x14ac:dyDescent="0.2">
      <c r="A86" s="91" t="s">
        <v>37</v>
      </c>
      <c r="B86" s="24" t="s">
        <v>104</v>
      </c>
      <c r="C86" s="25"/>
      <c r="D86" s="25" t="s">
        <v>108</v>
      </c>
      <c r="E86" s="26" t="s">
        <v>32</v>
      </c>
      <c r="F86" s="27"/>
      <c r="G86" s="28">
        <v>12</v>
      </c>
      <c r="H86" s="28">
        <f>SUM($G$86:$G$86)</f>
        <v>12</v>
      </c>
      <c r="I86" s="58">
        <f t="array" ref="I86">INDEX(М[Цена за ед., руб],MATCH(1,IF(($B86=М[Наим.])*($C86=М[Артикул,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  <c r="J86" s="58">
        <f>ROUND($H$86*$I$86,2)</f>
        <v>0</v>
      </c>
      <c r="K86" s="25"/>
      <c r="L86" s="25">
        <f t="array" ref="L86">INDEX(М[Форма закупа],MATCH(1,IF(($B86=М[Наим.])*($C86=М[Артикул,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</row>
    <row r="87" spans="1:12" ht="35.1" customHeight="1" outlineLevel="4" x14ac:dyDescent="0.2">
      <c r="A87" s="91" t="s">
        <v>39</v>
      </c>
      <c r="B87" s="24" t="s">
        <v>104</v>
      </c>
      <c r="C87" s="25"/>
      <c r="D87" s="25" t="s">
        <v>109</v>
      </c>
      <c r="E87" s="26" t="s">
        <v>32</v>
      </c>
      <c r="F87" s="27"/>
      <c r="G87" s="28">
        <v>70</v>
      </c>
      <c r="H87" s="28">
        <f>SUM($G$87:$G$87)</f>
        <v>70</v>
      </c>
      <c r="I87" s="58">
        <f t="array" ref="I87">INDEX(М[Цена за ед., руб],MATCH(1,IF(($B87=М[Наим.])*($C87=М[Артикул,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  <c r="J87" s="58">
        <f>ROUND($H$87*$I$87,2)</f>
        <v>0</v>
      </c>
      <c r="K87" s="25"/>
      <c r="L87" s="25">
        <f t="array" ref="L87">INDEX(М[Форма закупа],MATCH(1,IF(($B87=М[Наим.])*($C87=М[Артикул,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</row>
    <row r="88" spans="1:12" ht="47.1" customHeight="1" outlineLevel="4" x14ac:dyDescent="0.2">
      <c r="A88" s="91" t="s">
        <v>41</v>
      </c>
      <c r="B88" s="24" t="s">
        <v>104</v>
      </c>
      <c r="C88" s="25"/>
      <c r="D88" s="25" t="s">
        <v>110</v>
      </c>
      <c r="E88" s="26" t="s">
        <v>32</v>
      </c>
      <c r="F88" s="27"/>
      <c r="G88" s="28">
        <v>104</v>
      </c>
      <c r="H88" s="28">
        <f>SUM($G$88:$G$88)</f>
        <v>104</v>
      </c>
      <c r="I88" s="58">
        <f t="array" ref="I88">INDEX(М[Цена за ед., руб],MATCH(1,IF(($B88=М[Наим.])*($C88=М[Артикул,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  <c r="J88" s="58">
        <f>ROUND($H$88*$I$88,2)</f>
        <v>0</v>
      </c>
      <c r="K88" s="25"/>
      <c r="L88" s="25">
        <f t="array" ref="L88">INDEX(М[Форма закупа],MATCH(1,IF(($B88=М[Наим.])*($C88=М[Артикул,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</row>
    <row r="89" spans="1:12" ht="47.1" customHeight="1" outlineLevel="4" x14ac:dyDescent="0.2">
      <c r="A89" s="91" t="s">
        <v>43</v>
      </c>
      <c r="B89" s="24" t="s">
        <v>104</v>
      </c>
      <c r="C89" s="25"/>
      <c r="D89" s="25" t="s">
        <v>111</v>
      </c>
      <c r="E89" s="26" t="s">
        <v>32</v>
      </c>
      <c r="F89" s="27"/>
      <c r="G89" s="28">
        <v>84</v>
      </c>
      <c r="H89" s="28">
        <f>SUM($G$89:$G$89)</f>
        <v>84</v>
      </c>
      <c r="I89" s="58">
        <f t="array" ref="I89">INDEX(М[Цена за ед., руб],MATCH(1,IF(($B89=М[Наим.])*($C89=М[Артикул,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  <c r="J89" s="58">
        <f>ROUND($H$89*$I$89,2)</f>
        <v>0</v>
      </c>
      <c r="K89" s="25"/>
      <c r="L89" s="25">
        <f t="array" ref="L89">INDEX(М[Форма закупа],MATCH(1,IF(($B89=М[Наим.])*($C89=М[Артикул,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</row>
    <row r="90" spans="1:12" ht="11.1" customHeight="1" outlineLevel="4" x14ac:dyDescent="0.2">
      <c r="A90" s="20"/>
      <c r="B90" s="14" t="s">
        <v>22</v>
      </c>
      <c r="C90" s="21"/>
      <c r="D90" s="21"/>
      <c r="E90" s="21"/>
      <c r="F90" s="21"/>
      <c r="G90" s="21"/>
      <c r="H90" s="21"/>
      <c r="I90" s="56"/>
      <c r="J90" s="57">
        <f>SUM($J$91)</f>
        <v>0</v>
      </c>
      <c r="K90" s="18"/>
      <c r="L90" s="22"/>
    </row>
    <row r="91" spans="1:12" ht="11.1" customHeight="1" outlineLevel="4" x14ac:dyDescent="0.2">
      <c r="A91" s="23"/>
      <c r="B91" s="24" t="s">
        <v>112</v>
      </c>
      <c r="C91" s="25"/>
      <c r="D91" s="25"/>
      <c r="E91" s="26" t="s">
        <v>26</v>
      </c>
      <c r="F91" s="27"/>
      <c r="G91" s="28">
        <v>4</v>
      </c>
      <c r="H91" s="28">
        <f>SUM($G$91:$G$91)</f>
        <v>4</v>
      </c>
      <c r="I91" s="58">
        <f t="array" ref="I91">INDEX(Р[Цена за ед., руб],MATCH(1,IF(($B91=Р[Наименование])*($K91=Р[Примечание]),{1},($B91=Р[Наименование])*($K91=Р[Примечание])),0))</f>
        <v>0</v>
      </c>
      <c r="J91" s="58">
        <f>ROUND($H$91*$I$91,2)</f>
        <v>0</v>
      </c>
      <c r="K91" s="25"/>
      <c r="L91" s="25"/>
    </row>
    <row r="92" spans="1:12" ht="11.1" customHeight="1" outlineLevel="4" x14ac:dyDescent="0.2">
      <c r="A92" s="20"/>
      <c r="B92" s="14" t="s">
        <v>27</v>
      </c>
      <c r="C92" s="21"/>
      <c r="D92" s="21"/>
      <c r="E92" s="21"/>
      <c r="F92" s="21"/>
      <c r="G92" s="21"/>
      <c r="H92" s="21"/>
      <c r="I92" s="56"/>
      <c r="J92" s="57">
        <f>SUM($J$93)</f>
        <v>0</v>
      </c>
      <c r="K92" s="18"/>
      <c r="L92" s="22"/>
    </row>
    <row r="93" spans="1:12" ht="23.1" customHeight="1" outlineLevel="4" x14ac:dyDescent="0.2">
      <c r="A93" s="91" t="s">
        <v>28</v>
      </c>
      <c r="B93" s="24" t="s">
        <v>113</v>
      </c>
      <c r="C93" s="25"/>
      <c r="D93" s="25" t="s">
        <v>114</v>
      </c>
      <c r="E93" s="26" t="s">
        <v>32</v>
      </c>
      <c r="F93" s="27"/>
      <c r="G93" s="28">
        <v>4</v>
      </c>
      <c r="H93" s="28">
        <f>SUM($G$93:$G$93)</f>
        <v>4</v>
      </c>
      <c r="I93" s="58">
        <f t="array" ref="I93">INDEX(М[Цена за ед., руб],MATCH(1,IF(($B93=М[Наим.])*($C93=М[Артикул,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  <c r="J93" s="58">
        <f>ROUND($H$93*$I$93,2)</f>
        <v>0</v>
      </c>
      <c r="K93" s="25"/>
      <c r="L93" s="25">
        <f t="array" ref="L93">INDEX(М[Форма закупа],MATCH(1,IF(($B93=М[Наим.])*($C93=М[Артикул,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</row>
    <row r="94" spans="1:12" ht="11.1" customHeight="1" outlineLevel="4" x14ac:dyDescent="0.2">
      <c r="A94" s="20"/>
      <c r="B94" s="14" t="s">
        <v>22</v>
      </c>
      <c r="C94" s="21"/>
      <c r="D94" s="21"/>
      <c r="E94" s="21"/>
      <c r="F94" s="21"/>
      <c r="G94" s="21"/>
      <c r="H94" s="21"/>
      <c r="I94" s="56"/>
      <c r="J94" s="57">
        <f>SUM($J$95)</f>
        <v>0</v>
      </c>
      <c r="K94" s="18"/>
      <c r="L94" s="22"/>
    </row>
    <row r="95" spans="1:12" ht="11.1" customHeight="1" outlineLevel="4" x14ac:dyDescent="0.2">
      <c r="A95" s="23"/>
      <c r="B95" s="24" t="s">
        <v>115</v>
      </c>
      <c r="C95" s="25"/>
      <c r="D95" s="25"/>
      <c r="E95" s="26" t="s">
        <v>32</v>
      </c>
      <c r="F95" s="27"/>
      <c r="G95" s="31">
        <v>204.5</v>
      </c>
      <c r="H95" s="31">
        <f>SUM($G$95:$G$95)</f>
        <v>204.5</v>
      </c>
      <c r="I95" s="58">
        <f t="array" ref="I95">INDEX(Р[Цена за ед., руб],MATCH(1,IF(($B95=Р[Наименование])*($K95=Р[Примечание]),{1},($B95=Р[Наименование])*($K95=Р[Примечание])),0))</f>
        <v>0</v>
      </c>
      <c r="J95" s="58">
        <f>ROUND($H$95*$I$95,2)</f>
        <v>0</v>
      </c>
      <c r="K95" s="25"/>
      <c r="L95" s="25"/>
    </row>
    <row r="96" spans="1:12" ht="11.1" customHeight="1" outlineLevel="4" x14ac:dyDescent="0.2">
      <c r="A96" s="20"/>
      <c r="B96" s="14" t="s">
        <v>27</v>
      </c>
      <c r="C96" s="21"/>
      <c r="D96" s="21"/>
      <c r="E96" s="21"/>
      <c r="F96" s="21"/>
      <c r="G96" s="21"/>
      <c r="H96" s="21"/>
      <c r="I96" s="56"/>
      <c r="J96" s="57">
        <f>SUM($J$97:$J$99)</f>
        <v>0</v>
      </c>
      <c r="K96" s="18"/>
      <c r="L96" s="22"/>
    </row>
    <row r="97" spans="1:12" ht="23.1" customHeight="1" outlineLevel="4" x14ac:dyDescent="0.2">
      <c r="A97" s="91" t="s">
        <v>28</v>
      </c>
      <c r="B97" s="24" t="s">
        <v>116</v>
      </c>
      <c r="C97" s="25"/>
      <c r="D97" s="25" t="s">
        <v>117</v>
      </c>
      <c r="E97" s="26" t="s">
        <v>26</v>
      </c>
      <c r="F97" s="27"/>
      <c r="G97" s="28">
        <v>162</v>
      </c>
      <c r="H97" s="28">
        <f>SUM($G$97:$G$97)</f>
        <v>162</v>
      </c>
      <c r="I97" s="58">
        <f t="array" ref="I97">INDEX(М[Цена за ед., руб],MATCH(1,IF(($B97=М[Наим.])*($C97=М[Артикул,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  <c r="J97" s="58">
        <f>ROUND($H$97*$I$97,2)</f>
        <v>0</v>
      </c>
      <c r="K97" s="25"/>
      <c r="L97" s="25">
        <f t="array" ref="L97">INDEX(М[Форма закупа],MATCH(1,IF(($B97=М[Наим.])*($C97=М[Артикул,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</row>
    <row r="98" spans="1:12" ht="23.1" customHeight="1" outlineLevel="4" x14ac:dyDescent="0.2">
      <c r="A98" s="91" t="s">
        <v>33</v>
      </c>
      <c r="B98" s="24" t="s">
        <v>116</v>
      </c>
      <c r="C98" s="25"/>
      <c r="D98" s="25" t="s">
        <v>118</v>
      </c>
      <c r="E98" s="26" t="s">
        <v>26</v>
      </c>
      <c r="F98" s="27"/>
      <c r="G98" s="28">
        <v>42</v>
      </c>
      <c r="H98" s="28">
        <f>SUM($G$98:$G$98)</f>
        <v>42</v>
      </c>
      <c r="I98" s="58">
        <f t="array" ref="I98">INDEX(М[Цена за ед., руб],MATCH(1,IF(($B98=М[Наим.])*($C98=М[Артикул,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  <c r="J98" s="58">
        <f>ROUND($H$98*$I$98,2)</f>
        <v>0</v>
      </c>
      <c r="K98" s="25"/>
      <c r="L98" s="25">
        <f t="array" ref="L98">INDEX(М[Форма закупа],MATCH(1,IF(($B98=М[Наим.])*($C98=М[Артикул,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</row>
    <row r="99" spans="1:12" ht="23.1" customHeight="1" outlineLevel="4" x14ac:dyDescent="0.2">
      <c r="A99" s="91" t="s">
        <v>35</v>
      </c>
      <c r="B99" s="24" t="s">
        <v>116</v>
      </c>
      <c r="C99" s="25"/>
      <c r="D99" s="25" t="s">
        <v>119</v>
      </c>
      <c r="E99" s="26" t="s">
        <v>26</v>
      </c>
      <c r="F99" s="27"/>
      <c r="G99" s="31">
        <v>0.5</v>
      </c>
      <c r="H99" s="31">
        <f>SUM($G$99:$G$99)</f>
        <v>0.5</v>
      </c>
      <c r="I99" s="58">
        <f t="array" ref="I99">INDEX(М[Цена за ед., руб],MATCH(1,IF(($B99=М[Наим.])*($C99=М[Артикул,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  <c r="J99" s="58">
        <f>ROUND($H$99*$I$99,2)</f>
        <v>0</v>
      </c>
      <c r="K99" s="25"/>
      <c r="L99" s="25">
        <f t="array" ref="L99">INDEX(М[Форма закупа],MATCH(1,IF(($B99=М[Наим.])*($C99=М[Артикул,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</row>
    <row r="100" spans="1:12" ht="11.1" customHeight="1" outlineLevel="4" x14ac:dyDescent="0.2">
      <c r="A100" s="20"/>
      <c r="B100" s="14" t="s">
        <v>22</v>
      </c>
      <c r="C100" s="21"/>
      <c r="D100" s="21"/>
      <c r="E100" s="21"/>
      <c r="F100" s="21"/>
      <c r="G100" s="21"/>
      <c r="H100" s="21"/>
      <c r="I100" s="56"/>
      <c r="J100" s="57">
        <f>SUM($J$101)</f>
        <v>0</v>
      </c>
      <c r="K100" s="18"/>
      <c r="L100" s="22"/>
    </row>
    <row r="101" spans="1:12" ht="11.1" customHeight="1" outlineLevel="4" x14ac:dyDescent="0.2">
      <c r="A101" s="23"/>
      <c r="B101" s="24" t="s">
        <v>120</v>
      </c>
      <c r="C101" s="25"/>
      <c r="D101" s="25"/>
      <c r="E101" s="26" t="s">
        <v>26</v>
      </c>
      <c r="F101" s="27"/>
      <c r="G101" s="28">
        <v>187</v>
      </c>
      <c r="H101" s="28">
        <f>SUM($G$101:$G$101)</f>
        <v>187</v>
      </c>
      <c r="I101" s="58">
        <f t="array" ref="I101">INDEX(Р[Цена за ед., руб],MATCH(1,IF(($B101=Р[Наименование])*($K101=Р[Примечание]),{1},($B101=Р[Наименование])*($K101=Р[Примечание])),0))</f>
        <v>0</v>
      </c>
      <c r="J101" s="58">
        <f>ROUND($H$101*$I$101,2)</f>
        <v>0</v>
      </c>
      <c r="K101" s="25"/>
      <c r="L101" s="25"/>
    </row>
    <row r="102" spans="1:12" ht="11.1" customHeight="1" outlineLevel="4" x14ac:dyDescent="0.2">
      <c r="A102" s="20"/>
      <c r="B102" s="14" t="s">
        <v>27</v>
      </c>
      <c r="C102" s="21"/>
      <c r="D102" s="21"/>
      <c r="E102" s="21"/>
      <c r="F102" s="21"/>
      <c r="G102" s="21"/>
      <c r="H102" s="21"/>
      <c r="I102" s="56"/>
      <c r="J102" s="57">
        <f>SUM($J$103:$J$110)</f>
        <v>0</v>
      </c>
      <c r="K102" s="18"/>
      <c r="L102" s="22"/>
    </row>
    <row r="103" spans="1:12" ht="23.1" customHeight="1" outlineLevel="4" x14ac:dyDescent="0.2">
      <c r="A103" s="91" t="s">
        <v>28</v>
      </c>
      <c r="B103" s="24" t="s">
        <v>116</v>
      </c>
      <c r="C103" s="25"/>
      <c r="D103" s="25" t="s">
        <v>121</v>
      </c>
      <c r="E103" s="26" t="s">
        <v>26</v>
      </c>
      <c r="F103" s="27"/>
      <c r="G103" s="28">
        <v>12</v>
      </c>
      <c r="H103" s="28">
        <f>SUM($G$103:$G$103)</f>
        <v>12</v>
      </c>
      <c r="I103" s="58">
        <f t="array" ref="I103">INDEX(М[Цена за ед., руб],MATCH(1,IF(($B103=М[Наим.])*($C103=М[Артикул,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  <c r="J103" s="58">
        <f>ROUND($H$103*$I$103,2)</f>
        <v>0</v>
      </c>
      <c r="K103" s="25"/>
      <c r="L103" s="25">
        <f t="array" ref="L103">INDEX(М[Форма закупа],MATCH(1,IF(($B103=М[Наим.])*($C103=М[Артикул,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</row>
    <row r="104" spans="1:12" ht="23.1" customHeight="1" outlineLevel="4" x14ac:dyDescent="0.2">
      <c r="A104" s="91" t="s">
        <v>33</v>
      </c>
      <c r="B104" s="24" t="s">
        <v>116</v>
      </c>
      <c r="C104" s="25"/>
      <c r="D104" s="25" t="s">
        <v>122</v>
      </c>
      <c r="E104" s="26" t="s">
        <v>26</v>
      </c>
      <c r="F104" s="27"/>
      <c r="G104" s="28">
        <v>12</v>
      </c>
      <c r="H104" s="28">
        <f>SUM($G$104:$G$104)</f>
        <v>12</v>
      </c>
      <c r="I104" s="58">
        <f t="array" ref="I104">INDEX(М[Цена за ед., руб],MATCH(1,IF(($B104=М[Наим.])*($C104=М[Артикул,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  <c r="J104" s="58">
        <f>ROUND($H$104*$I$104,2)</f>
        <v>0</v>
      </c>
      <c r="K104" s="25"/>
      <c r="L104" s="25">
        <f t="array" ref="L104">INDEX(М[Форма закупа],MATCH(1,IF(($B104=М[Наим.])*($C104=М[Артикул,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</row>
    <row r="105" spans="1:12" ht="23.1" customHeight="1" outlineLevel="4" x14ac:dyDescent="0.2">
      <c r="A105" s="91" t="s">
        <v>35</v>
      </c>
      <c r="B105" s="24" t="s">
        <v>116</v>
      </c>
      <c r="C105" s="25"/>
      <c r="D105" s="25" t="s">
        <v>123</v>
      </c>
      <c r="E105" s="26" t="s">
        <v>26</v>
      </c>
      <c r="F105" s="27"/>
      <c r="G105" s="28">
        <v>20</v>
      </c>
      <c r="H105" s="28">
        <f>SUM($G$105:$G$105)</f>
        <v>20</v>
      </c>
      <c r="I105" s="58">
        <f t="array" ref="I105">INDEX(М[Цена за ед., руб],MATCH(1,IF(($B105=М[Наим.])*($C105=М[Артикул,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0</v>
      </c>
      <c r="J105" s="58">
        <f>ROUND($H$105*$I$105,2)</f>
        <v>0</v>
      </c>
      <c r="K105" s="25"/>
      <c r="L105" s="25">
        <f t="array" ref="L105">INDEX(М[Форма закупа],MATCH(1,IF(($B105=М[Наим.])*($C105=М[Артикул,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0</v>
      </c>
    </row>
    <row r="106" spans="1:12" ht="23.1" customHeight="1" outlineLevel="4" x14ac:dyDescent="0.2">
      <c r="A106" s="91" t="s">
        <v>37</v>
      </c>
      <c r="B106" s="24" t="s">
        <v>116</v>
      </c>
      <c r="C106" s="25"/>
      <c r="D106" s="25" t="s">
        <v>124</v>
      </c>
      <c r="E106" s="26" t="s">
        <v>26</v>
      </c>
      <c r="F106" s="27"/>
      <c r="G106" s="28">
        <v>30</v>
      </c>
      <c r="H106" s="28">
        <f>SUM($G$106:$G$106)</f>
        <v>30</v>
      </c>
      <c r="I106" s="58">
        <f t="array" ref="I106">INDEX(М[Цена за ед., руб],MATCH(1,IF(($B106=М[Наим.])*($C106=М[Артикул,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  <c r="J106" s="58">
        <f>ROUND($H$106*$I$106,2)</f>
        <v>0</v>
      </c>
      <c r="K106" s="25"/>
      <c r="L106" s="25">
        <f t="array" ref="L106">INDEX(М[Форма закупа],MATCH(1,IF(($B106=М[Наим.])*($C106=М[Артикул,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</row>
    <row r="107" spans="1:12" ht="23.1" customHeight="1" outlineLevel="4" x14ac:dyDescent="0.2">
      <c r="A107" s="91" t="s">
        <v>39</v>
      </c>
      <c r="B107" s="24" t="s">
        <v>116</v>
      </c>
      <c r="C107" s="25"/>
      <c r="D107" s="25" t="s">
        <v>125</v>
      </c>
      <c r="E107" s="26" t="s">
        <v>26</v>
      </c>
      <c r="F107" s="27"/>
      <c r="G107" s="28">
        <v>101</v>
      </c>
      <c r="H107" s="28">
        <f>SUM($G$107:$G$107)</f>
        <v>101</v>
      </c>
      <c r="I107" s="58">
        <f t="array" ref="I107">INDEX(М[Цена за ед., руб],MATCH(1,IF(($B107=М[Наим.])*($C107=М[Артикул,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  <c r="J107" s="58">
        <f>ROUND($H$107*$I$107,2)</f>
        <v>0</v>
      </c>
      <c r="K107" s="25"/>
      <c r="L107" s="25">
        <f t="array" ref="L107">INDEX(М[Форма закупа],MATCH(1,IF(($B107=М[Наим.])*($C107=М[Артикул,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</row>
    <row r="108" spans="1:12" ht="11.1" customHeight="1" outlineLevel="4" x14ac:dyDescent="0.2">
      <c r="A108" s="91" t="s">
        <v>41</v>
      </c>
      <c r="B108" s="24" t="s">
        <v>126</v>
      </c>
      <c r="C108" s="25"/>
      <c r="D108" s="25" t="s">
        <v>127</v>
      </c>
      <c r="E108" s="26" t="s">
        <v>32</v>
      </c>
      <c r="F108" s="27"/>
      <c r="G108" s="28">
        <v>4</v>
      </c>
      <c r="H108" s="28">
        <f>SUM($G$108:$G$108)</f>
        <v>4</v>
      </c>
      <c r="I108" s="58">
        <f t="array" ref="I108">INDEX(М[Цена за ед., руб],MATCH(1,IF(($B108=М[Наим.])*($C108=М[Артикул,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  <c r="J108" s="58">
        <f>ROUND($H$108*$I$108,2)</f>
        <v>0</v>
      </c>
      <c r="K108" s="25"/>
      <c r="L108" s="25">
        <f t="array" ref="L108">INDEX(М[Форма закупа],MATCH(1,IF(($B108=М[Наим.])*($C108=М[Артикул,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</row>
    <row r="109" spans="1:12" ht="23.1" customHeight="1" outlineLevel="4" x14ac:dyDescent="0.2">
      <c r="A109" s="91" t="s">
        <v>43</v>
      </c>
      <c r="B109" s="24" t="s">
        <v>126</v>
      </c>
      <c r="C109" s="25"/>
      <c r="D109" s="25" t="s">
        <v>128</v>
      </c>
      <c r="E109" s="26" t="s">
        <v>32</v>
      </c>
      <c r="F109" s="27"/>
      <c r="G109" s="28">
        <v>4</v>
      </c>
      <c r="H109" s="28">
        <f>SUM($G$109:$G$109)</f>
        <v>4</v>
      </c>
      <c r="I109" s="58">
        <f t="array" ref="I109">INDEX(М[Цена за ед., руб],MATCH(1,IF(($B109=М[Наим.])*($C109=М[Артикул,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  <c r="J109" s="58">
        <f>ROUND($H$109*$I$109,2)</f>
        <v>0</v>
      </c>
      <c r="K109" s="25"/>
      <c r="L109" s="25">
        <f t="array" ref="L109">INDEX(М[Форма закупа],MATCH(1,IF(($B109=М[Наим.])*($C109=М[Артикул,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</row>
    <row r="110" spans="1:12" ht="23.1" customHeight="1" outlineLevel="4" x14ac:dyDescent="0.2">
      <c r="A110" s="91" t="s">
        <v>45</v>
      </c>
      <c r="B110" s="24" t="s">
        <v>126</v>
      </c>
      <c r="C110" s="25"/>
      <c r="D110" s="25" t="s">
        <v>129</v>
      </c>
      <c r="E110" s="26" t="s">
        <v>32</v>
      </c>
      <c r="F110" s="27"/>
      <c r="G110" s="28">
        <v>4</v>
      </c>
      <c r="H110" s="28">
        <f>SUM($G$110:$G$110)</f>
        <v>4</v>
      </c>
      <c r="I110" s="58">
        <f t="array" ref="I110">INDEX(М[Цена за ед., руб],MATCH(1,IF(($B110=М[Наим.])*($C110=М[Артикул,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  <c r="J110" s="58">
        <f>ROUND($H$110*$I$110,2)</f>
        <v>0</v>
      </c>
      <c r="K110" s="25"/>
      <c r="L110" s="25">
        <f t="array" ref="L110">INDEX(М[Форма закупа],MATCH(1,IF(($B110=М[Наим.])*($C110=М[Артикул,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</row>
    <row r="111" spans="1:12" ht="11.1" customHeight="1" outlineLevel="4" x14ac:dyDescent="0.2">
      <c r="A111" s="92"/>
      <c r="B111" s="93" t="s">
        <v>27</v>
      </c>
      <c r="C111" s="94"/>
      <c r="D111" s="94"/>
      <c r="E111" s="94"/>
      <c r="F111" s="94"/>
      <c r="G111" s="94"/>
      <c r="H111" s="94"/>
      <c r="I111" s="95"/>
      <c r="J111" s="96">
        <f ca="1">SUM(J112:J115)</f>
        <v>0</v>
      </c>
      <c r="K111" s="18"/>
      <c r="L111" s="22"/>
    </row>
    <row r="112" spans="1:12" ht="22.5" outlineLevel="4" x14ac:dyDescent="0.2">
      <c r="A112" s="97">
        <v>1</v>
      </c>
      <c r="B112" s="60" t="s">
        <v>151</v>
      </c>
      <c r="C112" s="69"/>
      <c r="D112" s="69"/>
      <c r="E112" s="62" t="s">
        <v>130</v>
      </c>
      <c r="F112" s="98"/>
      <c r="G112" s="98"/>
      <c r="H112" s="63">
        <f ca="1">SUMIF(М[[Наим.]:[Сумма, руб]],B112,М[Количество])</f>
        <v>0</v>
      </c>
      <c r="I112" s="64"/>
      <c r="J112" s="64">
        <f ca="1">ROUND(SUM(J83:J89)*H112%,3)</f>
        <v>0</v>
      </c>
      <c r="K112" s="68" t="s">
        <v>168</v>
      </c>
      <c r="L112" s="69">
        <f t="array" ref="L112">INDEX(М[Форма закупа],MATCH(1,IF(($B112=М[Наим.])*($C112=М[Артикул,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</row>
    <row r="113" spans="1:142" ht="22.5" outlineLevel="4" x14ac:dyDescent="0.2">
      <c r="A113" s="97">
        <v>2</v>
      </c>
      <c r="B113" s="60" t="s">
        <v>152</v>
      </c>
      <c r="C113" s="69"/>
      <c r="D113" s="69"/>
      <c r="E113" s="62" t="s">
        <v>130</v>
      </c>
      <c r="F113" s="98"/>
      <c r="G113" s="98"/>
      <c r="H113" s="63">
        <f ca="1">SUMIF(М[[Наим.]:[Сумма, руб]],B113,М[Количество])</f>
        <v>0</v>
      </c>
      <c r="I113" s="64"/>
      <c r="J113" s="64">
        <f ca="1">ROUND(SUM(J93)*H113%,3)</f>
        <v>0</v>
      </c>
      <c r="K113" s="68" t="s">
        <v>168</v>
      </c>
      <c r="L113" s="69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</row>
    <row r="114" spans="1:142" ht="22.5" outlineLevel="4" x14ac:dyDescent="0.2">
      <c r="A114" s="97">
        <v>3</v>
      </c>
      <c r="B114" s="60" t="s">
        <v>153</v>
      </c>
      <c r="C114" s="69"/>
      <c r="D114" s="69"/>
      <c r="E114" s="62" t="s">
        <v>130</v>
      </c>
      <c r="F114" s="98"/>
      <c r="G114" s="98"/>
      <c r="H114" s="63">
        <f ca="1">SUMIF(М[[Наим.]:[Сумма, руб]],B114,М[Количество])</f>
        <v>0</v>
      </c>
      <c r="I114" s="64"/>
      <c r="J114" s="64">
        <f ca="1">ROUND(SUM(J97:J99,J103:J110)*H114%,3)</f>
        <v>0</v>
      </c>
      <c r="K114" s="68" t="s">
        <v>168</v>
      </c>
      <c r="L114" s="69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</row>
    <row r="115" spans="1:142" ht="22.5" outlineLevel="4" x14ac:dyDescent="0.2">
      <c r="A115" s="99">
        <v>4</v>
      </c>
      <c r="B115" s="61" t="s">
        <v>154</v>
      </c>
      <c r="C115" s="69"/>
      <c r="D115" s="69"/>
      <c r="E115" s="62" t="s">
        <v>130</v>
      </c>
      <c r="F115" s="98"/>
      <c r="G115" s="98"/>
      <c r="H115" s="63">
        <f ca="1">SUMIF(М[[Наим.]:[Сумма, руб]],B115,М[Количество])</f>
        <v>0</v>
      </c>
      <c r="I115" s="64"/>
      <c r="J115" s="64">
        <f ca="1">ROUND(SUM(J17:J26,J30,J34:J38,J42:J44,J48:J53,J57:J63,J67,J71,J75,J79,J83:J89,J93,J97:J99,J103:J110)*H115%,3)</f>
        <v>0</v>
      </c>
      <c r="K115" s="68" t="s">
        <v>168</v>
      </c>
      <c r="L115" s="69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</row>
    <row r="116" spans="1:142" ht="11.1" customHeight="1" outlineLevel="2" x14ac:dyDescent="0.2">
      <c r="A116" s="13" t="s">
        <v>131</v>
      </c>
      <c r="B116" s="14" t="s">
        <v>132</v>
      </c>
      <c r="C116" s="15"/>
      <c r="D116" s="15"/>
      <c r="E116" s="16"/>
      <c r="F116" s="17"/>
      <c r="G116" s="18"/>
      <c r="H116" s="18"/>
      <c r="I116" s="55"/>
      <c r="J116" s="55">
        <f>SUM($J$117)</f>
        <v>0</v>
      </c>
      <c r="K116" s="19"/>
      <c r="L116" s="19"/>
    </row>
    <row r="117" spans="1:142" ht="11.1" customHeight="1" outlineLevel="3" x14ac:dyDescent="0.2">
      <c r="A117" s="13" t="s">
        <v>133</v>
      </c>
      <c r="B117" s="14" t="s">
        <v>132</v>
      </c>
      <c r="C117" s="15"/>
      <c r="D117" s="15"/>
      <c r="E117" s="16"/>
      <c r="F117" s="17"/>
      <c r="G117" s="18"/>
      <c r="H117" s="18"/>
      <c r="I117" s="55"/>
      <c r="J117" s="55">
        <f>SUM($J$118)</f>
        <v>0</v>
      </c>
      <c r="K117" s="19"/>
      <c r="L117" s="19"/>
    </row>
    <row r="118" spans="1:142" ht="11.1" customHeight="1" outlineLevel="4" x14ac:dyDescent="0.2">
      <c r="A118" s="20"/>
      <c r="B118" s="14" t="s">
        <v>22</v>
      </c>
      <c r="C118" s="21"/>
      <c r="D118" s="21"/>
      <c r="E118" s="21"/>
      <c r="F118" s="21"/>
      <c r="G118" s="21"/>
      <c r="H118" s="21"/>
      <c r="I118" s="56"/>
      <c r="J118" s="57">
        <f>SUM($J$119)</f>
        <v>0</v>
      </c>
      <c r="K118" s="18"/>
      <c r="L118" s="22"/>
    </row>
    <row r="119" spans="1:142" ht="35.1" customHeight="1" outlineLevel="4" x14ac:dyDescent="0.2">
      <c r="A119" s="23"/>
      <c r="B119" s="24" t="s">
        <v>134</v>
      </c>
      <c r="C119" s="25"/>
      <c r="D119" s="25"/>
      <c r="E119" s="26" t="s">
        <v>135</v>
      </c>
      <c r="F119" s="27"/>
      <c r="G119" s="28">
        <v>1</v>
      </c>
      <c r="H119" s="28">
        <f>SUM($G$119:$G$119)</f>
        <v>1</v>
      </c>
      <c r="I119" s="58">
        <f t="array" ref="I119">INDEX(Р[Цена за ед., руб],MATCH(1,IF(($B119=Р[Наименование])*($K119=Р[Примечание]),{1},($B119=Р[Наименование])*($K119=Р[Примечание])),0))</f>
        <v>0</v>
      </c>
      <c r="J119" s="58">
        <f>ROUND($H$119*$I$119,2)</f>
        <v>0</v>
      </c>
      <c r="K119" s="25"/>
      <c r="L119" s="25"/>
    </row>
    <row r="120" spans="1:142" ht="11.1" customHeight="1" x14ac:dyDescent="0.2">
      <c r="A120" s="112" t="s">
        <v>155</v>
      </c>
      <c r="B120" s="113"/>
      <c r="C120" s="113"/>
      <c r="D120" s="113"/>
      <c r="E120" s="113"/>
      <c r="F120" s="113"/>
      <c r="G120" s="113"/>
      <c r="H120" s="113"/>
      <c r="I120" s="114"/>
      <c r="J120" s="59">
        <f ca="1">$J$9</f>
        <v>0</v>
      </c>
      <c r="K120" s="32"/>
      <c r="L120" s="32"/>
    </row>
    <row r="121" spans="1:142" ht="11.1" customHeight="1" x14ac:dyDescent="0.2">
      <c r="A121" s="115" t="s">
        <v>136</v>
      </c>
      <c r="B121" s="116"/>
      <c r="C121" s="116"/>
      <c r="D121" s="116"/>
      <c r="E121" s="116"/>
      <c r="F121" s="116"/>
      <c r="G121" s="116"/>
      <c r="H121" s="116"/>
      <c r="I121" s="117"/>
      <c r="J121" s="59">
        <f>SUM($J$118,$J$100,$J$94,$J$90,$J$80,$J$76,$J$72,$J$68,$J$64,$J$54,$J$45,$J$39,$J$31,$J$27,$J$14,$J$12)</f>
        <v>0</v>
      </c>
      <c r="K121" s="32"/>
      <c r="L121" s="32"/>
    </row>
    <row r="122" spans="1:142" ht="11.1" customHeight="1" x14ac:dyDescent="0.2">
      <c r="A122" s="115" t="s">
        <v>137</v>
      </c>
      <c r="B122" s="116"/>
      <c r="C122" s="116"/>
      <c r="D122" s="116"/>
      <c r="E122" s="116"/>
      <c r="F122" s="116"/>
      <c r="G122" s="116"/>
      <c r="H122" s="116"/>
      <c r="I122" s="117"/>
      <c r="J122" s="59">
        <f ca="1">SUM($J$102,$J$96,$J$92,$J$82,$J$78,$J$74,$J$70,$J$66,$J$56,$J$47,$J$41,$J$33,$J$29,$J$16,J111)</f>
        <v>0</v>
      </c>
      <c r="K122" s="32"/>
      <c r="L122" s="32"/>
    </row>
    <row r="123" spans="1:142" ht="11.1" customHeight="1" x14ac:dyDescent="0.2">
      <c r="A123" s="118" t="s">
        <v>156</v>
      </c>
      <c r="B123" s="119"/>
      <c r="C123" s="119"/>
      <c r="D123" s="119"/>
      <c r="E123" s="119"/>
      <c r="F123" s="119"/>
      <c r="G123" s="119"/>
      <c r="H123" s="119"/>
      <c r="I123" s="120"/>
      <c r="J123" s="65"/>
      <c r="K123" s="70" t="s">
        <v>157</v>
      </c>
      <c r="L123" s="32"/>
    </row>
    <row r="124" spans="1:142" ht="11.1" customHeight="1" x14ac:dyDescent="0.2">
      <c r="A124" s="33"/>
      <c r="B124" s="104" t="s">
        <v>138</v>
      </c>
      <c r="C124" s="104"/>
      <c r="D124" s="104"/>
      <c r="E124" s="104"/>
      <c r="F124" s="104"/>
      <c r="G124" s="104"/>
      <c r="H124" s="104"/>
      <c r="I124" s="105"/>
      <c r="J124" s="105"/>
      <c r="K124" s="104"/>
      <c r="L124" s="33"/>
    </row>
    <row r="125" spans="1:142" ht="11.1" customHeight="1" x14ac:dyDescent="0.2">
      <c r="B125" s="106"/>
      <c r="C125" s="106"/>
      <c r="D125" s="106"/>
      <c r="E125" s="106"/>
      <c r="F125" s="106"/>
      <c r="G125" s="106"/>
      <c r="H125" s="106"/>
      <c r="I125" s="107"/>
      <c r="J125" s="107"/>
      <c r="K125" s="106"/>
    </row>
    <row r="126" spans="1:142" s="74" customFormat="1" ht="15" x14ac:dyDescent="0.2">
      <c r="A126" s="71"/>
      <c r="B126" s="72" t="s">
        <v>158</v>
      </c>
      <c r="C126" s="73"/>
      <c r="D126" s="73"/>
      <c r="E126" s="75"/>
      <c r="F126" s="75"/>
      <c r="G126" s="75"/>
      <c r="H126" s="75"/>
      <c r="I126" s="75"/>
      <c r="J126" s="75"/>
      <c r="K126" s="76"/>
      <c r="L126" s="77"/>
      <c r="M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77"/>
      <c r="AX126" s="77"/>
      <c r="AY126" s="77"/>
      <c r="AZ126" s="77"/>
      <c r="BA126" s="77"/>
      <c r="BB126" s="77"/>
      <c r="BC126" s="77"/>
      <c r="BD126" s="77"/>
      <c r="BE126" s="77"/>
      <c r="BF126" s="77"/>
      <c r="BG126" s="77"/>
      <c r="BH126" s="77"/>
      <c r="BI126" s="77"/>
      <c r="BJ126" s="77"/>
      <c r="BK126" s="77"/>
      <c r="BL126" s="77"/>
      <c r="BM126" s="77"/>
      <c r="BN126" s="77"/>
      <c r="BO126" s="77"/>
      <c r="BP126" s="77"/>
      <c r="BQ126" s="77"/>
      <c r="BR126" s="77"/>
      <c r="BS126" s="77"/>
      <c r="BT126" s="77"/>
      <c r="BU126" s="77"/>
      <c r="BV126" s="77"/>
      <c r="BW126" s="77"/>
      <c r="BX126" s="77"/>
      <c r="BY126" s="77"/>
      <c r="BZ126" s="77"/>
      <c r="CA126" s="77"/>
      <c r="CB126" s="77"/>
      <c r="CC126" s="77"/>
      <c r="CD126" s="77"/>
      <c r="CE126" s="77"/>
      <c r="CF126" s="77"/>
      <c r="CG126" s="77"/>
      <c r="CH126" s="77"/>
      <c r="CI126" s="77"/>
      <c r="CJ126" s="77"/>
      <c r="CK126" s="77"/>
      <c r="CL126" s="77"/>
      <c r="CM126" s="77"/>
      <c r="CN126" s="77"/>
      <c r="CO126" s="77"/>
      <c r="CP126" s="77"/>
      <c r="CQ126" s="77"/>
    </row>
    <row r="127" spans="1:142" s="74" customFormat="1" ht="26.25" customHeight="1" x14ac:dyDescent="0.2">
      <c r="A127" s="78" t="s">
        <v>159</v>
      </c>
      <c r="B127" s="102" t="s">
        <v>160</v>
      </c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80"/>
      <c r="AG127" s="80"/>
      <c r="AH127" s="80"/>
      <c r="AI127" s="80"/>
      <c r="AJ127" s="80"/>
      <c r="AK127" s="80"/>
      <c r="AL127" s="80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1"/>
      <c r="BB127" s="81"/>
      <c r="BC127" s="81"/>
      <c r="BD127" s="81"/>
      <c r="BE127" s="81"/>
      <c r="BF127" s="81"/>
      <c r="BG127" s="81"/>
      <c r="BH127" s="81"/>
      <c r="BI127" s="81"/>
      <c r="BJ127" s="81"/>
      <c r="BK127" s="81"/>
      <c r="BL127" s="81"/>
      <c r="BM127" s="81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  <c r="BX127" s="81"/>
      <c r="BY127" s="81"/>
      <c r="BZ127" s="81"/>
      <c r="CA127" s="81"/>
      <c r="CB127" s="81"/>
      <c r="CC127" s="81"/>
      <c r="CD127" s="81"/>
      <c r="CE127" s="81"/>
      <c r="CF127" s="81"/>
      <c r="CG127" s="81"/>
      <c r="CH127" s="81"/>
      <c r="CI127" s="81"/>
      <c r="CJ127" s="81"/>
      <c r="CK127" s="81"/>
      <c r="CL127" s="81"/>
      <c r="CM127" s="81"/>
      <c r="CN127" s="81"/>
      <c r="CO127" s="81"/>
      <c r="CP127" s="81"/>
      <c r="CQ127" s="81"/>
      <c r="CR127" s="79"/>
      <c r="CS127" s="79"/>
      <c r="CT127" s="79"/>
      <c r="CU127" s="79"/>
      <c r="CV127" s="79"/>
      <c r="CW127" s="79"/>
      <c r="CX127" s="79"/>
      <c r="CY127" s="79"/>
      <c r="CZ127" s="79"/>
      <c r="DA127" s="79"/>
      <c r="DB127" s="79"/>
      <c r="DC127" s="79"/>
      <c r="DD127" s="79"/>
      <c r="DE127" s="79"/>
      <c r="DF127" s="79"/>
      <c r="DG127" s="79"/>
      <c r="DH127" s="79"/>
      <c r="DI127" s="79"/>
      <c r="DJ127" s="79"/>
      <c r="DK127" s="79"/>
      <c r="DL127" s="79"/>
      <c r="DM127" s="79"/>
      <c r="DN127" s="79"/>
      <c r="DO127" s="79"/>
      <c r="DP127" s="79"/>
      <c r="DQ127" s="79"/>
      <c r="DR127" s="79"/>
      <c r="DS127" s="79"/>
      <c r="DT127" s="79"/>
      <c r="DU127" s="79"/>
      <c r="DV127" s="79"/>
      <c r="DW127" s="79"/>
      <c r="DX127" s="79"/>
      <c r="DY127" s="79"/>
      <c r="DZ127" s="79"/>
      <c r="EA127" s="79"/>
      <c r="EB127" s="79"/>
      <c r="EC127" s="79"/>
      <c r="ED127" s="79"/>
      <c r="EE127" s="79"/>
      <c r="EF127" s="79"/>
      <c r="EG127" s="79"/>
      <c r="EH127" s="79"/>
      <c r="EI127" s="79"/>
      <c r="EJ127" s="79"/>
      <c r="EK127" s="79"/>
      <c r="EL127" s="79"/>
    </row>
    <row r="128" spans="1:142" s="84" customFormat="1" ht="15.75" x14ac:dyDescent="0.25">
      <c r="A128" s="82" t="s">
        <v>159</v>
      </c>
      <c r="B128" s="103" t="s">
        <v>161</v>
      </c>
      <c r="C128" s="103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83"/>
      <c r="Q128" s="83"/>
      <c r="R128" s="83"/>
      <c r="S128" s="83"/>
      <c r="T128" s="83"/>
      <c r="U128" s="83"/>
      <c r="V128" s="83"/>
      <c r="DH128" s="85"/>
    </row>
    <row r="129" spans="1:95" s="74" customFormat="1" ht="36.75" customHeight="1" x14ac:dyDescent="0.2">
      <c r="A129" s="86" t="s">
        <v>159</v>
      </c>
      <c r="B129" s="102" t="s">
        <v>162</v>
      </c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77"/>
      <c r="AX129" s="77"/>
      <c r="AY129" s="77"/>
      <c r="AZ129" s="77"/>
      <c r="BA129" s="77"/>
      <c r="BB129" s="77"/>
      <c r="BC129" s="77"/>
      <c r="BD129" s="77"/>
      <c r="BE129" s="77"/>
      <c r="BF129" s="77"/>
      <c r="BG129" s="77"/>
      <c r="BH129" s="77"/>
      <c r="BI129" s="77"/>
      <c r="BJ129" s="77"/>
      <c r="BK129" s="77"/>
      <c r="BL129" s="77"/>
      <c r="BM129" s="77"/>
      <c r="BN129" s="77"/>
      <c r="BO129" s="77"/>
      <c r="BP129" s="77"/>
      <c r="BQ129" s="77"/>
      <c r="BR129" s="77"/>
      <c r="BS129" s="77"/>
      <c r="BT129" s="77"/>
      <c r="BU129" s="77"/>
      <c r="BV129" s="77"/>
      <c r="BW129" s="77"/>
      <c r="BX129" s="77"/>
      <c r="BY129" s="77"/>
      <c r="BZ129" s="77"/>
      <c r="CA129" s="77"/>
      <c r="CB129" s="77"/>
      <c r="CC129" s="77"/>
      <c r="CD129" s="77"/>
      <c r="CE129" s="77"/>
      <c r="CF129" s="77"/>
      <c r="CG129" s="77"/>
      <c r="CH129" s="77"/>
      <c r="CI129" s="77"/>
      <c r="CJ129" s="77"/>
      <c r="CK129" s="77"/>
      <c r="CL129" s="77"/>
      <c r="CM129" s="77"/>
      <c r="CN129" s="77"/>
      <c r="CO129" s="77"/>
      <c r="CP129" s="77"/>
      <c r="CQ129" s="77"/>
    </row>
    <row r="130" spans="1:95" s="74" customFormat="1" ht="49.5" customHeight="1" x14ac:dyDescent="0.2">
      <c r="A130" s="87" t="s">
        <v>159</v>
      </c>
      <c r="B130" s="102" t="s">
        <v>163</v>
      </c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77"/>
      <c r="AX130" s="77"/>
      <c r="AY130" s="77"/>
      <c r="AZ130" s="77"/>
      <c r="BA130" s="77"/>
      <c r="BB130" s="77"/>
      <c r="BC130" s="77"/>
      <c r="BD130" s="77"/>
      <c r="BE130" s="77"/>
      <c r="BF130" s="77"/>
      <c r="BG130" s="77"/>
      <c r="BH130" s="77"/>
      <c r="BI130" s="77"/>
      <c r="BJ130" s="77"/>
      <c r="BK130" s="77"/>
      <c r="BL130" s="77"/>
      <c r="BM130" s="77"/>
      <c r="BN130" s="77"/>
      <c r="BO130" s="77"/>
      <c r="BP130" s="77"/>
      <c r="BQ130" s="77"/>
      <c r="BR130" s="77"/>
      <c r="BS130" s="77"/>
      <c r="BT130" s="77"/>
      <c r="BU130" s="77"/>
      <c r="BV130" s="77"/>
      <c r="BW130" s="77"/>
      <c r="BX130" s="77"/>
      <c r="BY130" s="77"/>
      <c r="BZ130" s="77"/>
      <c r="CA130" s="77"/>
      <c r="CB130" s="77"/>
      <c r="CC130" s="77"/>
      <c r="CD130" s="77"/>
      <c r="CE130" s="77"/>
      <c r="CF130" s="77"/>
      <c r="CG130" s="77"/>
      <c r="CH130" s="77"/>
      <c r="CI130" s="77"/>
      <c r="CJ130" s="77"/>
      <c r="CK130" s="77"/>
      <c r="CL130" s="77"/>
      <c r="CM130" s="77"/>
      <c r="CN130" s="77"/>
      <c r="CO130" s="77"/>
      <c r="CP130" s="77"/>
      <c r="CQ130" s="77"/>
    </row>
    <row r="131" spans="1:95" s="74" customFormat="1" ht="33" customHeight="1" x14ac:dyDescent="0.2">
      <c r="A131" s="86" t="s">
        <v>159</v>
      </c>
      <c r="B131" s="102" t="s">
        <v>164</v>
      </c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77"/>
      <c r="AX131" s="77"/>
      <c r="AY131" s="77"/>
      <c r="AZ131" s="77"/>
      <c r="BA131" s="77"/>
      <c r="BB131" s="77"/>
      <c r="BC131" s="77"/>
      <c r="BD131" s="77"/>
      <c r="BE131" s="77"/>
      <c r="BF131" s="77"/>
      <c r="BG131" s="77"/>
      <c r="BH131" s="77"/>
      <c r="BI131" s="77"/>
      <c r="BJ131" s="77"/>
      <c r="BK131" s="77"/>
      <c r="BL131" s="77"/>
      <c r="BM131" s="77"/>
      <c r="BN131" s="77"/>
      <c r="BO131" s="77"/>
      <c r="BP131" s="77"/>
      <c r="BQ131" s="77"/>
      <c r="BR131" s="77"/>
      <c r="BS131" s="77"/>
      <c r="BT131" s="77"/>
      <c r="BU131" s="77"/>
      <c r="BV131" s="77"/>
      <c r="BW131" s="77"/>
      <c r="BX131" s="77"/>
      <c r="BY131" s="77"/>
      <c r="BZ131" s="77"/>
      <c r="CA131" s="77"/>
      <c r="CB131" s="77"/>
      <c r="CC131" s="77"/>
      <c r="CD131" s="77"/>
      <c r="CE131" s="77"/>
      <c r="CF131" s="77"/>
      <c r="CG131" s="77"/>
      <c r="CH131" s="77"/>
      <c r="CI131" s="77"/>
      <c r="CJ131" s="77"/>
      <c r="CK131" s="77"/>
      <c r="CL131" s="77"/>
      <c r="CM131" s="77"/>
      <c r="CN131" s="77"/>
      <c r="CO131" s="77"/>
      <c r="CP131" s="77"/>
      <c r="CQ131" s="77"/>
    </row>
    <row r="132" spans="1:95" ht="22.5" customHeight="1" x14ac:dyDescent="0.2">
      <c r="A132" s="88" t="s">
        <v>159</v>
      </c>
      <c r="B132" s="100" t="s">
        <v>165</v>
      </c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</row>
    <row r="133" spans="1:95" ht="32.25" customHeight="1" x14ac:dyDescent="0.2">
      <c r="B133" s="101" t="s">
        <v>166</v>
      </c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</row>
    <row r="134" spans="1:95" ht="11.45" customHeight="1" x14ac:dyDescent="0.2">
      <c r="M134" s="1"/>
      <c r="N134" s="1"/>
      <c r="O134" s="1"/>
    </row>
    <row r="135" spans="1:95" ht="11.45" customHeight="1" x14ac:dyDescent="0.2">
      <c r="M135" s="1"/>
      <c r="N135" s="1"/>
      <c r="O135" s="1"/>
    </row>
  </sheetData>
  <autoFilter ref="A7:L124" xr:uid="{00000000-0001-0000-0000-000000000000}"/>
  <mergeCells count="28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24:K124"/>
    <mergeCell ref="B125:K125"/>
    <mergeCell ref="K6:K7"/>
    <mergeCell ref="L6:L7"/>
    <mergeCell ref="A120:I120"/>
    <mergeCell ref="A121:I121"/>
    <mergeCell ref="A122:I122"/>
    <mergeCell ref="A123:I123"/>
    <mergeCell ref="B132:O132"/>
    <mergeCell ref="B133:S133"/>
    <mergeCell ref="B127:O127"/>
    <mergeCell ref="B128:O128"/>
    <mergeCell ref="B129:O129"/>
    <mergeCell ref="B130:O130"/>
    <mergeCell ref="B131:O131"/>
  </mergeCells>
  <conditionalFormatting sqref="CZ126:DG127 CZ129:DG131">
    <cfRule type="cellIs" dxfId="11" priority="2" operator="lessThan">
      <formula>0</formula>
    </cfRule>
    <cfRule type="cellIs" dxfId="10" priority="3" operator="equal">
      <formula>0</formula>
    </cfRule>
  </conditionalFormatting>
  <conditionalFormatting sqref="DI128:DX128">
    <cfRule type="cellIs" dxfId="9" priority="1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2"/>
  <sheetViews>
    <sheetView workbookViewId="0">
      <pane ySplit="3" topLeftCell="A4" activePane="bottomLeft" state="frozen"/>
      <selection pane="bottomLeft" activeCell="D22" sqref="D22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9" t="s">
        <v>139</v>
      </c>
      <c r="B1" s="129"/>
      <c r="C1" s="129"/>
      <c r="D1" s="129"/>
      <c r="E1" s="129"/>
      <c r="F1" s="129"/>
    </row>
    <row r="3" spans="1:6" ht="11.1" customHeight="1" x14ac:dyDescent="0.2">
      <c r="A3" s="41" t="s">
        <v>4</v>
      </c>
      <c r="B3" s="2" t="s">
        <v>7</v>
      </c>
      <c r="C3" s="2" t="s">
        <v>10</v>
      </c>
      <c r="D3" s="48" t="s">
        <v>11</v>
      </c>
      <c r="E3" s="48" t="s">
        <v>12</v>
      </c>
      <c r="F3" s="42" t="s">
        <v>13</v>
      </c>
    </row>
    <row r="4" spans="1:6" ht="11.1" customHeight="1" x14ac:dyDescent="0.2">
      <c r="A4" s="39" t="s">
        <v>23</v>
      </c>
      <c r="B4" s="34" t="s">
        <v>24</v>
      </c>
      <c r="C4" s="35">
        <v>30</v>
      </c>
      <c r="D4" s="49"/>
      <c r="E4" s="49">
        <f>ROUND(Р[[#This Row],[Количество]]*Р[[#This Row],[Цена за ед., руб]],2)</f>
        <v>0</v>
      </c>
      <c r="F4" s="40"/>
    </row>
    <row r="5" spans="1:6" ht="11.1" customHeight="1" x14ac:dyDescent="0.2">
      <c r="A5" s="39" t="s">
        <v>25</v>
      </c>
      <c r="B5" s="34" t="s">
        <v>26</v>
      </c>
      <c r="C5" s="37">
        <v>1263</v>
      </c>
      <c r="D5" s="49"/>
      <c r="E5" s="49">
        <f>ROUND(Р[[#This Row],[Количество]]*Р[[#This Row],[Цена за ед., руб]],2)</f>
        <v>0</v>
      </c>
      <c r="F5" s="40"/>
    </row>
    <row r="6" spans="1:6" ht="11.1" customHeight="1" x14ac:dyDescent="0.2">
      <c r="A6" s="39" t="s">
        <v>51</v>
      </c>
      <c r="B6" s="34" t="s">
        <v>24</v>
      </c>
      <c r="C6" s="35">
        <v>2</v>
      </c>
      <c r="D6" s="49"/>
      <c r="E6" s="49">
        <f>ROUND(Р[[#This Row],[Количество]]*Р[[#This Row],[Цена за ед., руб]],2)</f>
        <v>0</v>
      </c>
      <c r="F6" s="40"/>
    </row>
    <row r="7" spans="1:6" ht="11.1" customHeight="1" x14ac:dyDescent="0.2">
      <c r="A7" s="39" t="s">
        <v>55</v>
      </c>
      <c r="B7" s="34" t="s">
        <v>24</v>
      </c>
      <c r="C7" s="35">
        <v>11</v>
      </c>
      <c r="D7" s="49"/>
      <c r="E7" s="49">
        <f>ROUND(Р[[#This Row],[Количество]]*Р[[#This Row],[Цена за ед., руб]],2)</f>
        <v>0</v>
      </c>
      <c r="F7" s="40"/>
    </row>
    <row r="8" spans="1:6" ht="11.1" customHeight="1" x14ac:dyDescent="0.2">
      <c r="A8" s="39" t="s">
        <v>66</v>
      </c>
      <c r="B8" s="34" t="s">
        <v>24</v>
      </c>
      <c r="C8" s="35">
        <v>7</v>
      </c>
      <c r="D8" s="49"/>
      <c r="E8" s="49">
        <f>ROUND(Р[[#This Row],[Количество]]*Р[[#This Row],[Цена за ед., руб]],2)</f>
        <v>0</v>
      </c>
      <c r="F8" s="40"/>
    </row>
    <row r="9" spans="1:6" ht="11.1" customHeight="1" x14ac:dyDescent="0.2">
      <c r="A9" s="39" t="s">
        <v>70</v>
      </c>
      <c r="B9" s="34" t="s">
        <v>24</v>
      </c>
      <c r="C9" s="35">
        <v>214</v>
      </c>
      <c r="D9" s="49"/>
      <c r="E9" s="49">
        <f>ROUND(Р[[#This Row],[Количество]]*Р[[#This Row],[Цена за ед., руб]],2)</f>
        <v>0</v>
      </c>
      <c r="F9" s="40"/>
    </row>
    <row r="10" spans="1:6" ht="11.1" customHeight="1" x14ac:dyDescent="0.2">
      <c r="A10" s="39" t="s">
        <v>79</v>
      </c>
      <c r="B10" s="34" t="s">
        <v>24</v>
      </c>
      <c r="C10" s="35">
        <v>24</v>
      </c>
      <c r="D10" s="49"/>
      <c r="E10" s="49">
        <f>ROUND(Р[[#This Row],[Количество]]*Р[[#This Row],[Цена за ед., руб]],2)</f>
        <v>0</v>
      </c>
      <c r="F10" s="40"/>
    </row>
    <row r="11" spans="1:6" ht="11.1" customHeight="1" x14ac:dyDescent="0.2">
      <c r="A11" s="39" t="s">
        <v>88</v>
      </c>
      <c r="B11" s="34" t="s">
        <v>24</v>
      </c>
      <c r="C11" s="35">
        <v>1</v>
      </c>
      <c r="D11" s="49"/>
      <c r="E11" s="49">
        <f>ROUND(Р[[#This Row],[Количество]]*Р[[#This Row],[Цена за ед., руб]],2)</f>
        <v>0</v>
      </c>
      <c r="F11" s="40"/>
    </row>
    <row r="12" spans="1:6" ht="11.1" customHeight="1" x14ac:dyDescent="0.2">
      <c r="A12" s="39" t="s">
        <v>93</v>
      </c>
      <c r="B12" s="34" t="s">
        <v>24</v>
      </c>
      <c r="C12" s="35">
        <v>2</v>
      </c>
      <c r="D12" s="49"/>
      <c r="E12" s="49">
        <f>ROUND(Р[[#This Row],[Количество]]*Р[[#This Row],[Цена за ед., руб]],2)</f>
        <v>0</v>
      </c>
      <c r="F12" s="40"/>
    </row>
    <row r="13" spans="1:6" ht="11.1" customHeight="1" x14ac:dyDescent="0.2">
      <c r="A13" s="39" t="s">
        <v>96</v>
      </c>
      <c r="B13" s="34" t="s">
        <v>24</v>
      </c>
      <c r="C13" s="35">
        <v>1</v>
      </c>
      <c r="D13" s="49"/>
      <c r="E13" s="49">
        <f>ROUND(Р[[#This Row],[Количество]]*Р[[#This Row],[Цена за ед., руб]],2)</f>
        <v>0</v>
      </c>
      <c r="F13" s="40"/>
    </row>
    <row r="14" spans="1:6" ht="11.1" customHeight="1" x14ac:dyDescent="0.2">
      <c r="A14" s="39" t="s">
        <v>101</v>
      </c>
      <c r="B14" s="34" t="s">
        <v>24</v>
      </c>
      <c r="C14" s="35">
        <v>1</v>
      </c>
      <c r="D14" s="49"/>
      <c r="E14" s="49">
        <f>ROUND(Р[[#This Row],[Количество]]*Р[[#This Row],[Цена за ед., руб]],2)</f>
        <v>0</v>
      </c>
      <c r="F14" s="40"/>
    </row>
    <row r="15" spans="1:6" ht="11.1" customHeight="1" x14ac:dyDescent="0.2">
      <c r="A15" s="39" t="s">
        <v>103</v>
      </c>
      <c r="B15" s="34" t="s">
        <v>32</v>
      </c>
      <c r="C15" s="37">
        <v>1178</v>
      </c>
      <c r="D15" s="49"/>
      <c r="E15" s="49">
        <f>ROUND(Р[[#This Row],[Количество]]*Р[[#This Row],[Цена за ед., руб]],2)</f>
        <v>0</v>
      </c>
      <c r="F15" s="40"/>
    </row>
    <row r="16" spans="1:6" ht="11.1" customHeight="1" x14ac:dyDescent="0.2">
      <c r="A16" s="39" t="s">
        <v>112</v>
      </c>
      <c r="B16" s="34" t="s">
        <v>26</v>
      </c>
      <c r="C16" s="35">
        <v>4</v>
      </c>
      <c r="D16" s="49"/>
      <c r="E16" s="49">
        <f>ROUND(Р[[#This Row],[Количество]]*Р[[#This Row],[Цена за ед., руб]],2)</f>
        <v>0</v>
      </c>
      <c r="F16" s="40"/>
    </row>
    <row r="17" spans="1:6" ht="11.1" customHeight="1" x14ac:dyDescent="0.2">
      <c r="A17" s="39" t="s">
        <v>115</v>
      </c>
      <c r="B17" s="34" t="s">
        <v>32</v>
      </c>
      <c r="C17" s="38">
        <v>204.5</v>
      </c>
      <c r="D17" s="49"/>
      <c r="E17" s="49">
        <f>ROUND(Р[[#This Row],[Количество]]*Р[[#This Row],[Цена за ед., руб]],2)</f>
        <v>0</v>
      </c>
      <c r="F17" s="40"/>
    </row>
    <row r="18" spans="1:6" ht="11.1" customHeight="1" x14ac:dyDescent="0.2">
      <c r="A18" s="39" t="s">
        <v>120</v>
      </c>
      <c r="B18" s="34" t="s">
        <v>26</v>
      </c>
      <c r="C18" s="35">
        <v>187</v>
      </c>
      <c r="D18" s="49"/>
      <c r="E18" s="49">
        <f>ROUND(Р[[#This Row],[Количество]]*Р[[#This Row],[Цена за ед., руб]],2)</f>
        <v>0</v>
      </c>
      <c r="F18" s="40"/>
    </row>
    <row r="19" spans="1:6" ht="23.1" customHeight="1" x14ac:dyDescent="0.2">
      <c r="A19" s="43" t="s">
        <v>134</v>
      </c>
      <c r="B19" s="44" t="s">
        <v>135</v>
      </c>
      <c r="C19" s="45">
        <v>1</v>
      </c>
      <c r="D19" s="49"/>
      <c r="E19" s="50">
        <f>ROUND(Р[[#This Row],[Количество]]*Р[[#This Row],[Цена за ед., руб]],2)</f>
        <v>0</v>
      </c>
      <c r="F19" s="47"/>
    </row>
    <row r="20" spans="1:6" ht="11.45" customHeight="1" x14ac:dyDescent="0.2">
      <c r="A20" s="43" t="s">
        <v>150</v>
      </c>
      <c r="B20" s="44"/>
      <c r="C20" s="46"/>
      <c r="D20" s="50"/>
      <c r="E20" s="50">
        <f>SUBTOTAL(109,Р[Сумма, руб])</f>
        <v>0</v>
      </c>
      <c r="F20" s="47"/>
    </row>
    <row r="22" spans="1:6" ht="11.45" customHeight="1" x14ac:dyDescent="0.2">
      <c r="D22" s="90" t="s">
        <v>167</v>
      </c>
      <c r="E22" s="89">
        <f>ЛСР!J121-Р[[#Totals],[Сумма,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65"/>
  <sheetViews>
    <sheetView workbookViewId="0">
      <pane ySplit="3" topLeftCell="A49" activePane="bottomLeft" state="frozen"/>
      <selection pane="bottomLeft" activeCell="H59" sqref="H59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9" t="s">
        <v>140</v>
      </c>
      <c r="B1" s="129"/>
      <c r="C1" s="129"/>
      <c r="D1" s="129"/>
      <c r="E1" s="129"/>
      <c r="F1" s="129"/>
      <c r="G1" s="129"/>
      <c r="H1" s="129"/>
    </row>
    <row r="2" spans="1:9" ht="11.1" customHeight="1" x14ac:dyDescent="0.2"/>
    <row r="3" spans="1:9" ht="23.1" customHeight="1" x14ac:dyDescent="0.2">
      <c r="A3" s="41" t="s">
        <v>141</v>
      </c>
      <c r="B3" s="51" t="s">
        <v>142</v>
      </c>
      <c r="C3" s="42" t="s">
        <v>143</v>
      </c>
      <c r="D3" s="2" t="s">
        <v>7</v>
      </c>
      <c r="E3" s="2" t="s">
        <v>10</v>
      </c>
      <c r="F3" s="48" t="s">
        <v>11</v>
      </c>
      <c r="G3" s="48" t="s">
        <v>12</v>
      </c>
      <c r="H3" s="2" t="s">
        <v>144</v>
      </c>
      <c r="I3" s="42" t="s">
        <v>145</v>
      </c>
    </row>
    <row r="4" spans="1:9" ht="11.1" customHeight="1" x14ac:dyDescent="0.2">
      <c r="A4" s="39" t="s">
        <v>116</v>
      </c>
      <c r="B4" s="36"/>
      <c r="C4" s="36" t="s">
        <v>117</v>
      </c>
      <c r="D4" s="34" t="s">
        <v>26</v>
      </c>
      <c r="E4" s="35">
        <v>162</v>
      </c>
      <c r="F4" s="49"/>
      <c r="G4" s="49">
        <f>ROUND(М[[#This Row],[Количество]]*М[[#This Row],[Цена за ед., руб]],2)</f>
        <v>0</v>
      </c>
      <c r="H4" s="36"/>
      <c r="I4" s="40"/>
    </row>
    <row r="5" spans="1:9" ht="11.1" customHeight="1" x14ac:dyDescent="0.2">
      <c r="A5" s="39" t="s">
        <v>116</v>
      </c>
      <c r="B5" s="36"/>
      <c r="C5" s="36" t="s">
        <v>121</v>
      </c>
      <c r="D5" s="34" t="s">
        <v>26</v>
      </c>
      <c r="E5" s="35">
        <v>12</v>
      </c>
      <c r="F5" s="49"/>
      <c r="G5" s="49">
        <f>ROUND(М[[#This Row],[Количество]]*М[[#This Row],[Цена за ед., руб]],2)</f>
        <v>0</v>
      </c>
      <c r="H5" s="36"/>
      <c r="I5" s="40"/>
    </row>
    <row r="6" spans="1:9" ht="11.1" customHeight="1" x14ac:dyDescent="0.2">
      <c r="A6" s="39" t="s">
        <v>116</v>
      </c>
      <c r="B6" s="36"/>
      <c r="C6" s="36" t="s">
        <v>122</v>
      </c>
      <c r="D6" s="34" t="s">
        <v>26</v>
      </c>
      <c r="E6" s="35">
        <v>12</v>
      </c>
      <c r="F6" s="49"/>
      <c r="G6" s="49">
        <f>ROUND(М[[#This Row],[Количество]]*М[[#This Row],[Цена за ед., руб]],2)</f>
        <v>0</v>
      </c>
      <c r="H6" s="36"/>
      <c r="I6" s="40"/>
    </row>
    <row r="7" spans="1:9" ht="11.1" customHeight="1" x14ac:dyDescent="0.2">
      <c r="A7" s="39" t="s">
        <v>116</v>
      </c>
      <c r="B7" s="36"/>
      <c r="C7" s="36" t="s">
        <v>118</v>
      </c>
      <c r="D7" s="34" t="s">
        <v>26</v>
      </c>
      <c r="E7" s="35">
        <v>42</v>
      </c>
      <c r="F7" s="49"/>
      <c r="G7" s="49">
        <f>ROUND(М[[#This Row],[Количество]]*М[[#This Row],[Цена за ед., руб]],2)</f>
        <v>0</v>
      </c>
      <c r="H7" s="36"/>
      <c r="I7" s="40"/>
    </row>
    <row r="8" spans="1:9" ht="11.1" customHeight="1" x14ac:dyDescent="0.2">
      <c r="A8" s="39" t="s">
        <v>116</v>
      </c>
      <c r="B8" s="36"/>
      <c r="C8" s="36" t="s">
        <v>123</v>
      </c>
      <c r="D8" s="34" t="s">
        <v>26</v>
      </c>
      <c r="E8" s="35">
        <v>20</v>
      </c>
      <c r="F8" s="49"/>
      <c r="G8" s="49">
        <f>ROUND(М[[#This Row],[Количество]]*М[[#This Row],[Цена за ед., руб]],2)</f>
        <v>0</v>
      </c>
      <c r="H8" s="36"/>
      <c r="I8" s="40"/>
    </row>
    <row r="9" spans="1:9" ht="11.1" customHeight="1" x14ac:dyDescent="0.2">
      <c r="A9" s="39" t="s">
        <v>116</v>
      </c>
      <c r="B9" s="36"/>
      <c r="C9" s="36" t="s">
        <v>124</v>
      </c>
      <c r="D9" s="34" t="s">
        <v>26</v>
      </c>
      <c r="E9" s="35">
        <v>30</v>
      </c>
      <c r="F9" s="49"/>
      <c r="G9" s="49">
        <f>ROUND(М[[#This Row],[Количество]]*М[[#This Row],[Цена за ед., руб]],2)</f>
        <v>0</v>
      </c>
      <c r="H9" s="36"/>
      <c r="I9" s="40"/>
    </row>
    <row r="10" spans="1:9" ht="11.1" customHeight="1" x14ac:dyDescent="0.2">
      <c r="A10" s="39" t="s">
        <v>116</v>
      </c>
      <c r="B10" s="36"/>
      <c r="C10" s="36" t="s">
        <v>119</v>
      </c>
      <c r="D10" s="34" t="s">
        <v>26</v>
      </c>
      <c r="E10" s="38">
        <v>0.5</v>
      </c>
      <c r="F10" s="49"/>
      <c r="G10" s="49">
        <f>ROUND(М[[#This Row],[Количество]]*М[[#This Row],[Цена за ед., руб]],2)</f>
        <v>0</v>
      </c>
      <c r="H10" s="36"/>
      <c r="I10" s="40"/>
    </row>
    <row r="11" spans="1:9" ht="11.1" customHeight="1" x14ac:dyDescent="0.2">
      <c r="A11" s="39" t="s">
        <v>116</v>
      </c>
      <c r="B11" s="36"/>
      <c r="C11" s="36" t="s">
        <v>125</v>
      </c>
      <c r="D11" s="34" t="s">
        <v>26</v>
      </c>
      <c r="E11" s="35">
        <v>101</v>
      </c>
      <c r="F11" s="49"/>
      <c r="G11" s="49">
        <f>ROUND(М[[#This Row],[Количество]]*М[[#This Row],[Цена за ед., руб]],2)</f>
        <v>0</v>
      </c>
      <c r="H11" s="36"/>
      <c r="I11" s="40"/>
    </row>
    <row r="12" spans="1:9" ht="11.1" customHeight="1" x14ac:dyDescent="0.2">
      <c r="A12" s="39" t="s">
        <v>94</v>
      </c>
      <c r="B12" s="36"/>
      <c r="C12" s="36" t="s">
        <v>95</v>
      </c>
      <c r="D12" s="34" t="s">
        <v>24</v>
      </c>
      <c r="E12" s="35">
        <v>2</v>
      </c>
      <c r="F12" s="49"/>
      <c r="G12" s="49">
        <f>ROUND(М[[#This Row],[Количество]]*М[[#This Row],[Цена за ед., руб]],2)</f>
        <v>0</v>
      </c>
      <c r="H12" s="36"/>
      <c r="I12" s="40"/>
    </row>
    <row r="13" spans="1:9" ht="47.1" customHeight="1" x14ac:dyDescent="0.2">
      <c r="A13" s="39" t="s">
        <v>97</v>
      </c>
      <c r="B13" s="36" t="s">
        <v>98</v>
      </c>
      <c r="C13" s="36" t="s">
        <v>99</v>
      </c>
      <c r="D13" s="34" t="s">
        <v>24</v>
      </c>
      <c r="E13" s="35">
        <v>1</v>
      </c>
      <c r="F13" s="49"/>
      <c r="G13" s="49">
        <f>ROUND(М[[#This Row],[Количество]]*М[[#This Row],[Цена за ед., руб]],2)</f>
        <v>0</v>
      </c>
      <c r="H13" s="36" t="s">
        <v>100</v>
      </c>
      <c r="I13" s="40"/>
    </row>
    <row r="14" spans="1:9" ht="23.1" customHeight="1" x14ac:dyDescent="0.2">
      <c r="A14" s="39" t="s">
        <v>52</v>
      </c>
      <c r="B14" s="36" t="s">
        <v>53</v>
      </c>
      <c r="C14" s="36" t="s">
        <v>54</v>
      </c>
      <c r="D14" s="34" t="s">
        <v>24</v>
      </c>
      <c r="E14" s="35">
        <v>2</v>
      </c>
      <c r="F14" s="49"/>
      <c r="G14" s="49">
        <f>ROUND(М[[#This Row],[Количество]]*М[[#This Row],[Цена за ед., руб]],2)</f>
        <v>0</v>
      </c>
      <c r="H14" s="36"/>
      <c r="I14" s="40"/>
    </row>
    <row r="15" spans="1:9" ht="23.1" customHeight="1" x14ac:dyDescent="0.2">
      <c r="A15" s="39" t="s">
        <v>104</v>
      </c>
      <c r="B15" s="36"/>
      <c r="C15" s="36" t="s">
        <v>105</v>
      </c>
      <c r="D15" s="34" t="s">
        <v>32</v>
      </c>
      <c r="E15" s="35">
        <v>130</v>
      </c>
      <c r="F15" s="49"/>
      <c r="G15" s="49">
        <f>ROUND(М[[#This Row],[Количество]]*М[[#This Row],[Цена за ед., руб]],2)</f>
        <v>0</v>
      </c>
      <c r="H15" s="36"/>
      <c r="I15" s="40"/>
    </row>
    <row r="16" spans="1:9" ht="23.1" customHeight="1" x14ac:dyDescent="0.2">
      <c r="A16" s="39" t="s">
        <v>104</v>
      </c>
      <c r="B16" s="36"/>
      <c r="C16" s="36" t="s">
        <v>106</v>
      </c>
      <c r="D16" s="34" t="s">
        <v>32</v>
      </c>
      <c r="E16" s="35">
        <v>716</v>
      </c>
      <c r="F16" s="49"/>
      <c r="G16" s="49">
        <f>ROUND(М[[#This Row],[Количество]]*М[[#This Row],[Цена за ед., руб]],2)</f>
        <v>0</v>
      </c>
      <c r="H16" s="36"/>
      <c r="I16" s="40"/>
    </row>
    <row r="17" spans="1:9" ht="23.1" customHeight="1" x14ac:dyDescent="0.2">
      <c r="A17" s="39" t="s">
        <v>104</v>
      </c>
      <c r="B17" s="36"/>
      <c r="C17" s="36" t="s">
        <v>107</v>
      </c>
      <c r="D17" s="34" t="s">
        <v>32</v>
      </c>
      <c r="E17" s="35">
        <v>62</v>
      </c>
      <c r="F17" s="49"/>
      <c r="G17" s="49">
        <f>ROUND(М[[#This Row],[Количество]]*М[[#This Row],[Цена за ед., руб]],2)</f>
        <v>0</v>
      </c>
      <c r="H17" s="36"/>
      <c r="I17" s="40"/>
    </row>
    <row r="18" spans="1:9" ht="23.1" customHeight="1" x14ac:dyDescent="0.2">
      <c r="A18" s="39" t="s">
        <v>104</v>
      </c>
      <c r="B18" s="36"/>
      <c r="C18" s="36" t="s">
        <v>108</v>
      </c>
      <c r="D18" s="34" t="s">
        <v>32</v>
      </c>
      <c r="E18" s="35">
        <v>12</v>
      </c>
      <c r="F18" s="49"/>
      <c r="G18" s="49">
        <f>ROUND(М[[#This Row],[Количество]]*М[[#This Row],[Цена за ед., руб]],2)</f>
        <v>0</v>
      </c>
      <c r="H18" s="36"/>
      <c r="I18" s="40"/>
    </row>
    <row r="19" spans="1:9" ht="23.1" customHeight="1" x14ac:dyDescent="0.2">
      <c r="A19" s="39" t="s">
        <v>104</v>
      </c>
      <c r="B19" s="36"/>
      <c r="C19" s="36" t="s">
        <v>109</v>
      </c>
      <c r="D19" s="34" t="s">
        <v>32</v>
      </c>
      <c r="E19" s="35">
        <v>70</v>
      </c>
      <c r="F19" s="49"/>
      <c r="G19" s="49">
        <f>ROUND(М[[#This Row],[Количество]]*М[[#This Row],[Цена за ед., руб]],2)</f>
        <v>0</v>
      </c>
      <c r="H19" s="36"/>
      <c r="I19" s="40"/>
    </row>
    <row r="20" spans="1:9" ht="23.1" customHeight="1" x14ac:dyDescent="0.2">
      <c r="A20" s="39" t="s">
        <v>104</v>
      </c>
      <c r="B20" s="36"/>
      <c r="C20" s="36" t="s">
        <v>110</v>
      </c>
      <c r="D20" s="34" t="s">
        <v>32</v>
      </c>
      <c r="E20" s="35">
        <v>104</v>
      </c>
      <c r="F20" s="49"/>
      <c r="G20" s="49">
        <f>ROUND(М[[#This Row],[Количество]]*М[[#This Row],[Цена за ед., руб]],2)</f>
        <v>0</v>
      </c>
      <c r="H20" s="36"/>
      <c r="I20" s="40"/>
    </row>
    <row r="21" spans="1:9" ht="23.1" customHeight="1" x14ac:dyDescent="0.2">
      <c r="A21" s="39" t="s">
        <v>104</v>
      </c>
      <c r="B21" s="36"/>
      <c r="C21" s="36" t="s">
        <v>111</v>
      </c>
      <c r="D21" s="34" t="s">
        <v>32</v>
      </c>
      <c r="E21" s="35">
        <v>84</v>
      </c>
      <c r="F21" s="49"/>
      <c r="G21" s="49">
        <f>ROUND(М[[#This Row],[Количество]]*М[[#This Row],[Цена за ед., руб]],2)</f>
        <v>0</v>
      </c>
      <c r="H21" s="36"/>
      <c r="I21" s="40"/>
    </row>
    <row r="22" spans="1:9" ht="11.1" customHeight="1" x14ac:dyDescent="0.2">
      <c r="A22" s="39" t="s">
        <v>126</v>
      </c>
      <c r="B22" s="36"/>
      <c r="C22" s="36" t="s">
        <v>127</v>
      </c>
      <c r="D22" s="34" t="s">
        <v>32</v>
      </c>
      <c r="E22" s="35">
        <v>4</v>
      </c>
      <c r="F22" s="49"/>
      <c r="G22" s="49">
        <f>ROUND(М[[#This Row],[Количество]]*М[[#This Row],[Цена за ед., руб]],2)</f>
        <v>0</v>
      </c>
      <c r="H22" s="36"/>
      <c r="I22" s="40"/>
    </row>
    <row r="23" spans="1:9" ht="11.1" customHeight="1" x14ac:dyDescent="0.2">
      <c r="A23" s="39" t="s">
        <v>126</v>
      </c>
      <c r="B23" s="36"/>
      <c r="C23" s="36" t="s">
        <v>128</v>
      </c>
      <c r="D23" s="34" t="s">
        <v>32</v>
      </c>
      <c r="E23" s="35">
        <v>4</v>
      </c>
      <c r="F23" s="49"/>
      <c r="G23" s="49">
        <f>ROUND(М[[#This Row],[Количество]]*М[[#This Row],[Цена за ед., руб]],2)</f>
        <v>0</v>
      </c>
      <c r="H23" s="36"/>
      <c r="I23" s="40"/>
    </row>
    <row r="24" spans="1:9" ht="11.1" customHeight="1" x14ac:dyDescent="0.2">
      <c r="A24" s="39" t="s">
        <v>126</v>
      </c>
      <c r="B24" s="36"/>
      <c r="C24" s="36" t="s">
        <v>129</v>
      </c>
      <c r="D24" s="34" t="s">
        <v>32</v>
      </c>
      <c r="E24" s="35">
        <v>4</v>
      </c>
      <c r="F24" s="49"/>
      <c r="G24" s="49">
        <f>ROUND(М[[#This Row],[Количество]]*М[[#This Row],[Цена за ед., руб]],2)</f>
        <v>0</v>
      </c>
      <c r="H24" s="36"/>
      <c r="I24" s="40"/>
    </row>
    <row r="25" spans="1:9" ht="11.1" customHeight="1" x14ac:dyDescent="0.2">
      <c r="A25" s="39" t="s">
        <v>71</v>
      </c>
      <c r="B25" s="36" t="s">
        <v>80</v>
      </c>
      <c r="C25" s="36" t="s">
        <v>81</v>
      </c>
      <c r="D25" s="34" t="s">
        <v>24</v>
      </c>
      <c r="E25" s="35">
        <v>3</v>
      </c>
      <c r="F25" s="49"/>
      <c r="G25" s="49">
        <f>ROUND(М[[#This Row],[Количество]]*М[[#This Row],[Цена за ед., руб]],2)</f>
        <v>0</v>
      </c>
      <c r="H25" s="36"/>
      <c r="I25" s="40"/>
    </row>
    <row r="26" spans="1:9" ht="11.1" customHeight="1" x14ac:dyDescent="0.2">
      <c r="A26" s="39" t="s">
        <v>71</v>
      </c>
      <c r="B26" s="36" t="s">
        <v>61</v>
      </c>
      <c r="C26" s="36" t="s">
        <v>72</v>
      </c>
      <c r="D26" s="34" t="s">
        <v>24</v>
      </c>
      <c r="E26" s="35">
        <v>42</v>
      </c>
      <c r="F26" s="49"/>
      <c r="G26" s="49">
        <f>ROUND(М[[#This Row],[Количество]]*М[[#This Row],[Цена за ед., руб]],2)</f>
        <v>0</v>
      </c>
      <c r="H26" s="36"/>
      <c r="I26" s="40"/>
    </row>
    <row r="27" spans="1:9" ht="11.1" customHeight="1" x14ac:dyDescent="0.2">
      <c r="A27" s="39" t="s">
        <v>71</v>
      </c>
      <c r="B27" s="36" t="s">
        <v>61</v>
      </c>
      <c r="C27" s="36" t="s">
        <v>73</v>
      </c>
      <c r="D27" s="34" t="s">
        <v>24</v>
      </c>
      <c r="E27" s="35">
        <v>20</v>
      </c>
      <c r="F27" s="49"/>
      <c r="G27" s="49">
        <f>ROUND(М[[#This Row],[Количество]]*М[[#This Row],[Цена за ед., руб]],2)</f>
        <v>0</v>
      </c>
      <c r="H27" s="36"/>
      <c r="I27" s="40"/>
    </row>
    <row r="28" spans="1:9" ht="11.1" customHeight="1" x14ac:dyDescent="0.2">
      <c r="A28" s="39" t="s">
        <v>71</v>
      </c>
      <c r="B28" s="36" t="s">
        <v>61</v>
      </c>
      <c r="C28" s="36" t="s">
        <v>74</v>
      </c>
      <c r="D28" s="34" t="s">
        <v>24</v>
      </c>
      <c r="E28" s="35">
        <v>4</v>
      </c>
      <c r="F28" s="49"/>
      <c r="G28" s="49">
        <f>ROUND(М[[#This Row],[Количество]]*М[[#This Row],[Цена за ед., руб]],2)</f>
        <v>0</v>
      </c>
      <c r="H28" s="36"/>
      <c r="I28" s="40"/>
    </row>
    <row r="29" spans="1:9" ht="11.1" customHeight="1" x14ac:dyDescent="0.2">
      <c r="A29" s="39" t="s">
        <v>71</v>
      </c>
      <c r="B29" s="36" t="s">
        <v>61</v>
      </c>
      <c r="C29" s="36" t="s">
        <v>82</v>
      </c>
      <c r="D29" s="34" t="s">
        <v>24</v>
      </c>
      <c r="E29" s="35">
        <v>2</v>
      </c>
      <c r="F29" s="49"/>
      <c r="G29" s="49">
        <f>ROUND(М[[#This Row],[Количество]]*М[[#This Row],[Цена за ед., руб]],2)</f>
        <v>0</v>
      </c>
      <c r="H29" s="36"/>
      <c r="I29" s="40"/>
    </row>
    <row r="30" spans="1:9" ht="11.1" customHeight="1" x14ac:dyDescent="0.2">
      <c r="A30" s="39" t="s">
        <v>71</v>
      </c>
      <c r="B30" s="36" t="s">
        <v>61</v>
      </c>
      <c r="C30" s="36" t="s">
        <v>83</v>
      </c>
      <c r="D30" s="34" t="s">
        <v>24</v>
      </c>
      <c r="E30" s="35">
        <v>8</v>
      </c>
      <c r="F30" s="49"/>
      <c r="G30" s="49">
        <f>ROUND(М[[#This Row],[Количество]]*М[[#This Row],[Цена за ед., руб]],2)</f>
        <v>0</v>
      </c>
      <c r="H30" s="36"/>
      <c r="I30" s="40"/>
    </row>
    <row r="31" spans="1:9" ht="11.1" customHeight="1" x14ac:dyDescent="0.2">
      <c r="A31" s="39" t="s">
        <v>71</v>
      </c>
      <c r="B31" s="36" t="s">
        <v>61</v>
      </c>
      <c r="C31" s="36" t="s">
        <v>75</v>
      </c>
      <c r="D31" s="34" t="s">
        <v>24</v>
      </c>
      <c r="E31" s="35">
        <v>4</v>
      </c>
      <c r="F31" s="49"/>
      <c r="G31" s="49">
        <f>ROUND(М[[#This Row],[Количество]]*М[[#This Row],[Цена за ед., руб]],2)</f>
        <v>0</v>
      </c>
      <c r="H31" s="36"/>
      <c r="I31" s="40"/>
    </row>
    <row r="32" spans="1:9" ht="23.1" customHeight="1" x14ac:dyDescent="0.2">
      <c r="A32" s="39" t="s">
        <v>71</v>
      </c>
      <c r="B32" s="36" t="s">
        <v>80</v>
      </c>
      <c r="C32" s="36" t="s">
        <v>84</v>
      </c>
      <c r="D32" s="34" t="s">
        <v>24</v>
      </c>
      <c r="E32" s="35">
        <v>1</v>
      </c>
      <c r="F32" s="49"/>
      <c r="G32" s="49">
        <f>ROUND(М[[#This Row],[Количество]]*М[[#This Row],[Цена за ед., руб]],2)</f>
        <v>0</v>
      </c>
      <c r="H32" s="36"/>
      <c r="I32" s="40"/>
    </row>
    <row r="33" spans="1:9" ht="23.1" customHeight="1" x14ac:dyDescent="0.2">
      <c r="A33" s="39" t="s">
        <v>71</v>
      </c>
      <c r="B33" s="36" t="s">
        <v>80</v>
      </c>
      <c r="C33" s="36" t="s">
        <v>85</v>
      </c>
      <c r="D33" s="34" t="s">
        <v>24</v>
      </c>
      <c r="E33" s="35">
        <v>2</v>
      </c>
      <c r="F33" s="49"/>
      <c r="G33" s="49">
        <f>ROUND(М[[#This Row],[Количество]]*М[[#This Row],[Цена за ед., руб]],2)</f>
        <v>0</v>
      </c>
      <c r="H33" s="36"/>
      <c r="I33" s="40"/>
    </row>
    <row r="34" spans="1:9" ht="11.1" customHeight="1" x14ac:dyDescent="0.2">
      <c r="A34" s="39" t="s">
        <v>71</v>
      </c>
      <c r="B34" s="36" t="s">
        <v>61</v>
      </c>
      <c r="C34" s="36" t="s">
        <v>76</v>
      </c>
      <c r="D34" s="34" t="s">
        <v>24</v>
      </c>
      <c r="E34" s="35">
        <v>141</v>
      </c>
      <c r="F34" s="49"/>
      <c r="G34" s="49">
        <f>ROUND(М[[#This Row],[Количество]]*М[[#This Row],[Цена за ед., руб]],2)</f>
        <v>0</v>
      </c>
      <c r="H34" s="36"/>
      <c r="I34" s="40"/>
    </row>
    <row r="35" spans="1:9" ht="11.1" customHeight="1" x14ac:dyDescent="0.2">
      <c r="A35" s="39" t="s">
        <v>71</v>
      </c>
      <c r="B35" s="36" t="s">
        <v>80</v>
      </c>
      <c r="C35" s="36" t="s">
        <v>86</v>
      </c>
      <c r="D35" s="34" t="s">
        <v>24</v>
      </c>
      <c r="E35" s="35">
        <v>6</v>
      </c>
      <c r="F35" s="49"/>
      <c r="G35" s="49">
        <f>ROUND(М[[#This Row],[Количество]]*М[[#This Row],[Цена за ед., руб]],2)</f>
        <v>0</v>
      </c>
      <c r="H35" s="36"/>
      <c r="I35" s="40"/>
    </row>
    <row r="36" spans="1:9" ht="11.1" customHeight="1" x14ac:dyDescent="0.2">
      <c r="A36" s="39" t="s">
        <v>71</v>
      </c>
      <c r="B36" s="36" t="s">
        <v>80</v>
      </c>
      <c r="C36" s="36" t="s">
        <v>87</v>
      </c>
      <c r="D36" s="34" t="s">
        <v>24</v>
      </c>
      <c r="E36" s="35">
        <v>2</v>
      </c>
      <c r="F36" s="49"/>
      <c r="G36" s="49">
        <f>ROUND(М[[#This Row],[Количество]]*М[[#This Row],[Цена за ед., руб]],2)</f>
        <v>0</v>
      </c>
      <c r="H36" s="36"/>
      <c r="I36" s="40"/>
    </row>
    <row r="37" spans="1:9" ht="23.1" customHeight="1" x14ac:dyDescent="0.2">
      <c r="A37" s="39" t="s">
        <v>77</v>
      </c>
      <c r="B37" s="36"/>
      <c r="C37" s="36" t="s">
        <v>78</v>
      </c>
      <c r="D37" s="34" t="s">
        <v>24</v>
      </c>
      <c r="E37" s="35">
        <v>3</v>
      </c>
      <c r="F37" s="49"/>
      <c r="G37" s="49">
        <f>ROUND(М[[#This Row],[Количество]]*М[[#This Row],[Цена за ед., руб]],2)</f>
        <v>0</v>
      </c>
      <c r="H37" s="36"/>
      <c r="I37" s="40"/>
    </row>
    <row r="38" spans="1:9" ht="11.1" customHeight="1" x14ac:dyDescent="0.2">
      <c r="A38" s="39" t="s">
        <v>102</v>
      </c>
      <c r="B38" s="36" t="s">
        <v>53</v>
      </c>
      <c r="C38" s="36" t="s">
        <v>87</v>
      </c>
      <c r="D38" s="34" t="s">
        <v>24</v>
      </c>
      <c r="E38" s="35">
        <v>1</v>
      </c>
      <c r="F38" s="49"/>
      <c r="G38" s="49">
        <f>ROUND(М[[#This Row],[Количество]]*М[[#This Row],[Цена за ед., руб]],2)</f>
        <v>0</v>
      </c>
      <c r="H38" s="36"/>
      <c r="I38" s="40"/>
    </row>
    <row r="39" spans="1:9" ht="35.1" customHeight="1" x14ac:dyDescent="0.2">
      <c r="A39" s="39" t="s">
        <v>89</v>
      </c>
      <c r="B39" s="36" t="s">
        <v>90</v>
      </c>
      <c r="C39" s="36" t="s">
        <v>91</v>
      </c>
      <c r="D39" s="34" t="s">
        <v>24</v>
      </c>
      <c r="E39" s="35">
        <v>1</v>
      </c>
      <c r="F39" s="49"/>
      <c r="G39" s="49">
        <f>ROUND(М[[#This Row],[Количество]]*М[[#This Row],[Цена за ед., руб]],2)</f>
        <v>0</v>
      </c>
      <c r="H39" s="36" t="s">
        <v>92</v>
      </c>
      <c r="I39" s="40"/>
    </row>
    <row r="40" spans="1:9" ht="11.1" customHeight="1" x14ac:dyDescent="0.2">
      <c r="A40" s="39" t="s">
        <v>56</v>
      </c>
      <c r="B40" s="36" t="s">
        <v>57</v>
      </c>
      <c r="C40" s="36" t="s">
        <v>67</v>
      </c>
      <c r="D40" s="34" t="s">
        <v>24</v>
      </c>
      <c r="E40" s="35">
        <v>2</v>
      </c>
      <c r="F40" s="49"/>
      <c r="G40" s="49">
        <f>ROUND(М[[#This Row],[Количество]]*М[[#This Row],[Цена за ед., руб]],2)</f>
        <v>0</v>
      </c>
      <c r="H40" s="36"/>
      <c r="I40" s="40"/>
    </row>
    <row r="41" spans="1:9" ht="11.1" customHeight="1" x14ac:dyDescent="0.2">
      <c r="A41" s="39" t="s">
        <v>56</v>
      </c>
      <c r="B41" s="36" t="s">
        <v>57</v>
      </c>
      <c r="C41" s="36" t="s">
        <v>58</v>
      </c>
      <c r="D41" s="34" t="s">
        <v>24</v>
      </c>
      <c r="E41" s="35">
        <v>4</v>
      </c>
      <c r="F41" s="49"/>
      <c r="G41" s="49">
        <f>ROUND(М[[#This Row],[Количество]]*М[[#This Row],[Цена за ед., руб]],2)</f>
        <v>0</v>
      </c>
      <c r="H41" s="36"/>
      <c r="I41" s="40"/>
    </row>
    <row r="42" spans="1:9" ht="11.1" customHeight="1" x14ac:dyDescent="0.2">
      <c r="A42" s="39" t="s">
        <v>56</v>
      </c>
      <c r="B42" s="36" t="s">
        <v>57</v>
      </c>
      <c r="C42" s="36" t="s">
        <v>59</v>
      </c>
      <c r="D42" s="34" t="s">
        <v>24</v>
      </c>
      <c r="E42" s="35">
        <v>2</v>
      </c>
      <c r="F42" s="49"/>
      <c r="G42" s="49">
        <f>ROUND(М[[#This Row],[Количество]]*М[[#This Row],[Цена за ед., руб]],2)</f>
        <v>0</v>
      </c>
      <c r="H42" s="36"/>
      <c r="I42" s="40"/>
    </row>
    <row r="43" spans="1:9" ht="11.1" customHeight="1" x14ac:dyDescent="0.2">
      <c r="A43" s="39" t="s">
        <v>60</v>
      </c>
      <c r="B43" s="36" t="s">
        <v>61</v>
      </c>
      <c r="C43" s="36" t="s">
        <v>62</v>
      </c>
      <c r="D43" s="34" t="s">
        <v>24</v>
      </c>
      <c r="E43" s="35">
        <v>2</v>
      </c>
      <c r="F43" s="49"/>
      <c r="G43" s="49">
        <f>ROUND(М[[#This Row],[Количество]]*М[[#This Row],[Цена за ед., руб]],2)</f>
        <v>0</v>
      </c>
      <c r="H43" s="36"/>
      <c r="I43" s="40"/>
    </row>
    <row r="44" spans="1:9" ht="23.1" customHeight="1" x14ac:dyDescent="0.2">
      <c r="A44" s="39" t="s">
        <v>60</v>
      </c>
      <c r="B44" s="36" t="s">
        <v>53</v>
      </c>
      <c r="C44" s="36" t="s">
        <v>68</v>
      </c>
      <c r="D44" s="34" t="s">
        <v>24</v>
      </c>
      <c r="E44" s="35">
        <v>2</v>
      </c>
      <c r="F44" s="49"/>
      <c r="G44" s="49">
        <f>ROUND(М[[#This Row],[Количество]]*М[[#This Row],[Цена за ед., руб]],2)</f>
        <v>0</v>
      </c>
      <c r="H44" s="36"/>
      <c r="I44" s="40"/>
    </row>
    <row r="45" spans="1:9" ht="11.1" customHeight="1" x14ac:dyDescent="0.2">
      <c r="A45" s="39" t="s">
        <v>60</v>
      </c>
      <c r="B45" s="36" t="s">
        <v>61</v>
      </c>
      <c r="C45" s="36" t="s">
        <v>63</v>
      </c>
      <c r="D45" s="34" t="s">
        <v>24</v>
      </c>
      <c r="E45" s="35">
        <v>2</v>
      </c>
      <c r="F45" s="49"/>
      <c r="G45" s="49">
        <f>ROUND(М[[#This Row],[Количество]]*М[[#This Row],[Цена за ед., руб]],2)</f>
        <v>0</v>
      </c>
      <c r="H45" s="36"/>
      <c r="I45" s="40"/>
    </row>
    <row r="46" spans="1:9" ht="11.1" customHeight="1" x14ac:dyDescent="0.2">
      <c r="A46" s="39" t="s">
        <v>60</v>
      </c>
      <c r="B46" s="36" t="s">
        <v>53</v>
      </c>
      <c r="C46" s="36" t="s">
        <v>69</v>
      </c>
      <c r="D46" s="34" t="s">
        <v>24</v>
      </c>
      <c r="E46" s="35">
        <v>3</v>
      </c>
      <c r="F46" s="49"/>
      <c r="G46" s="49">
        <f>ROUND(М[[#This Row],[Количество]]*М[[#This Row],[Цена за ед., руб]],2)</f>
        <v>0</v>
      </c>
      <c r="H46" s="36"/>
      <c r="I46" s="40"/>
    </row>
    <row r="47" spans="1:9" ht="23.1" customHeight="1" x14ac:dyDescent="0.2">
      <c r="A47" s="39" t="s">
        <v>64</v>
      </c>
      <c r="B47" s="36" t="s">
        <v>61</v>
      </c>
      <c r="C47" s="36" t="s">
        <v>65</v>
      </c>
      <c r="D47" s="34" t="s">
        <v>24</v>
      </c>
      <c r="E47" s="35">
        <v>1</v>
      </c>
      <c r="F47" s="49"/>
      <c r="G47" s="49">
        <f>ROUND(М[[#This Row],[Количество]]*М[[#This Row],[Цена за ед., руб]],2)</f>
        <v>0</v>
      </c>
      <c r="H47" s="36"/>
      <c r="I47" s="40"/>
    </row>
    <row r="48" spans="1:9" ht="11.1" customHeight="1" x14ac:dyDescent="0.2">
      <c r="A48" s="39" t="s">
        <v>113</v>
      </c>
      <c r="B48" s="36"/>
      <c r="C48" s="36" t="s">
        <v>114</v>
      </c>
      <c r="D48" s="34" t="s">
        <v>32</v>
      </c>
      <c r="E48" s="35">
        <v>4</v>
      </c>
      <c r="F48" s="49"/>
      <c r="G48" s="49">
        <f>ROUND(М[[#This Row],[Количество]]*М[[#This Row],[Цена за ед., руб]],2)</f>
        <v>0</v>
      </c>
      <c r="H48" s="36"/>
      <c r="I48" s="40"/>
    </row>
    <row r="49" spans="1:9" ht="23.1" customHeight="1" x14ac:dyDescent="0.2">
      <c r="A49" s="39" t="s">
        <v>29</v>
      </c>
      <c r="B49" s="36" t="s">
        <v>30</v>
      </c>
      <c r="C49" s="36" t="s">
        <v>31</v>
      </c>
      <c r="D49" s="34" t="s">
        <v>32</v>
      </c>
      <c r="E49" s="35">
        <v>105</v>
      </c>
      <c r="F49" s="49"/>
      <c r="G49" s="49">
        <f>ROUND(М[[#This Row],[Количество]]*М[[#This Row],[Цена за ед., руб]],2)</f>
        <v>0</v>
      </c>
      <c r="H49" s="36"/>
      <c r="I49" s="40"/>
    </row>
    <row r="50" spans="1:9" ht="23.1" customHeight="1" x14ac:dyDescent="0.2">
      <c r="A50" s="39" t="s">
        <v>29</v>
      </c>
      <c r="B50" s="36" t="s">
        <v>30</v>
      </c>
      <c r="C50" s="36" t="s">
        <v>34</v>
      </c>
      <c r="D50" s="34" t="s">
        <v>32</v>
      </c>
      <c r="E50" s="35">
        <v>30</v>
      </c>
      <c r="F50" s="49"/>
      <c r="G50" s="49">
        <f>ROUND(М[[#This Row],[Количество]]*М[[#This Row],[Цена за ед., руб]],2)</f>
        <v>0</v>
      </c>
      <c r="H50" s="36"/>
      <c r="I50" s="40"/>
    </row>
    <row r="51" spans="1:9" ht="23.1" customHeight="1" x14ac:dyDescent="0.2">
      <c r="A51" s="39" t="s">
        <v>29</v>
      </c>
      <c r="B51" s="36" t="s">
        <v>30</v>
      </c>
      <c r="C51" s="36" t="s">
        <v>36</v>
      </c>
      <c r="D51" s="34" t="s">
        <v>32</v>
      </c>
      <c r="E51" s="35">
        <v>20</v>
      </c>
      <c r="F51" s="49"/>
      <c r="G51" s="49">
        <f>ROUND(М[[#This Row],[Количество]]*М[[#This Row],[Цена за ед., руб]],2)</f>
        <v>0</v>
      </c>
      <c r="H51" s="36"/>
      <c r="I51" s="40"/>
    </row>
    <row r="52" spans="1:9" ht="23.1" customHeight="1" x14ac:dyDescent="0.2">
      <c r="A52" s="39" t="s">
        <v>29</v>
      </c>
      <c r="B52" s="36" t="s">
        <v>30</v>
      </c>
      <c r="C52" s="36" t="s">
        <v>38</v>
      </c>
      <c r="D52" s="34" t="s">
        <v>32</v>
      </c>
      <c r="E52" s="35">
        <v>72</v>
      </c>
      <c r="F52" s="49"/>
      <c r="G52" s="49">
        <f>ROUND(М[[#This Row],[Количество]]*М[[#This Row],[Цена за ед., руб]],2)</f>
        <v>0</v>
      </c>
      <c r="H52" s="36"/>
      <c r="I52" s="40"/>
    </row>
    <row r="53" spans="1:9" ht="23.1" customHeight="1" x14ac:dyDescent="0.2">
      <c r="A53" s="39" t="s">
        <v>29</v>
      </c>
      <c r="B53" s="36" t="s">
        <v>30</v>
      </c>
      <c r="C53" s="36" t="s">
        <v>40</v>
      </c>
      <c r="D53" s="34" t="s">
        <v>32</v>
      </c>
      <c r="E53" s="35">
        <v>130</v>
      </c>
      <c r="F53" s="49"/>
      <c r="G53" s="49">
        <f>ROUND(М[[#This Row],[Количество]]*М[[#This Row],[Цена за ед., руб]],2)</f>
        <v>0</v>
      </c>
      <c r="H53" s="36"/>
      <c r="I53" s="40"/>
    </row>
    <row r="54" spans="1:9" ht="23.1" customHeight="1" x14ac:dyDescent="0.2">
      <c r="A54" s="39" t="s">
        <v>29</v>
      </c>
      <c r="B54" s="36" t="s">
        <v>30</v>
      </c>
      <c r="C54" s="36" t="s">
        <v>42</v>
      </c>
      <c r="D54" s="34" t="s">
        <v>32</v>
      </c>
      <c r="E54" s="35">
        <v>12</v>
      </c>
      <c r="F54" s="49"/>
      <c r="G54" s="49">
        <f>ROUND(М[[#This Row],[Количество]]*М[[#This Row],[Цена за ед., руб]],2)</f>
        <v>0</v>
      </c>
      <c r="H54" s="36"/>
      <c r="I54" s="40"/>
    </row>
    <row r="55" spans="1:9" ht="23.1" customHeight="1" x14ac:dyDescent="0.2">
      <c r="A55" s="39" t="s">
        <v>29</v>
      </c>
      <c r="B55" s="36" t="s">
        <v>30</v>
      </c>
      <c r="C55" s="36" t="s">
        <v>44</v>
      </c>
      <c r="D55" s="34" t="s">
        <v>32</v>
      </c>
      <c r="E55" s="35">
        <v>104</v>
      </c>
      <c r="F55" s="49"/>
      <c r="G55" s="49">
        <f>ROUND(М[[#This Row],[Количество]]*М[[#This Row],[Цена за ед., руб]],2)</f>
        <v>0</v>
      </c>
      <c r="H55" s="36"/>
      <c r="I55" s="40"/>
    </row>
    <row r="56" spans="1:9" ht="23.1" customHeight="1" x14ac:dyDescent="0.2">
      <c r="A56" s="39" t="s">
        <v>29</v>
      </c>
      <c r="B56" s="36" t="s">
        <v>30</v>
      </c>
      <c r="C56" s="36" t="s">
        <v>46</v>
      </c>
      <c r="D56" s="34" t="s">
        <v>32</v>
      </c>
      <c r="E56" s="35">
        <v>716</v>
      </c>
      <c r="F56" s="49"/>
      <c r="G56" s="49">
        <f>ROUND(М[[#This Row],[Количество]]*М[[#This Row],[Цена за ед., руб]],2)</f>
        <v>0</v>
      </c>
      <c r="H56" s="36"/>
      <c r="I56" s="40"/>
    </row>
    <row r="57" spans="1:9" ht="23.1" customHeight="1" x14ac:dyDescent="0.2">
      <c r="A57" s="39" t="s">
        <v>29</v>
      </c>
      <c r="B57" s="36" t="s">
        <v>30</v>
      </c>
      <c r="C57" s="36" t="s">
        <v>48</v>
      </c>
      <c r="D57" s="34" t="s">
        <v>32</v>
      </c>
      <c r="E57" s="35">
        <v>62</v>
      </c>
      <c r="F57" s="49"/>
      <c r="G57" s="49">
        <f>ROUND(М[[#This Row],[Количество]]*М[[#This Row],[Цена за ед., руб]],2)</f>
        <v>0</v>
      </c>
      <c r="H57" s="36"/>
      <c r="I57" s="40"/>
    </row>
    <row r="58" spans="1:9" ht="23.1" customHeight="1" x14ac:dyDescent="0.2">
      <c r="A58" s="43" t="s">
        <v>29</v>
      </c>
      <c r="B58" s="52" t="s">
        <v>30</v>
      </c>
      <c r="C58" s="52" t="s">
        <v>50</v>
      </c>
      <c r="D58" s="44" t="s">
        <v>32</v>
      </c>
      <c r="E58" s="45">
        <v>12</v>
      </c>
      <c r="F58" s="49"/>
      <c r="G58" s="50">
        <f>ROUND(М[[#This Row],[Количество]]*М[[#This Row],[Цена за ед., руб]],2)</f>
        <v>0</v>
      </c>
      <c r="H58" s="52"/>
      <c r="I58" s="47"/>
    </row>
    <row r="59" spans="1:9" ht="23.1" customHeight="1" x14ac:dyDescent="0.2">
      <c r="A59" s="39" t="s">
        <v>151</v>
      </c>
      <c r="B59" s="52"/>
      <c r="C59" s="52"/>
      <c r="D59" s="66" t="s">
        <v>130</v>
      </c>
      <c r="E59" s="67"/>
      <c r="F59" s="50"/>
      <c r="G59" s="50">
        <f ca="1">SUMIF(ЛСР!$B$6:$K$119,М[[#This Row],[Наим.]],ЛСР!$J$6:$J$119)</f>
        <v>0</v>
      </c>
      <c r="H59" s="52" t="s">
        <v>168</v>
      </c>
      <c r="I59" s="47"/>
    </row>
    <row r="60" spans="1:9" ht="23.1" customHeight="1" x14ac:dyDescent="0.2">
      <c r="A60" s="39" t="s">
        <v>152</v>
      </c>
      <c r="B60" s="52"/>
      <c r="C60" s="52"/>
      <c r="D60" s="66" t="s">
        <v>130</v>
      </c>
      <c r="E60" s="67"/>
      <c r="F60" s="50"/>
      <c r="G60" s="50">
        <f ca="1">SUMIF(ЛСР!$B$6:$K$119,М[[#This Row],[Наим.]],ЛСР!$J$6:$J$119)</f>
        <v>0</v>
      </c>
      <c r="H60" s="52" t="s">
        <v>168</v>
      </c>
      <c r="I60" s="47"/>
    </row>
    <row r="61" spans="1:9" ht="23.1" customHeight="1" x14ac:dyDescent="0.2">
      <c r="A61" s="39" t="s">
        <v>153</v>
      </c>
      <c r="B61" s="52"/>
      <c r="C61" s="52"/>
      <c r="D61" s="66" t="s">
        <v>130</v>
      </c>
      <c r="E61" s="67"/>
      <c r="F61" s="50"/>
      <c r="G61" s="50">
        <f ca="1">SUMIF(ЛСР!$B$6:$K$119,М[[#This Row],[Наим.]],ЛСР!$J$6:$J$119)</f>
        <v>0</v>
      </c>
      <c r="H61" s="52" t="s">
        <v>168</v>
      </c>
      <c r="I61" s="47"/>
    </row>
    <row r="62" spans="1:9" ht="23.1" customHeight="1" x14ac:dyDescent="0.2">
      <c r="A62" s="39" t="s">
        <v>154</v>
      </c>
      <c r="B62" s="52"/>
      <c r="C62" s="52"/>
      <c r="D62" s="66" t="s">
        <v>130</v>
      </c>
      <c r="E62" s="67"/>
      <c r="F62" s="50"/>
      <c r="G62" s="50">
        <f ca="1">SUMIF(ЛСР!$B$6:$K$119,М[[#This Row],[Наим.]],ЛСР!$J$6:$J$119)</f>
        <v>0</v>
      </c>
      <c r="H62" s="52" t="s">
        <v>168</v>
      </c>
      <c r="I62" s="47"/>
    </row>
    <row r="63" spans="1:9" ht="11.45" customHeight="1" x14ac:dyDescent="0.2">
      <c r="A63" s="43" t="s">
        <v>150</v>
      </c>
      <c r="B63" s="52"/>
      <c r="C63" s="52"/>
      <c r="D63" s="44"/>
      <c r="E63" s="46"/>
      <c r="F63" s="50"/>
      <c r="G63" s="50">
        <f ca="1">SUBTOTAL(109,М[Сумма, руб])</f>
        <v>0</v>
      </c>
      <c r="H63" s="52"/>
      <c r="I63" s="47"/>
    </row>
    <row r="65" spans="6:7" ht="11.45" customHeight="1" x14ac:dyDescent="0.2">
      <c r="F65" s="90" t="s">
        <v>167</v>
      </c>
      <c r="G65" s="89">
        <f ca="1">ЛСР!J122-М[[#Totals],[Сумма,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62" xr:uid="{7C97E102-19CB-48DF-AAD1-24EC09E800E9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146</v>
      </c>
      <c r="B1" s="1" t="s">
        <v>147</v>
      </c>
    </row>
    <row r="2" spans="1:2" ht="11.1" customHeight="1" x14ac:dyDescent="0.2">
      <c r="A2" s="1" t="s">
        <v>148</v>
      </c>
      <c r="B2" s="1" t="s">
        <v>149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2026-07-22T08:45:51Z</dcterms:modified>
</cp:coreProperties>
</file>