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4560FE44-558C-4BBC-81D5-2A04CDDFC796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ЛСР!$A$7:$L$70</definedName>
  </definedNames>
  <calcPr calcId="191029"/>
</workbook>
</file>

<file path=xl/calcChain.xml><?xml version="1.0" encoding="utf-8"?>
<calcChain xmlns="http://schemas.openxmlformats.org/spreadsheetml/2006/main">
  <c r="L61" i="1" l="1" a="1"/>
  <c r="L61" i="1" s="1"/>
  <c r="L60" i="1" a="1"/>
  <c r="L60" i="1" s="1"/>
  <c r="H61" i="1"/>
  <c r="H60" i="1"/>
  <c r="H13" i="1"/>
  <c r="I13" i="1" a="1"/>
  <c r="I13" i="1" s="1"/>
  <c r="J13" i="1" s="1"/>
  <c r="J12" i="1" s="1"/>
  <c r="H15" i="1"/>
  <c r="I15" i="1" a="1"/>
  <c r="I15" i="1" s="1"/>
  <c r="J15" i="1" s="1"/>
  <c r="J14" i="1" s="1"/>
  <c r="H17" i="1"/>
  <c r="L17" i="1" a="1"/>
  <c r="L17" i="1" s="1"/>
  <c r="I17" i="1" a="1"/>
  <c r="I17" i="1" s="1"/>
  <c r="J17" i="1" s="1"/>
  <c r="J16" i="1" s="1"/>
  <c r="H19" i="1"/>
  <c r="I19" i="1" a="1"/>
  <c r="I19" i="1" s="1"/>
  <c r="H21" i="1"/>
  <c r="L21" i="1" a="1"/>
  <c r="L21" i="1" s="1"/>
  <c r="I21" i="1" a="1"/>
  <c r="I21" i="1" s="1"/>
  <c r="J21" i="1" s="1"/>
  <c r="J20" i="1" s="1"/>
  <c r="H23" i="1"/>
  <c r="I23" i="1" a="1"/>
  <c r="I23" i="1" s="1"/>
  <c r="H25" i="1"/>
  <c r="L25" i="1" a="1"/>
  <c r="L25" i="1" s="1"/>
  <c r="I25" i="1" a="1"/>
  <c r="I25" i="1" s="1"/>
  <c r="J25" i="1" s="1"/>
  <c r="J24" i="1" s="1"/>
  <c r="H27" i="1"/>
  <c r="I27" i="1" a="1"/>
  <c r="I27" i="1" s="1"/>
  <c r="H29" i="1"/>
  <c r="L29" i="1" a="1"/>
  <c r="L29" i="1" s="1"/>
  <c r="I29" i="1" a="1"/>
  <c r="I29" i="1" s="1"/>
  <c r="H31" i="1"/>
  <c r="I31" i="1" a="1"/>
  <c r="I31" i="1" s="1"/>
  <c r="J31" i="1" s="1"/>
  <c r="J30" i="1" s="1"/>
  <c r="H33" i="1"/>
  <c r="L33" i="1" a="1"/>
  <c r="L33" i="1" s="1"/>
  <c r="I33" i="1" a="1"/>
  <c r="I33" i="1" s="1"/>
  <c r="J33" i="1" s="1"/>
  <c r="H34" i="1"/>
  <c r="L34" i="1" a="1"/>
  <c r="L34" i="1" s="1"/>
  <c r="I34" i="1" a="1"/>
  <c r="I34" i="1" s="1"/>
  <c r="J34" i="1" s="1"/>
  <c r="H35" i="1"/>
  <c r="L35" i="1" a="1"/>
  <c r="L35" i="1" s="1"/>
  <c r="I35" i="1" a="1"/>
  <c r="I35" i="1" s="1"/>
  <c r="J35" i="1" s="1"/>
  <c r="H37" i="1"/>
  <c r="I37" i="1" a="1"/>
  <c r="I37" i="1" s="1"/>
  <c r="J37" i="1" s="1"/>
  <c r="J36" i="1" s="1"/>
  <c r="H39" i="1"/>
  <c r="L39" i="1" a="1"/>
  <c r="L39" i="1" s="1"/>
  <c r="I39" i="1" a="1"/>
  <c r="I39" i="1" s="1"/>
  <c r="H40" i="1"/>
  <c r="L40" i="1" a="1"/>
  <c r="L40" i="1" s="1"/>
  <c r="I40" i="1" a="1"/>
  <c r="I40" i="1" s="1"/>
  <c r="J40" i="1" s="1"/>
  <c r="H41" i="1"/>
  <c r="L41" i="1" a="1"/>
  <c r="L41" i="1" s="1"/>
  <c r="I41" i="1" a="1"/>
  <c r="I41" i="1" s="1"/>
  <c r="H42" i="1"/>
  <c r="L42" i="1" a="1"/>
  <c r="L42" i="1" s="1"/>
  <c r="I42" i="1" a="1"/>
  <c r="I42" i="1" s="1"/>
  <c r="H43" i="1"/>
  <c r="L43" i="1" a="1"/>
  <c r="L43" i="1" s="1"/>
  <c r="I43" i="1" a="1"/>
  <c r="I43" i="1" s="1"/>
  <c r="H45" i="1"/>
  <c r="I45" i="1" a="1"/>
  <c r="I45" i="1" s="1"/>
  <c r="J45" i="1" s="1"/>
  <c r="J44" i="1" s="1"/>
  <c r="H47" i="1"/>
  <c r="L47" i="1" a="1"/>
  <c r="L47" i="1" s="1"/>
  <c r="I47" i="1" a="1"/>
  <c r="I47" i="1" s="1"/>
  <c r="J47" i="1" s="1"/>
  <c r="H48" i="1"/>
  <c r="L48" i="1" a="1"/>
  <c r="L48" i="1" s="1"/>
  <c r="I48" i="1" a="1"/>
  <c r="I48" i="1" s="1"/>
  <c r="H49" i="1"/>
  <c r="L49" i="1" a="1"/>
  <c r="L49" i="1" s="1"/>
  <c r="I49" i="1" a="1"/>
  <c r="I49" i="1" s="1"/>
  <c r="H50" i="1"/>
  <c r="L50" i="1" a="1"/>
  <c r="L50" i="1" s="1"/>
  <c r="I50" i="1" a="1"/>
  <c r="I50" i="1" s="1"/>
  <c r="J50" i="1" s="1"/>
  <c r="H52" i="1"/>
  <c r="I52" i="1" a="1"/>
  <c r="I52" i="1" s="1"/>
  <c r="H54" i="1"/>
  <c r="L54" i="1" a="1"/>
  <c r="L54" i="1" s="1"/>
  <c r="I54" i="1" a="1"/>
  <c r="I54" i="1" s="1"/>
  <c r="J54" i="1" s="1"/>
  <c r="H55" i="1"/>
  <c r="L55" i="1" a="1"/>
  <c r="L55" i="1" s="1"/>
  <c r="I55" i="1" a="1"/>
  <c r="I55" i="1" s="1"/>
  <c r="H56" i="1"/>
  <c r="L56" i="1" a="1"/>
  <c r="L56" i="1" s="1"/>
  <c r="I56" i="1" a="1"/>
  <c r="I56" i="1" s="1"/>
  <c r="J56" i="1" s="1"/>
  <c r="H57" i="1"/>
  <c r="L57" i="1" a="1"/>
  <c r="L57" i="1" s="1"/>
  <c r="I57" i="1" a="1"/>
  <c r="I57" i="1" s="1"/>
  <c r="H58" i="1"/>
  <c r="L58" i="1" a="1"/>
  <c r="L58" i="1" s="1"/>
  <c r="I58" i="1" a="1"/>
  <c r="I58" i="1" s="1"/>
  <c r="H65" i="1"/>
  <c r="I65" i="1" a="1"/>
  <c r="I65" i="1" s="1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3" i="2"/>
  <c r="E12" i="2"/>
  <c r="E11" i="2"/>
  <c r="E10" i="2"/>
  <c r="E9" i="2"/>
  <c r="E8" i="2"/>
  <c r="E7" i="2"/>
  <c r="E6" i="2"/>
  <c r="E5" i="2"/>
  <c r="E4" i="2"/>
  <c r="E14" i="2"/>
  <c r="J27" i="1" l="1"/>
  <c r="J26" i="1" s="1"/>
  <c r="J19" i="1"/>
  <c r="J18" i="1" s="1"/>
  <c r="J49" i="1"/>
  <c r="J55" i="1"/>
  <c r="J65" i="1"/>
  <c r="J64" i="1" s="1"/>
  <c r="J63" i="1" s="1"/>
  <c r="J62" i="1" s="1"/>
  <c r="J48" i="1"/>
  <c r="J58" i="1"/>
  <c r="J57" i="1"/>
  <c r="J29" i="1"/>
  <c r="J43" i="1"/>
  <c r="J23" i="1"/>
  <c r="J22" i="1" s="1"/>
  <c r="J52" i="1"/>
  <c r="J51" i="1" s="1"/>
  <c r="J39" i="1"/>
  <c r="J41" i="1"/>
  <c r="J42" i="1"/>
  <c r="J32" i="1"/>
  <c r="J67" i="1" l="1"/>
  <c r="E16" i="2" s="1"/>
  <c r="J28" i="1"/>
  <c r="J61" i="1"/>
  <c r="J46" i="1"/>
  <c r="J60" i="1"/>
  <c r="J53" i="1"/>
  <c r="J38" i="1"/>
  <c r="J59" i="1" l="1"/>
  <c r="J68" i="1" l="1"/>
  <c r="J11" i="1"/>
  <c r="J10" i="1" s="1"/>
  <c r="J9" i="1" s="1"/>
  <c r="J66" i="1" l="1"/>
  <c r="G26" i="3"/>
  <c r="G25" i="3"/>
  <c r="G27" i="3" l="1"/>
  <c r="G29" i="3" s="1"/>
</calcChain>
</file>

<file path=xl/sharedStrings.xml><?xml version="1.0" encoding="utf-8"?>
<sst xmlns="http://schemas.openxmlformats.org/spreadsheetml/2006/main" count="311" uniqueCount="112">
  <si>
    <t>Локальный сметный расчет (ЛСР) №6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</si>
  <si>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с подземным паркингом ГП-72.106» Секция 5</t>
  </si>
  <si>
    <t>Ведомость объемов работ и расхода материалов по работе: Устройство системы отопления и сопутствующим работам (согласно проекту шифр ОВ,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</si>
  <si>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</si>
  <si>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</si>
  <si>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</si>
  <si>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</si>
  <si>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</si>
  <si>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</si>
  <si>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5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</si>
  <si>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</si>
  <si>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</si>
  <si>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</si>
  <si>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</si>
  <si>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</si>
  <si>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</si>
  <si>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</si>
  <si>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11.04</t>
  </si>
  <si>
    <t>Устройство системы отопления</t>
  </si>
  <si>
    <t>11.04.02</t>
  </si>
  <si>
    <t>Устройство стояка для горизонтальной системы отопления</t>
  </si>
  <si>
    <t>11.04.02.00</t>
  </si>
  <si>
    <t>Работы:</t>
  </si>
  <si>
    <t>Бурение отверстий до 100мм</t>
  </si>
  <si>
    <t>шт</t>
  </si>
  <si>
    <t>Монтаж автоматического воздухоотводчика</t>
  </si>
  <si>
    <t>Материалы:</t>
  </si>
  <si>
    <t>1</t>
  </si>
  <si>
    <t>Воздухоотводчик</t>
  </si>
  <si>
    <t>Valtec</t>
  </si>
  <si>
    <t>автоматический Ду-15 10bar</t>
  </si>
  <si>
    <t>Монтаж воздушно-отопительного агрегата</t>
  </si>
  <si>
    <t>Агрегат воздушно-отопительный</t>
  </si>
  <si>
    <t>Volcano 5 кВт,</t>
  </si>
  <si>
    <t>в комплекте с Настенный регулятор WING/VOLCANO, Термостат TR-010 для контроля температуры</t>
  </si>
  <si>
    <t>Монтаж клапана (фланцевые, резьбовые) от 40 мм</t>
  </si>
  <si>
    <t>Клапан балансировочный</t>
  </si>
  <si>
    <t>WESER</t>
  </si>
  <si>
    <t>ручной MVT-R Ду-20 Ру-16бар</t>
  </si>
  <si>
    <t>Монтаж кранов (вварные) от 40 мм</t>
  </si>
  <si>
    <t>Кран шаровой</t>
  </si>
  <si>
    <t>LD</t>
  </si>
  <si>
    <t>под приварку Ду-65</t>
  </si>
  <si>
    <t>Монтаж кранов (фланцевые, резьбовые) до 32 мм</t>
  </si>
  <si>
    <t>Ду-20 полнопроходный с НГ</t>
  </si>
  <si>
    <t>2</t>
  </si>
  <si>
    <t>Ду-25 полнопроходный с НГ</t>
  </si>
  <si>
    <t>3</t>
  </si>
  <si>
    <t>ВР-ВР Ду-15 полнопроходной</t>
  </si>
  <si>
    <t>Монтаж трубной изоляции</t>
  </si>
  <si>
    <t>м</t>
  </si>
  <si>
    <t>Теплоизоляция трубная</t>
  </si>
  <si>
    <t>K-FLEX</t>
  </si>
  <si>
    <t>76х13мм вспененный полиэтилен</t>
  </si>
  <si>
    <t>пог. м</t>
  </si>
  <si>
    <t>48х13мм вспененный полиэтилен</t>
  </si>
  <si>
    <t>159х13мм вспененный полиэтилен</t>
  </si>
  <si>
    <t>4</t>
  </si>
  <si>
    <t>35х13мм вспененный полиэтилен</t>
  </si>
  <si>
    <t>5</t>
  </si>
  <si>
    <t>42х13мм вспененный полиэтилен</t>
  </si>
  <si>
    <t>Прокладка трубы стальной до 40 мм</t>
  </si>
  <si>
    <t>Труба стальная</t>
  </si>
  <si>
    <t>гибкая нержавеющая накидная гайка D-20x2.0</t>
  </si>
  <si>
    <t>в комплекте с фитингами</t>
  </si>
  <si>
    <t>Труба водогазопроводная</t>
  </si>
  <si>
    <t>стальная D-25х2,8 СТ3</t>
  </si>
  <si>
    <t>стальная D-32х3,2 СТ3</t>
  </si>
  <si>
    <t>стальная D-40х3,5 СТ3</t>
  </si>
  <si>
    <t>Прокладка трубы стальной от 57 мм</t>
  </si>
  <si>
    <t>Труба электросварная (пог.м.)</t>
  </si>
  <si>
    <t>стальная D-108х4,0</t>
  </si>
  <si>
    <t>стальная D-219х5,0</t>
  </si>
  <si>
    <t>стальная D-76х3,5</t>
  </si>
  <si>
    <t>стальная D-159х4,5</t>
  </si>
  <si>
    <t>стальная D-57х3,5</t>
  </si>
  <si>
    <t>%</t>
  </si>
  <si>
    <t>11.04.04</t>
  </si>
  <si>
    <t>ПНР</t>
  </si>
  <si>
    <t>11.04.04.00</t>
  </si>
  <si>
    <t>Пусконаладочные работы системы отопления: промывка, регулировка системы, манометрические испытания</t>
  </si>
  <si>
    <t>компл.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</si>
  <si>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</si>
  <si>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</si>
  <si>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</si>
  <si>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</si>
  <si>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</si>
  <si>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</si>
  <si>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</si>
  <si>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</si>
  <si>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</si>
  <si>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</si>
  <si>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</si>
  <si>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</si>
  <si>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ГП-72.106.05.11.04 Секция 5_Устройство системы отопления №1</t>
  </si>
  <si>
    <t>ca59f973-bde9-11f0-8b59-a036bcbd010b</t>
  </si>
  <si>
    <t>Итог</t>
  </si>
  <si>
    <t>Фитинги для стальной трубы</t>
  </si>
  <si>
    <t>Прочие материалы</t>
  </si>
  <si>
    <t>для всех разделов, расчитывается от стоимости материалов</t>
  </si>
  <si>
    <t>Проверка:</t>
  </si>
  <si>
    <t>ИТОГО по сметному расчету, в тч НДС:</t>
  </si>
  <si>
    <t>в тч НДС ____%</t>
  </si>
  <si>
    <t>указать %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</si>
  <si>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</si>
  <si>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</si>
  <si>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</si>
  <si>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</si>
  <si>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В стоимость СМР учтено: штробление отверстий в местах прохода коммуникаций (под выход узлов радиаторов), запенивание отверстий в местах прохода коммуникаций (под выход узлов радиаторов)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</si>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</sst>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13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6" fillId="0" borderId="0"/>
    <xf numFmtId="0" fontId="10" fillId="0" borderId="0"/>
    <xf numFmtId="43" fontId="6" fillId="0" borderId="0" applyFont="0" applyFill="0" applyBorder="0" applyAlignment="0" applyProtection="0"/>
    <xf numFmtId="0" fontId="1" fillId="0" borderId="0"/>
  </cellStyleXfs>
  <cellXfs count="108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5" borderId="6" xfId="0" applyFont="1" applyFill="1" applyBorder="1" applyAlignment="1">
      <alignment horizontal="left" wrapText="1"/>
    </xf>
    <xf numFmtId="1" fontId="5" fillId="9" borderId="5" xfId="0" applyNumberFormat="1" applyFont="1" applyFill="1" applyBorder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0" fontId="6" fillId="5" borderId="5" xfId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1" fontId="0" fillId="9" borderId="2" xfId="0" applyNumberFormat="1" applyFill="1" applyBorder="1" applyAlignment="1">
      <alignment horizontal="right" vertical="center"/>
    </xf>
    <xf numFmtId="4" fontId="0" fillId="0" borderId="0" xfId="0" applyNumberFormat="1" applyAlignment="1">
      <alignment horizontal="left"/>
    </xf>
    <xf numFmtId="4" fontId="3" fillId="6" borderId="7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center"/>
    </xf>
    <xf numFmtId="49" fontId="7" fillId="10" borderId="0" xfId="0" applyNumberFormat="1" applyFont="1" applyFill="1" applyAlignment="1">
      <alignment horizontal="center" vertical="center"/>
    </xf>
    <xf numFmtId="0" fontId="8" fillId="10" borderId="0" xfId="0" applyFont="1" applyFill="1" applyAlignment="1">
      <alignment vertical="center" wrapText="1"/>
    </xf>
    <xf numFmtId="0" fontId="7" fillId="10" borderId="0" xfId="0" applyFont="1" applyFill="1" applyAlignment="1">
      <alignment horizontal="center" vertical="center" wrapText="1"/>
    </xf>
    <xf numFmtId="164" fontId="7" fillId="10" borderId="0" xfId="0" applyNumberFormat="1" applyFont="1" applyFill="1" applyAlignment="1">
      <alignment horizontal="center" vertical="center" wrapText="1"/>
    </xf>
    <xf numFmtId="164" fontId="9" fillId="10" borderId="0" xfId="0" applyNumberFormat="1" applyFont="1" applyFill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0" fontId="7" fillId="0" borderId="0" xfId="2" applyFont="1" applyAlignment="1">
      <alignment vertical="center"/>
    </xf>
    <xf numFmtId="43" fontId="7" fillId="0" borderId="0" xfId="3" applyFont="1" applyAlignment="1">
      <alignment vertical="center"/>
    </xf>
    <xf numFmtId="4" fontId="7" fillId="0" borderId="0" xfId="2" applyNumberFormat="1" applyFont="1" applyAlignment="1">
      <alignment vertical="center"/>
    </xf>
    <xf numFmtId="0" fontId="7" fillId="0" borderId="0" xfId="4" applyFont="1" applyAlignment="1">
      <alignment horizontal="left" vertical="center" wrapText="1"/>
    </xf>
    <xf numFmtId="0" fontId="7" fillId="0" borderId="0" xfId="4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2" fillId="8" borderId="0" xfId="0" applyFont="1" applyFill="1" applyAlignment="1">
      <alignment horizontal="left" vertical="center" wrapText="1"/>
    </xf>
    <xf numFmtId="0" fontId="7" fillId="0" borderId="0" xfId="4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2" xr:uid="{C8E6A505-7DE7-49B7-8C21-CDC5516FF978}"/>
    <cellStyle name="Обычный 3" xfId="1" xr:uid="{50431725-DA76-420B-9809-718B444970B1}"/>
    <cellStyle name="Обычный 3 2 2 3 2" xfId="4" xr:uid="{3B8E167D-729F-4C96-85AC-ADB76881E34B}"/>
    <cellStyle name="Финансовый 2" xfId="3" xr:uid="{64C6B011-BFE6-4058-A417-4A4D96F45473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D2AC32-A60D-44BB-B488-D359883B08EB}" name="Р" displayName="Р" ref="A3:F14" totalsRowCount="1" headerRowDxfId="37" headerRowBorderDxfId="36" tableBorderDxfId="35" totalsRowBorderDxfId="34">
  <autoFilter ref="A3:F13" xr:uid="{00D2AC32-A60D-44BB-B488-D359883B08EB}"/>
  <tableColumns count="6">
    <tableColumn id="1" xr3:uid="{CFB8B497-29C7-42DA-ABAE-1E51E86BA505}" name="Наименование" totalsRowLabel="Итог" dataDxfId="33" totalsRowDxfId="32"/>
    <tableColumn id="2" xr3:uid="{3C1B1FBB-1B7C-4B40-BF51-F2BD2737F36E}" name="Ед. изм." dataDxfId="31" totalsRowDxfId="30"/>
    <tableColumn id="3" xr3:uid="{08817605-44E3-4526-95E3-703E8731C61C}" name="Количество" dataDxfId="29" totalsRowDxfId="28"/>
    <tableColumn id="4" xr3:uid="{FFC5FD90-B5E3-4626-B442-22A784D54048}" name="Цена за ед., руб" dataDxfId="27" totalsRowDxfId="26"/>
    <tableColumn id="5" xr3:uid="{600AAFBB-AC6E-4401-8471-08C5DAD18A8F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678DA340-1485-4E66-9A41-3B82E9FF11E6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9D8E6F-1004-40DF-90CE-E309B849C76C}" name="М" displayName="М" ref="A3:I27" totalsRowCount="1" headerRowDxfId="21" headerRowBorderDxfId="20" tableBorderDxfId="19" totalsRowBorderDxfId="18">
  <autoFilter ref="A3:I26" xr:uid="{289D8E6F-1004-40DF-90CE-E309B849C76C}"/>
  <tableColumns count="9">
    <tableColumn id="1" xr3:uid="{495950A3-1713-4901-BCD0-C80FE443B58D}" name="Наим." totalsRowLabel="Итог" dataDxfId="17" totalsRowDxfId="8"/>
    <tableColumn id="2" xr3:uid="{A1C4F078-8F58-411C-BF3F-2D963FAC4CD5}" name="Артикул, марка, произв." dataDxfId="16" totalsRowDxfId="7"/>
    <tableColumn id="3" xr3:uid="{9B66D023-C6FD-4149-8D2C-3052D481AE8F}" name="Хар-ка" dataDxfId="15" totalsRowDxfId="6"/>
    <tableColumn id="4" xr3:uid="{D1E95B99-76D9-43F5-BE51-47C47EED1EBC}" name="Ед. изм." dataDxfId="14" totalsRowDxfId="5"/>
    <tableColumn id="5" xr3:uid="{F659ADB0-9CB3-45EA-BAB9-400BDBF1F032}" name="Количество" dataDxfId="13" totalsRowDxfId="4"/>
    <tableColumn id="6" xr3:uid="{37B66E61-9F51-4898-AEDC-893A602B114F}" name="Цена за ед., руб" dataDxfId="12" totalsRowDxfId="3"/>
    <tableColumn id="7" xr3:uid="{AE0FA7D0-441E-4BB2-9957-8FB488AF4A3C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EB4F83DC-24F9-4D50-90BA-A13E00C989DA}" name="Прим." dataDxfId="10" totalsRowDxfId="1"/>
    <tableColumn id="9" xr3:uid="{CDC1DE38-3000-4C27-AC16-5BC27B78602F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X78"/>
  <sheetViews>
    <sheetView tabSelected="1" workbookViewId="0">
      <pane ySplit="7" topLeftCell="A47" activePane="bottomLeft" state="frozen"/>
      <selection pane="bottomLeft" activeCell="L60" sqref="L60:L61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82" t="s">
        <v>0</v>
      </c>
      <c r="C2" s="82"/>
      <c r="D2" s="82"/>
      <c r="E2" s="82"/>
      <c r="F2" s="82"/>
      <c r="G2" s="82"/>
      <c r="H2" s="82"/>
      <c r="I2" s="82"/>
      <c r="J2" s="82"/>
    </row>
    <row r="3" spans="1:12" ht="23.1" customHeight="1" x14ac:dyDescent="0.2">
      <c r="B3" s="83" t="s">
        <v>1</v>
      </c>
      <c r="C3" s="83"/>
      <c r="D3" s="83"/>
      <c r="E3" s="83"/>
      <c r="F3" s="83"/>
      <c r="G3" s="83"/>
      <c r="H3" s="83"/>
      <c r="I3" s="83"/>
      <c r="J3" s="83"/>
    </row>
    <row r="4" spans="1:12" ht="11.1" customHeight="1" x14ac:dyDescent="0.2">
      <c r="B4" s="83" t="s">
        <v>2</v>
      </c>
      <c r="C4" s="83"/>
      <c r="D4" s="83"/>
      <c r="E4" s="83"/>
      <c r="F4" s="83"/>
      <c r="G4" s="83"/>
      <c r="H4" s="83"/>
      <c r="I4" s="83"/>
      <c r="J4" s="83"/>
    </row>
    <row r="5" spans="1:12" ht="11.1" customHeight="1" x14ac:dyDescent="0.2"/>
    <row r="6" spans="1:12" ht="11.1" customHeight="1" x14ac:dyDescent="0.2">
      <c r="A6" s="84" t="s">
        <v>3</v>
      </c>
      <c r="B6" s="84" t="s">
        <v>4</v>
      </c>
      <c r="C6" s="86" t="s">
        <v>5</v>
      </c>
      <c r="D6" s="88" t="s">
        <v>6</v>
      </c>
      <c r="E6" s="84" t="s">
        <v>7</v>
      </c>
      <c r="F6" s="90" t="s">
        <v>8</v>
      </c>
      <c r="G6" s="92" t="s">
        <v>9</v>
      </c>
      <c r="H6" s="84" t="s">
        <v>10</v>
      </c>
      <c r="I6" s="90" t="s">
        <v>11</v>
      </c>
      <c r="J6" s="90" t="s">
        <v>12</v>
      </c>
      <c r="K6" s="84" t="s">
        <v>13</v>
      </c>
      <c r="L6" s="90" t="s">
        <v>14</v>
      </c>
    </row>
    <row r="7" spans="1:12" ht="11.1" customHeight="1" x14ac:dyDescent="0.2">
      <c r="A7" s="85"/>
      <c r="B7" s="85"/>
      <c r="C7" s="87"/>
      <c r="D7" s="89"/>
      <c r="E7" s="85"/>
      <c r="F7" s="91"/>
      <c r="G7" s="93"/>
      <c r="H7" s="85"/>
      <c r="I7" s="91"/>
      <c r="J7" s="91"/>
      <c r="K7" s="85"/>
      <c r="L7" s="91"/>
    </row>
    <row r="8" spans="1:12" ht="11.1" customHeight="1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48"/>
      <c r="J8" s="48"/>
      <c r="K8" s="5"/>
      <c r="L8" s="5"/>
    </row>
    <row r="9" spans="1:12" ht="11.1" customHeight="1" outlineLevel="1" x14ac:dyDescent="0.2">
      <c r="A9" s="8" t="s">
        <v>17</v>
      </c>
      <c r="B9" s="9" t="s">
        <v>18</v>
      </c>
      <c r="C9" s="10"/>
      <c r="D9" s="10"/>
      <c r="E9" s="11"/>
      <c r="F9" s="12"/>
      <c r="G9" s="12"/>
      <c r="H9" s="12"/>
      <c r="I9" s="49"/>
      <c r="J9" s="49">
        <f ca="1">SUM($J$62,$J$10)</f>
        <v>0</v>
      </c>
      <c r="K9" s="10"/>
      <c r="L9" s="10"/>
    </row>
    <row r="10" spans="1:12" ht="23.1" customHeight="1" outlineLevel="2" x14ac:dyDescent="0.2">
      <c r="A10" s="13" t="s">
        <v>19</v>
      </c>
      <c r="B10" s="14" t="s">
        <v>20</v>
      </c>
      <c r="C10" s="15"/>
      <c r="D10" s="15"/>
      <c r="E10" s="16"/>
      <c r="F10" s="17"/>
      <c r="G10" s="18"/>
      <c r="H10" s="18"/>
      <c r="I10" s="50"/>
      <c r="J10" s="50">
        <f ca="1">SUM($J$11)</f>
        <v>0</v>
      </c>
      <c r="K10" s="19"/>
      <c r="L10" s="19"/>
    </row>
    <row r="11" spans="1:12" ht="23.1" customHeight="1" outlineLevel="3" x14ac:dyDescent="0.2">
      <c r="A11" s="13" t="s">
        <v>21</v>
      </c>
      <c r="B11" s="14" t="s">
        <v>20</v>
      </c>
      <c r="C11" s="15"/>
      <c r="D11" s="15"/>
      <c r="E11" s="16"/>
      <c r="F11" s="17"/>
      <c r="G11" s="18"/>
      <c r="H11" s="18"/>
      <c r="I11" s="50"/>
      <c r="J11" s="50">
        <f ca="1">SUM($J$53,$J$51,$J$46,$J$44,$J$38,$J$36,$J$32,$J$30,$J$28,$J$26,$J$24,$J$22,$J$20,$J$18,$J$16,$J$14,$J$12,J59)</f>
        <v>0</v>
      </c>
      <c r="K11" s="19"/>
      <c r="L11" s="19"/>
    </row>
    <row r="12" spans="1:12" ht="11.1" customHeight="1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51"/>
      <c r="J12" s="52">
        <f>SUM($J$13)</f>
        <v>0</v>
      </c>
      <c r="K12" s="18"/>
      <c r="L12" s="22"/>
    </row>
    <row r="13" spans="1:12" ht="11.1" customHeight="1" outlineLevel="4" x14ac:dyDescent="0.2">
      <c r="A13" s="23"/>
      <c r="B13" s="24" t="s">
        <v>23</v>
      </c>
      <c r="C13" s="25"/>
      <c r="D13" s="25"/>
      <c r="E13" s="26" t="s">
        <v>24</v>
      </c>
      <c r="F13" s="27"/>
      <c r="G13" s="28">
        <v>10</v>
      </c>
      <c r="H13" s="28">
        <f>SUM($G$13:$G$13)</f>
        <v>10</v>
      </c>
      <c r="I13" s="53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53">
        <f>ROUND($H$13*$I$13,2)</f>
        <v>0</v>
      </c>
      <c r="K13" s="25"/>
      <c r="L13" s="25"/>
    </row>
    <row r="14" spans="1:12" ht="11.1" customHeight="1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51"/>
      <c r="J14" s="52">
        <f>SUM($J$15)</f>
        <v>0</v>
      </c>
      <c r="K14" s="18"/>
      <c r="L14" s="22"/>
    </row>
    <row r="15" spans="1:12" ht="23.1" customHeight="1" outlineLevel="4" x14ac:dyDescent="0.2">
      <c r="A15" s="23"/>
      <c r="B15" s="24" t="s">
        <v>25</v>
      </c>
      <c r="C15" s="25"/>
      <c r="D15" s="25"/>
      <c r="E15" s="26" t="s">
        <v>24</v>
      </c>
      <c r="F15" s="27"/>
      <c r="G15" s="28">
        <v>36</v>
      </c>
      <c r="H15" s="28">
        <f>SUM($G$15:$G$15)</f>
        <v>36</v>
      </c>
      <c r="I15" s="53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53">
        <f>ROUND($H$15*$I$15,2)</f>
        <v>0</v>
      </c>
      <c r="K15" s="25"/>
      <c r="L15" s="25"/>
    </row>
    <row r="16" spans="1:12" ht="11.1" customHeight="1" outlineLevel="4" x14ac:dyDescent="0.2">
      <c r="A16" s="20"/>
      <c r="B16" s="14" t="s">
        <v>26</v>
      </c>
      <c r="C16" s="21"/>
      <c r="D16" s="21"/>
      <c r="E16" s="21"/>
      <c r="F16" s="21"/>
      <c r="G16" s="21"/>
      <c r="H16" s="21"/>
      <c r="I16" s="51"/>
      <c r="J16" s="52">
        <f>SUM($J$17)</f>
        <v>0</v>
      </c>
      <c r="K16" s="18"/>
      <c r="L16" s="22"/>
    </row>
    <row r="17" spans="1:12" ht="23.1" customHeight="1" outlineLevel="4" x14ac:dyDescent="0.2">
      <c r="A17" s="23" t="s">
        <v>27</v>
      </c>
      <c r="B17" s="24" t="s">
        <v>28</v>
      </c>
      <c r="C17" s="25" t="s">
        <v>29</v>
      </c>
      <c r="D17" s="25" t="s">
        <v>30</v>
      </c>
      <c r="E17" s="26" t="s">
        <v>24</v>
      </c>
      <c r="F17" s="27"/>
      <c r="G17" s="28">
        <v>36</v>
      </c>
      <c r="H17" s="28">
        <f>SUM($G$17:$G$17)</f>
        <v>36</v>
      </c>
      <c r="I17" s="53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53">
        <f>ROUND($H$17*$I$17,2)</f>
        <v>0</v>
      </c>
      <c r="K17" s="25"/>
      <c r="L17" s="25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</row>
    <row r="18" spans="1:12" ht="11.1" customHeight="1" outlineLevel="4" x14ac:dyDescent="0.2">
      <c r="A18" s="20"/>
      <c r="B18" s="14" t="s">
        <v>22</v>
      </c>
      <c r="C18" s="21"/>
      <c r="D18" s="21"/>
      <c r="E18" s="21"/>
      <c r="F18" s="21"/>
      <c r="G18" s="21"/>
      <c r="H18" s="21"/>
      <c r="I18" s="51"/>
      <c r="J18" s="52">
        <f>SUM($J$19)</f>
        <v>0</v>
      </c>
      <c r="K18" s="18"/>
      <c r="L18" s="22"/>
    </row>
    <row r="19" spans="1:12" ht="23.1" customHeight="1" outlineLevel="4" x14ac:dyDescent="0.2">
      <c r="A19" s="23"/>
      <c r="B19" s="24" t="s">
        <v>31</v>
      </c>
      <c r="C19" s="25"/>
      <c r="D19" s="25"/>
      <c r="E19" s="26" t="s">
        <v>24</v>
      </c>
      <c r="F19" s="27"/>
      <c r="G19" s="28">
        <v>7</v>
      </c>
      <c r="H19" s="28">
        <f>SUM($G$19:$G$19)</f>
        <v>7</v>
      </c>
      <c r="I19" s="53">
        <f t="array" ref="I19">INDEX(Р[Цена за ед., руб],MATCH(1,IF(($B19=Р[Наименование])*($K19=Р[Примечание]),{1},($B19=Р[Наименование])*($K19=Р[Примечание])),0))</f>
        <v>0</v>
      </c>
      <c r="J19" s="53">
        <f>ROUND($H$19*$I$19,2)</f>
        <v>0</v>
      </c>
      <c r="K19" s="25"/>
      <c r="L19" s="25"/>
    </row>
    <row r="20" spans="1:12" ht="11.1" customHeight="1" outlineLevel="4" x14ac:dyDescent="0.2">
      <c r="A20" s="20"/>
      <c r="B20" s="14" t="s">
        <v>26</v>
      </c>
      <c r="C20" s="21"/>
      <c r="D20" s="21"/>
      <c r="E20" s="21"/>
      <c r="F20" s="21"/>
      <c r="G20" s="21"/>
      <c r="H20" s="21"/>
      <c r="I20" s="51"/>
      <c r="J20" s="52">
        <f>SUM($J$21)</f>
        <v>0</v>
      </c>
      <c r="K20" s="18"/>
      <c r="L20" s="22"/>
    </row>
    <row r="21" spans="1:12" ht="35.1" customHeight="1" outlineLevel="4" x14ac:dyDescent="0.2">
      <c r="A21" s="23" t="s">
        <v>27</v>
      </c>
      <c r="B21" s="24" t="s">
        <v>32</v>
      </c>
      <c r="C21" s="25"/>
      <c r="D21" s="25" t="s">
        <v>33</v>
      </c>
      <c r="E21" s="26" t="s">
        <v>24</v>
      </c>
      <c r="F21" s="27"/>
      <c r="G21" s="28">
        <v>7</v>
      </c>
      <c r="H21" s="28">
        <f>SUM($G$21:$G$21)</f>
        <v>7</v>
      </c>
      <c r="I21" s="53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53">
        <f>ROUND($H$21*$I$21,2)</f>
        <v>0</v>
      </c>
      <c r="K21" s="25" t="s">
        <v>34</v>
      </c>
      <c r="L21" s="25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</row>
    <row r="22" spans="1:12" ht="11.1" customHeight="1" outlineLevel="4" x14ac:dyDescent="0.2">
      <c r="A22" s="20"/>
      <c r="B22" s="14" t="s">
        <v>22</v>
      </c>
      <c r="C22" s="21"/>
      <c r="D22" s="21"/>
      <c r="E22" s="21"/>
      <c r="F22" s="21"/>
      <c r="G22" s="21"/>
      <c r="H22" s="21"/>
      <c r="I22" s="51"/>
      <c r="J22" s="52">
        <f>SUM($J$23)</f>
        <v>0</v>
      </c>
      <c r="K22" s="18"/>
      <c r="L22" s="22"/>
    </row>
    <row r="23" spans="1:12" ht="23.1" customHeight="1" outlineLevel="4" x14ac:dyDescent="0.2">
      <c r="A23" s="23"/>
      <c r="B23" s="24" t="s">
        <v>35</v>
      </c>
      <c r="C23" s="25"/>
      <c r="D23" s="25"/>
      <c r="E23" s="26" t="s">
        <v>24</v>
      </c>
      <c r="F23" s="27"/>
      <c r="G23" s="28">
        <v>7</v>
      </c>
      <c r="H23" s="28">
        <f>SUM($G$23:$G$23)</f>
        <v>7</v>
      </c>
      <c r="I23" s="53">
        <f t="array" ref="I23">INDEX(Р[Цена за ед., руб],MATCH(1,IF(($B23=Р[Наименование])*($K23=Р[Примечание]),{1},($B23=Р[Наименование])*($K23=Р[Примечание])),0))</f>
        <v>0</v>
      </c>
      <c r="J23" s="53">
        <f>ROUND($H$23*$I$23,2)</f>
        <v>0</v>
      </c>
      <c r="K23" s="25"/>
      <c r="L23" s="25"/>
    </row>
    <row r="24" spans="1:12" ht="11.1" customHeight="1" outlineLevel="4" x14ac:dyDescent="0.2">
      <c r="A24" s="20"/>
      <c r="B24" s="14" t="s">
        <v>26</v>
      </c>
      <c r="C24" s="21"/>
      <c r="D24" s="21"/>
      <c r="E24" s="21"/>
      <c r="F24" s="21"/>
      <c r="G24" s="21"/>
      <c r="H24" s="21"/>
      <c r="I24" s="51"/>
      <c r="J24" s="52">
        <f>SUM($J$25)</f>
        <v>0</v>
      </c>
      <c r="K24" s="18"/>
      <c r="L24" s="22"/>
    </row>
    <row r="25" spans="1:12" ht="23.1" customHeight="1" outlineLevel="4" x14ac:dyDescent="0.2">
      <c r="A25" s="23" t="s">
        <v>27</v>
      </c>
      <c r="B25" s="24" t="s">
        <v>36</v>
      </c>
      <c r="C25" s="25" t="s">
        <v>37</v>
      </c>
      <c r="D25" s="25" t="s">
        <v>38</v>
      </c>
      <c r="E25" s="26" t="s">
        <v>24</v>
      </c>
      <c r="F25" s="27"/>
      <c r="G25" s="28">
        <v>7</v>
      </c>
      <c r="H25" s="28">
        <f>SUM($G$25:$G$25)</f>
        <v>7</v>
      </c>
      <c r="I25" s="53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53">
        <f>ROUND($H$25*$I$25,2)</f>
        <v>0</v>
      </c>
      <c r="K25" s="25"/>
      <c r="L25" s="25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</row>
    <row r="26" spans="1:12" ht="11.1" customHeight="1" outlineLevel="4" x14ac:dyDescent="0.2">
      <c r="A26" s="20"/>
      <c r="B26" s="14" t="s">
        <v>22</v>
      </c>
      <c r="C26" s="21"/>
      <c r="D26" s="21"/>
      <c r="E26" s="21"/>
      <c r="F26" s="21"/>
      <c r="G26" s="21"/>
      <c r="H26" s="21"/>
      <c r="I26" s="51"/>
      <c r="J26" s="52">
        <f>SUM($J$27)</f>
        <v>0</v>
      </c>
      <c r="K26" s="18"/>
      <c r="L26" s="22"/>
    </row>
    <row r="27" spans="1:12" ht="11.1" customHeight="1" outlineLevel="4" x14ac:dyDescent="0.2">
      <c r="A27" s="23"/>
      <c r="B27" s="24" t="s">
        <v>39</v>
      </c>
      <c r="C27" s="25"/>
      <c r="D27" s="25"/>
      <c r="E27" s="26" t="s">
        <v>24</v>
      </c>
      <c r="F27" s="27"/>
      <c r="G27" s="28">
        <v>2</v>
      </c>
      <c r="H27" s="28">
        <f>SUM($G$27:$G$27)</f>
        <v>2</v>
      </c>
      <c r="I27" s="53">
        <f t="array" ref="I27">INDEX(Р[Цена за ед., руб],MATCH(1,IF(($B27=Р[Наименование])*($K27=Р[Примечание]),{1},($B27=Р[Наименование])*($K27=Р[Примечание])),0))</f>
        <v>0</v>
      </c>
      <c r="J27" s="53">
        <f>ROUND($H$27*$I$27,2)</f>
        <v>0</v>
      </c>
      <c r="K27" s="25"/>
      <c r="L27" s="25"/>
    </row>
    <row r="28" spans="1:12" ht="11.1" customHeight="1" outlineLevel="4" x14ac:dyDescent="0.2">
      <c r="A28" s="20"/>
      <c r="B28" s="14" t="s">
        <v>26</v>
      </c>
      <c r="C28" s="21"/>
      <c r="D28" s="21"/>
      <c r="E28" s="21"/>
      <c r="F28" s="21"/>
      <c r="G28" s="21"/>
      <c r="H28" s="21"/>
      <c r="I28" s="51"/>
      <c r="J28" s="52">
        <f>SUM($J$29)</f>
        <v>0</v>
      </c>
      <c r="K28" s="18"/>
      <c r="L28" s="22"/>
    </row>
    <row r="29" spans="1:12" ht="23.1" customHeight="1" outlineLevel="4" x14ac:dyDescent="0.2">
      <c r="A29" s="23" t="s">
        <v>27</v>
      </c>
      <c r="B29" s="24" t="s">
        <v>40</v>
      </c>
      <c r="C29" s="25" t="s">
        <v>41</v>
      </c>
      <c r="D29" s="25" t="s">
        <v>42</v>
      </c>
      <c r="E29" s="26" t="s">
        <v>24</v>
      </c>
      <c r="F29" s="27"/>
      <c r="G29" s="28">
        <v>2</v>
      </c>
      <c r="H29" s="28">
        <f>SUM($G$29:$G$29)</f>
        <v>2</v>
      </c>
      <c r="I29" s="53">
        <f t="array" ref="I29">INDEX(М[Цена за ед., руб],MATCH(1,IF(($B29=М[Наим.])*($C29=М[Артикул,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  <c r="J29" s="53">
        <f>ROUND($H$29*$I$29,2)</f>
        <v>0</v>
      </c>
      <c r="K29" s="25"/>
      <c r="L29" s="25">
        <f t="array" ref="L29">INDEX(М[Форма закупа],MATCH(1,IF(($B29=М[Наим.])*($C29=М[Артикул,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</row>
    <row r="30" spans="1:12" ht="11.1" customHeight="1" outlineLevel="4" x14ac:dyDescent="0.2">
      <c r="A30" s="20"/>
      <c r="B30" s="14" t="s">
        <v>22</v>
      </c>
      <c r="C30" s="21"/>
      <c r="D30" s="21"/>
      <c r="E30" s="21"/>
      <c r="F30" s="21"/>
      <c r="G30" s="21"/>
      <c r="H30" s="21"/>
      <c r="I30" s="51"/>
      <c r="J30" s="52">
        <f>SUM($J$31)</f>
        <v>0</v>
      </c>
      <c r="K30" s="18"/>
      <c r="L30" s="22"/>
    </row>
    <row r="31" spans="1:12" ht="23.1" customHeight="1" outlineLevel="4" x14ac:dyDescent="0.2">
      <c r="A31" s="23"/>
      <c r="B31" s="24" t="s">
        <v>43</v>
      </c>
      <c r="C31" s="25"/>
      <c r="D31" s="25"/>
      <c r="E31" s="26" t="s">
        <v>24</v>
      </c>
      <c r="F31" s="27"/>
      <c r="G31" s="28">
        <v>97</v>
      </c>
      <c r="H31" s="28">
        <f>SUM($G$31:$G$31)</f>
        <v>97</v>
      </c>
      <c r="I31" s="53">
        <f t="array" ref="I31">INDEX(Р[Цена за ед., руб],MATCH(1,IF(($B31=Р[Наименование])*($K31=Р[Примечание]),{1},($B31=Р[Наименование])*($K31=Р[Примечание])),0))</f>
        <v>0</v>
      </c>
      <c r="J31" s="53">
        <f>ROUND($H$31*$I$31,2)</f>
        <v>0</v>
      </c>
      <c r="K31" s="25"/>
      <c r="L31" s="25"/>
    </row>
    <row r="32" spans="1:12" ht="11.1" customHeight="1" outlineLevel="4" x14ac:dyDescent="0.2">
      <c r="A32" s="20"/>
      <c r="B32" s="14" t="s">
        <v>26</v>
      </c>
      <c r="C32" s="21"/>
      <c r="D32" s="21"/>
      <c r="E32" s="21"/>
      <c r="F32" s="21"/>
      <c r="G32" s="21"/>
      <c r="H32" s="21"/>
      <c r="I32" s="51"/>
      <c r="J32" s="52">
        <f>SUM($J$33:$J$35)</f>
        <v>0</v>
      </c>
      <c r="K32" s="18"/>
      <c r="L32" s="22"/>
    </row>
    <row r="33" spans="1:12" ht="35.1" customHeight="1" outlineLevel="4" x14ac:dyDescent="0.2">
      <c r="A33" s="23" t="s">
        <v>27</v>
      </c>
      <c r="B33" s="24" t="s">
        <v>40</v>
      </c>
      <c r="C33" s="25" t="s">
        <v>29</v>
      </c>
      <c r="D33" s="25" t="s">
        <v>44</v>
      </c>
      <c r="E33" s="26" t="s">
        <v>24</v>
      </c>
      <c r="F33" s="27"/>
      <c r="G33" s="28">
        <v>14</v>
      </c>
      <c r="H33" s="28">
        <f>SUM($G$33:$G$33)</f>
        <v>14</v>
      </c>
      <c r="I33" s="53">
        <f t="array" ref="I33">INDEX(М[Цена за ед., руб],MATCH(1,IF(($B33=М[Наим.])*($C33=М[Артикул,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  <c r="J33" s="53">
        <f>ROUND($H$33*$I$33,2)</f>
        <v>0</v>
      </c>
      <c r="K33" s="25"/>
      <c r="L33" s="25">
        <f t="array" ref="L33">INDEX(М[Форма закупа],MATCH(1,IF(($B33=М[Наим.])*($C33=М[Артикул,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</row>
    <row r="34" spans="1:12" ht="35.1" customHeight="1" outlineLevel="4" x14ac:dyDescent="0.2">
      <c r="A34" s="23" t="s">
        <v>45</v>
      </c>
      <c r="B34" s="24" t="s">
        <v>40</v>
      </c>
      <c r="C34" s="25" t="s">
        <v>29</v>
      </c>
      <c r="D34" s="25" t="s">
        <v>46</v>
      </c>
      <c r="E34" s="26" t="s">
        <v>24</v>
      </c>
      <c r="F34" s="27"/>
      <c r="G34" s="28">
        <v>7</v>
      </c>
      <c r="H34" s="28">
        <f>SUM($G$34:$G$34)</f>
        <v>7</v>
      </c>
      <c r="I34" s="53">
        <f t="array" ref="I34">INDEX(М[Цена за ед., руб],MATCH(1,IF(($B34=М[Наим.])*($C34=М[Артикул,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  <c r="J34" s="53">
        <f>ROUND($H$34*$I$34,2)</f>
        <v>0</v>
      </c>
      <c r="K34" s="25"/>
      <c r="L34" s="25">
        <f t="array" ref="L34">INDEX(М[Форма закупа],MATCH(1,IF(($B34=М[Наим.])*($C34=М[Артикул,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</row>
    <row r="35" spans="1:12" ht="23.1" customHeight="1" outlineLevel="4" x14ac:dyDescent="0.2">
      <c r="A35" s="23" t="s">
        <v>47</v>
      </c>
      <c r="B35" s="24" t="s">
        <v>40</v>
      </c>
      <c r="C35" s="25" t="s">
        <v>29</v>
      </c>
      <c r="D35" s="25" t="s">
        <v>48</v>
      </c>
      <c r="E35" s="26" t="s">
        <v>24</v>
      </c>
      <c r="F35" s="27"/>
      <c r="G35" s="28">
        <v>76</v>
      </c>
      <c r="H35" s="28">
        <f>SUM($G$35:$G$35)</f>
        <v>76</v>
      </c>
      <c r="I35" s="53">
        <f t="array" ref="I35">INDEX(М[Цена за ед., руб],MATCH(1,IF(($B35=М[Наим.])*($C35=М[Артикул,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  <c r="J35" s="53">
        <f>ROUND($H$35*$I$35,2)</f>
        <v>0</v>
      </c>
      <c r="K35" s="25"/>
      <c r="L35" s="25">
        <f t="array" ref="L35">INDEX(М[Форма закупа],MATCH(1,IF(($B35=М[Наим.])*($C35=М[Артикул,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</row>
    <row r="36" spans="1:12" ht="11.1" customHeight="1" outlineLevel="4" x14ac:dyDescent="0.2">
      <c r="A36" s="20"/>
      <c r="B36" s="14" t="s">
        <v>22</v>
      </c>
      <c r="C36" s="21"/>
      <c r="D36" s="21"/>
      <c r="E36" s="21"/>
      <c r="F36" s="21"/>
      <c r="G36" s="21"/>
      <c r="H36" s="21"/>
      <c r="I36" s="51"/>
      <c r="J36" s="52">
        <f>SUM($J$37)</f>
        <v>0</v>
      </c>
      <c r="K36" s="18"/>
      <c r="L36" s="22"/>
    </row>
    <row r="37" spans="1:12" ht="11.1" customHeight="1" outlineLevel="4" x14ac:dyDescent="0.2">
      <c r="A37" s="23"/>
      <c r="B37" s="24" t="s">
        <v>49</v>
      </c>
      <c r="C37" s="25"/>
      <c r="D37" s="25"/>
      <c r="E37" s="26" t="s">
        <v>50</v>
      </c>
      <c r="F37" s="27"/>
      <c r="G37" s="28">
        <v>465</v>
      </c>
      <c r="H37" s="28">
        <f>SUM($G$37:$G$37)</f>
        <v>465</v>
      </c>
      <c r="I37" s="53">
        <f t="array" ref="I37">INDEX(Р[Цена за ед., руб],MATCH(1,IF(($B37=Р[Наименование])*($K37=Р[Примечание]),{1},($B37=Р[Наименование])*($K37=Р[Примечание])),0))</f>
        <v>0</v>
      </c>
      <c r="J37" s="53">
        <f>ROUND($H$37*$I$37,2)</f>
        <v>0</v>
      </c>
      <c r="K37" s="25"/>
      <c r="L37" s="25"/>
    </row>
    <row r="38" spans="1:12" ht="11.1" customHeight="1" outlineLevel="4" x14ac:dyDescent="0.2">
      <c r="A38" s="20"/>
      <c r="B38" s="14" t="s">
        <v>26</v>
      </c>
      <c r="C38" s="21"/>
      <c r="D38" s="21"/>
      <c r="E38" s="21"/>
      <c r="F38" s="21"/>
      <c r="G38" s="21"/>
      <c r="H38" s="21"/>
      <c r="I38" s="51"/>
      <c r="J38" s="52">
        <f>SUM($J$39:$J$43)</f>
        <v>0</v>
      </c>
      <c r="K38" s="18"/>
      <c r="L38" s="22"/>
    </row>
    <row r="39" spans="1:12" ht="35.1" customHeight="1" outlineLevel="4" x14ac:dyDescent="0.2">
      <c r="A39" s="23" t="s">
        <v>27</v>
      </c>
      <c r="B39" s="24" t="s">
        <v>51</v>
      </c>
      <c r="C39" s="25" t="s">
        <v>52</v>
      </c>
      <c r="D39" s="25" t="s">
        <v>53</v>
      </c>
      <c r="E39" s="26" t="s">
        <v>54</v>
      </c>
      <c r="F39" s="27"/>
      <c r="G39" s="28">
        <v>65</v>
      </c>
      <c r="H39" s="28">
        <f>SUM($G$39:$G$39)</f>
        <v>65</v>
      </c>
      <c r="I39" s="53">
        <f t="array" ref="I39">INDEX(М[Цена за ед., руб],MATCH(1,IF(($B39=М[Наим.])*($C39=М[Артикул, марка, произв.])*($D39=М[Хар-ка])*($K39=М[Прим.]),{1},($B39=М[Наим.])*($C39=М[Артикул, марка, произв.])*($D39=М[Хар-ка])*($K39=М[Прим.])),0))</f>
        <v>0</v>
      </c>
      <c r="J39" s="53">
        <f>ROUND($H$39*$I$39,2)</f>
        <v>0</v>
      </c>
      <c r="K39" s="25"/>
      <c r="L39" s="25">
        <f t="array" ref="L39">INDEX(М[Форма закупа],MATCH(1,IF(($B39=М[Наим.])*($C39=М[Артикул, марка, произв.])*($D39=М[Хар-ка])*($K39=М[Прим.]),{1},($B39=М[Наим.])*($C39=М[Артикул, марка, произв.])*($D39=М[Хар-ка])*($K39=М[Прим.])),0))</f>
        <v>0</v>
      </c>
    </row>
    <row r="40" spans="1:12" ht="35.1" customHeight="1" outlineLevel="4" x14ac:dyDescent="0.2">
      <c r="A40" s="23" t="s">
        <v>45</v>
      </c>
      <c r="B40" s="24" t="s">
        <v>51</v>
      </c>
      <c r="C40" s="25" t="s">
        <v>52</v>
      </c>
      <c r="D40" s="25" t="s">
        <v>55</v>
      </c>
      <c r="E40" s="26" t="s">
        <v>54</v>
      </c>
      <c r="F40" s="27"/>
      <c r="G40" s="28">
        <v>90</v>
      </c>
      <c r="H40" s="28">
        <f>SUM($G$40:$G$40)</f>
        <v>90</v>
      </c>
      <c r="I40" s="53">
        <f t="array" ref="I40">INDEX(М[Цена за ед., руб],MATCH(1,IF(($B40=М[Наим.])*($C40=М[Артикул,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  <c r="J40" s="53">
        <f>ROUND($H$40*$I$40,2)</f>
        <v>0</v>
      </c>
      <c r="K40" s="25"/>
      <c r="L40" s="25">
        <f t="array" ref="L40">INDEX(М[Форма закупа],MATCH(1,IF(($B40=М[Наим.])*($C40=М[Артикул,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</row>
    <row r="41" spans="1:12" ht="35.1" customHeight="1" outlineLevel="4" x14ac:dyDescent="0.2">
      <c r="A41" s="23" t="s">
        <v>47</v>
      </c>
      <c r="B41" s="24" t="s">
        <v>51</v>
      </c>
      <c r="C41" s="25" t="s">
        <v>52</v>
      </c>
      <c r="D41" s="25" t="s">
        <v>56</v>
      </c>
      <c r="E41" s="26" t="s">
        <v>54</v>
      </c>
      <c r="F41" s="27"/>
      <c r="G41" s="28">
        <v>65</v>
      </c>
      <c r="H41" s="28">
        <f>SUM($G$41:$G$41)</f>
        <v>65</v>
      </c>
      <c r="I41" s="53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53">
        <f>ROUND($H$41*$I$41,2)</f>
        <v>0</v>
      </c>
      <c r="K41" s="25"/>
      <c r="L41" s="25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</row>
    <row r="42" spans="1:12" ht="35.1" customHeight="1" outlineLevel="4" x14ac:dyDescent="0.2">
      <c r="A42" s="23" t="s">
        <v>57</v>
      </c>
      <c r="B42" s="24" t="s">
        <v>51</v>
      </c>
      <c r="C42" s="25" t="s">
        <v>52</v>
      </c>
      <c r="D42" s="25" t="s">
        <v>58</v>
      </c>
      <c r="E42" s="26" t="s">
        <v>54</v>
      </c>
      <c r="F42" s="27"/>
      <c r="G42" s="28">
        <v>90</v>
      </c>
      <c r="H42" s="28">
        <f>SUM($G$42:$G$42)</f>
        <v>90</v>
      </c>
      <c r="I42" s="53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53">
        <f>ROUND($H$42*$I$42,2)</f>
        <v>0</v>
      </c>
      <c r="K42" s="25"/>
      <c r="L42" s="25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ht="35.1" customHeight="1" outlineLevel="4" x14ac:dyDescent="0.2">
      <c r="A43" s="23" t="s">
        <v>59</v>
      </c>
      <c r="B43" s="24" t="s">
        <v>51</v>
      </c>
      <c r="C43" s="25" t="s">
        <v>52</v>
      </c>
      <c r="D43" s="25" t="s">
        <v>60</v>
      </c>
      <c r="E43" s="26" t="s">
        <v>54</v>
      </c>
      <c r="F43" s="27"/>
      <c r="G43" s="28">
        <v>155</v>
      </c>
      <c r="H43" s="28">
        <f>SUM($G$43:$G$43)</f>
        <v>155</v>
      </c>
      <c r="I43" s="53">
        <f t="array" ref="I43">INDEX(М[Цена за ед., руб],MATCH(1,IF(($B43=М[Наим.])*($C43=М[Артикул,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  <c r="J43" s="53">
        <f>ROUND($H$43*$I$43,2)</f>
        <v>0</v>
      </c>
      <c r="K43" s="25"/>
      <c r="L43" s="25">
        <f t="array" ref="L43">INDEX(М[Форма закупа],MATCH(1,IF(($B43=М[Наим.])*($C43=М[Артикул,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</row>
    <row r="44" spans="1:12" ht="11.1" customHeight="1" outlineLevel="4" x14ac:dyDescent="0.2">
      <c r="A44" s="20"/>
      <c r="B44" s="14" t="s">
        <v>22</v>
      </c>
      <c r="C44" s="21"/>
      <c r="D44" s="21"/>
      <c r="E44" s="21"/>
      <c r="F44" s="21"/>
      <c r="G44" s="21"/>
      <c r="H44" s="21"/>
      <c r="I44" s="51"/>
      <c r="J44" s="52">
        <f>SUM($J$45)</f>
        <v>0</v>
      </c>
      <c r="K44" s="18"/>
      <c r="L44" s="22"/>
    </row>
    <row r="45" spans="1:12" ht="11.1" customHeight="1" outlineLevel="4" x14ac:dyDescent="0.2">
      <c r="A45" s="23"/>
      <c r="B45" s="24" t="s">
        <v>61</v>
      </c>
      <c r="C45" s="25"/>
      <c r="D45" s="25"/>
      <c r="E45" s="26" t="s">
        <v>54</v>
      </c>
      <c r="F45" s="27"/>
      <c r="G45" s="28">
        <v>355</v>
      </c>
      <c r="H45" s="28">
        <f>SUM($G$45:$G$45)</f>
        <v>355</v>
      </c>
      <c r="I45" s="53">
        <f t="array" ref="I45">INDEX(Р[Цена за ед., руб],MATCH(1,IF(($B45=Р[Наименование])*($K45=Р[Примечание]),{1},($B45=Р[Наименование])*($K45=Р[Примечание])),0))</f>
        <v>0</v>
      </c>
      <c r="J45" s="53">
        <f>ROUND($H$45*$I$45,2)</f>
        <v>0</v>
      </c>
      <c r="K45" s="25"/>
      <c r="L45" s="25"/>
    </row>
    <row r="46" spans="1:12" ht="11.1" customHeight="1" outlineLevel="4" x14ac:dyDescent="0.2">
      <c r="A46" s="20"/>
      <c r="B46" s="14" t="s">
        <v>26</v>
      </c>
      <c r="C46" s="21"/>
      <c r="D46" s="21"/>
      <c r="E46" s="21"/>
      <c r="F46" s="21"/>
      <c r="G46" s="21"/>
      <c r="H46" s="21"/>
      <c r="I46" s="51"/>
      <c r="J46" s="52">
        <f>SUM($J$47:$J$50)</f>
        <v>0</v>
      </c>
      <c r="K46" s="18"/>
      <c r="L46" s="22"/>
    </row>
    <row r="47" spans="1:12" ht="47.1" customHeight="1" outlineLevel="4" x14ac:dyDescent="0.2">
      <c r="A47" s="77" t="s">
        <v>27</v>
      </c>
      <c r="B47" s="24" t="s">
        <v>62</v>
      </c>
      <c r="C47" s="25"/>
      <c r="D47" s="25" t="s">
        <v>63</v>
      </c>
      <c r="E47" s="26" t="s">
        <v>50</v>
      </c>
      <c r="F47" s="27"/>
      <c r="G47" s="28">
        <v>14</v>
      </c>
      <c r="H47" s="28">
        <f>SUM($G$47:$G$47)</f>
        <v>14</v>
      </c>
      <c r="I47" s="53">
        <f t="array" ref="I47">INDEX(М[Цена за ед., руб],MATCH(1,IF(($B47=М[Наим.])*($C47=М[Артикул,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  <c r="J47" s="53">
        <f>ROUND($H$47*$I$47,2)</f>
        <v>0</v>
      </c>
      <c r="K47" s="25" t="s">
        <v>64</v>
      </c>
      <c r="L47" s="25">
        <f t="array" ref="L47">INDEX(М[Форма закупа],MATCH(1,IF(($B47=М[Наим.])*($C47=М[Артикул,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</row>
    <row r="48" spans="1:12" ht="23.1" customHeight="1" outlineLevel="4" x14ac:dyDescent="0.2">
      <c r="A48" s="77" t="s">
        <v>45</v>
      </c>
      <c r="B48" s="24" t="s">
        <v>65</v>
      </c>
      <c r="C48" s="25"/>
      <c r="D48" s="25" t="s">
        <v>66</v>
      </c>
      <c r="E48" s="26" t="s">
        <v>54</v>
      </c>
      <c r="F48" s="27"/>
      <c r="G48" s="28">
        <v>90</v>
      </c>
      <c r="H48" s="28">
        <f>SUM($G$48:$G$48)</f>
        <v>90</v>
      </c>
      <c r="I48" s="53">
        <f t="array" ref="I48">INDEX(М[Цена за ед., руб],MATCH(1,IF(($B48=М[Наим.])*($C48=М[Артикул,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  <c r="J48" s="53">
        <f>ROUND($H$48*$I$48,2)</f>
        <v>0</v>
      </c>
      <c r="K48" s="25"/>
      <c r="L48" s="25">
        <f t="array" ref="L48">INDEX(М[Форма закупа],MATCH(1,IF(($B48=М[Наим.])*($C48=М[Артикул,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</row>
    <row r="49" spans="1:12" ht="23.1" customHeight="1" outlineLevel="4" x14ac:dyDescent="0.2">
      <c r="A49" s="77" t="s">
        <v>47</v>
      </c>
      <c r="B49" s="24" t="s">
        <v>65</v>
      </c>
      <c r="C49" s="25"/>
      <c r="D49" s="25" t="s">
        <v>67</v>
      </c>
      <c r="E49" s="26" t="s">
        <v>54</v>
      </c>
      <c r="F49" s="27"/>
      <c r="G49" s="28">
        <v>158</v>
      </c>
      <c r="H49" s="28">
        <f>SUM($G$49:$G$49)</f>
        <v>158</v>
      </c>
      <c r="I49" s="53">
        <f t="array" ref="I49">INDEX(М[Цена за ед., руб],MATCH(1,IF(($B49=М[Наим.])*($C49=М[Артикул, марка, произв.])*($D49=М[Хар-ка])*($K49=М[Прим.]),{1},($B49=М[Наим.])*($C49=М[Артикул, марка, произв.])*($D49=М[Хар-ка])*($K49=М[Прим.])),0))</f>
        <v>0</v>
      </c>
      <c r="J49" s="53">
        <f>ROUND($H$49*$I$49,2)</f>
        <v>0</v>
      </c>
      <c r="K49" s="25"/>
      <c r="L49" s="25">
        <f t="array" ref="L49">INDEX(М[Форма закупа],MATCH(1,IF(($B49=М[Наим.])*($C49=М[Артикул, марка, произв.])*($D49=М[Хар-ка])*($K49=М[Прим.]),{1},($B49=М[Наим.])*($C49=М[Артикул, марка, произв.])*($D49=М[Хар-ка])*($K49=М[Прим.])),0))</f>
        <v>0</v>
      </c>
    </row>
    <row r="50" spans="1:12" ht="23.1" customHeight="1" outlineLevel="4" x14ac:dyDescent="0.2">
      <c r="A50" s="77" t="s">
        <v>57</v>
      </c>
      <c r="B50" s="24" t="s">
        <v>65</v>
      </c>
      <c r="C50" s="25"/>
      <c r="D50" s="25" t="s">
        <v>68</v>
      </c>
      <c r="E50" s="26" t="s">
        <v>54</v>
      </c>
      <c r="F50" s="27"/>
      <c r="G50" s="28">
        <v>93</v>
      </c>
      <c r="H50" s="28">
        <f>SUM($G$50:$G$50)</f>
        <v>93</v>
      </c>
      <c r="I50" s="53">
        <f t="array" ref="I50">INDEX(М[Цена за ед., руб],MATCH(1,IF(($B50=М[Наим.])*($C50=М[Артикул, марка, произв.])*($D50=М[Хар-ка])*($K50=М[Прим.]),{1},($B50=М[Наим.])*($C50=М[Артикул, марка, произв.])*($D50=М[Хар-ка])*($K50=М[Прим.])),0))</f>
        <v>0</v>
      </c>
      <c r="J50" s="53">
        <f>ROUND($H$50*$I$50,2)</f>
        <v>0</v>
      </c>
      <c r="K50" s="25"/>
      <c r="L50" s="25">
        <f t="array" ref="L50">INDEX(М[Форма закупа],MATCH(1,IF(($B50=М[Наим.])*($C50=М[Артикул, марка, произв.])*($D50=М[Хар-ка])*($K50=М[Прим.]),{1},($B50=М[Наим.])*($C50=М[Артикул, марка, произв.])*($D50=М[Хар-ка])*($K50=М[Прим.])),0))</f>
        <v>0</v>
      </c>
    </row>
    <row r="51" spans="1:12" ht="11.1" customHeight="1" outlineLevel="4" x14ac:dyDescent="0.2">
      <c r="A51" s="20"/>
      <c r="B51" s="14" t="s">
        <v>22</v>
      </c>
      <c r="C51" s="21"/>
      <c r="D51" s="21"/>
      <c r="E51" s="21"/>
      <c r="F51" s="21"/>
      <c r="G51" s="21"/>
      <c r="H51" s="21"/>
      <c r="I51" s="51"/>
      <c r="J51" s="52">
        <f>SUM($J$52)</f>
        <v>0</v>
      </c>
      <c r="K51" s="18"/>
      <c r="L51" s="22"/>
    </row>
    <row r="52" spans="1:12" ht="11.1" customHeight="1" outlineLevel="4" x14ac:dyDescent="0.2">
      <c r="A52" s="23"/>
      <c r="B52" s="24" t="s">
        <v>69</v>
      </c>
      <c r="C52" s="25"/>
      <c r="D52" s="25"/>
      <c r="E52" s="26" t="s">
        <v>54</v>
      </c>
      <c r="F52" s="27"/>
      <c r="G52" s="28">
        <v>183</v>
      </c>
      <c r="H52" s="28">
        <f>SUM($G$52:$G$52)</f>
        <v>183</v>
      </c>
      <c r="I52" s="53">
        <f t="array" ref="I52">INDEX(Р[Цена за ед., руб],MATCH(1,IF(($B52=Р[Наименование])*($K52=Р[Примечание]),{1},($B52=Р[Наименование])*($K52=Р[Примечание])),0))</f>
        <v>0</v>
      </c>
      <c r="J52" s="53">
        <f>ROUND($H$52*$I$52,2)</f>
        <v>0</v>
      </c>
      <c r="K52" s="25"/>
      <c r="L52" s="25"/>
    </row>
    <row r="53" spans="1:12" ht="11.1" customHeight="1" outlineLevel="4" x14ac:dyDescent="0.2">
      <c r="A53" s="20"/>
      <c r="B53" s="14" t="s">
        <v>26</v>
      </c>
      <c r="C53" s="21"/>
      <c r="D53" s="21"/>
      <c r="E53" s="21"/>
      <c r="F53" s="21"/>
      <c r="G53" s="21"/>
      <c r="H53" s="21"/>
      <c r="I53" s="51"/>
      <c r="J53" s="52">
        <f>SUM($J$54:$J$58)</f>
        <v>0</v>
      </c>
      <c r="K53" s="18"/>
      <c r="L53" s="22"/>
    </row>
    <row r="54" spans="1:12" ht="23.1" customHeight="1" outlineLevel="4" x14ac:dyDescent="0.2">
      <c r="A54" s="77" t="s">
        <v>27</v>
      </c>
      <c r="B54" s="24" t="s">
        <v>70</v>
      </c>
      <c r="C54" s="25"/>
      <c r="D54" s="25" t="s">
        <v>71</v>
      </c>
      <c r="E54" s="26" t="s">
        <v>54</v>
      </c>
      <c r="F54" s="27"/>
      <c r="G54" s="28">
        <v>4</v>
      </c>
      <c r="H54" s="28">
        <f>SUM($G$54:$G$54)</f>
        <v>4</v>
      </c>
      <c r="I54" s="53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53">
        <f>ROUND($H$54*$I$54,2)</f>
        <v>0</v>
      </c>
      <c r="K54" s="25"/>
      <c r="L54" s="25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</row>
    <row r="55" spans="1:12" ht="23.1" customHeight="1" outlineLevel="4" x14ac:dyDescent="0.2">
      <c r="A55" s="77" t="s">
        <v>45</v>
      </c>
      <c r="B55" s="24" t="s">
        <v>70</v>
      </c>
      <c r="C55" s="25"/>
      <c r="D55" s="25" t="s">
        <v>72</v>
      </c>
      <c r="E55" s="26" t="s">
        <v>54</v>
      </c>
      <c r="F55" s="27"/>
      <c r="G55" s="28">
        <v>4</v>
      </c>
      <c r="H55" s="28">
        <f>SUM($G$55:$G$55)</f>
        <v>4</v>
      </c>
      <c r="I55" s="53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53">
        <f>ROUND($H$55*$I$55,2)</f>
        <v>0</v>
      </c>
      <c r="K55" s="25"/>
      <c r="L55" s="25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</row>
    <row r="56" spans="1:12" ht="11.1" customHeight="1" outlineLevel="4" x14ac:dyDescent="0.2">
      <c r="A56" s="77" t="s">
        <v>47</v>
      </c>
      <c r="B56" s="24" t="s">
        <v>70</v>
      </c>
      <c r="C56" s="25"/>
      <c r="D56" s="25" t="s">
        <v>73</v>
      </c>
      <c r="E56" s="26" t="s">
        <v>54</v>
      </c>
      <c r="F56" s="27"/>
      <c r="G56" s="28">
        <v>65</v>
      </c>
      <c r="H56" s="28">
        <f>SUM($G$56:$G$56)</f>
        <v>65</v>
      </c>
      <c r="I56" s="53">
        <f t="array" ref="I56">INDEX(М[Цена за ед., руб],MATCH(1,IF(($B56=М[Наим.])*($C56=М[Артикул,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  <c r="J56" s="53">
        <f>ROUND($H$56*$I$56,2)</f>
        <v>0</v>
      </c>
      <c r="K56" s="25"/>
      <c r="L56" s="25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</row>
    <row r="57" spans="1:12" ht="23.1" customHeight="1" outlineLevel="4" x14ac:dyDescent="0.2">
      <c r="A57" s="77" t="s">
        <v>57</v>
      </c>
      <c r="B57" s="24" t="s">
        <v>70</v>
      </c>
      <c r="C57" s="25"/>
      <c r="D57" s="25" t="s">
        <v>74</v>
      </c>
      <c r="E57" s="26" t="s">
        <v>54</v>
      </c>
      <c r="F57" s="27"/>
      <c r="G57" s="28">
        <v>65</v>
      </c>
      <c r="H57" s="28">
        <f>SUM($G$57:$G$57)</f>
        <v>65</v>
      </c>
      <c r="I57" s="53">
        <f t="array" ref="I57">INDEX(М[Цена за ед., руб],MATCH(1,IF(($B57=М[Наим.])*($C57=М[Артикул,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  <c r="J57" s="53">
        <f>ROUND($H$57*$I$57,2)</f>
        <v>0</v>
      </c>
      <c r="K57" s="25"/>
      <c r="L57" s="25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</row>
    <row r="58" spans="1:12" ht="11.1" customHeight="1" outlineLevel="4" x14ac:dyDescent="0.2">
      <c r="A58" s="77" t="s">
        <v>59</v>
      </c>
      <c r="B58" s="24" t="s">
        <v>70</v>
      </c>
      <c r="C58" s="25"/>
      <c r="D58" s="25" t="s">
        <v>75</v>
      </c>
      <c r="E58" s="26" t="s">
        <v>54</v>
      </c>
      <c r="F58" s="27"/>
      <c r="G58" s="28">
        <v>45</v>
      </c>
      <c r="H58" s="28">
        <f>SUM($G$58:$G$58)</f>
        <v>45</v>
      </c>
      <c r="I58" s="53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53">
        <f>ROUND($H$58*$I$58,2)</f>
        <v>0</v>
      </c>
      <c r="K58" s="25"/>
      <c r="L58" s="25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</row>
    <row r="59" spans="1:12" ht="11.1" customHeight="1" outlineLevel="4" x14ac:dyDescent="0.2">
      <c r="A59" s="20"/>
      <c r="B59" s="14" t="s">
        <v>26</v>
      </c>
      <c r="C59" s="21"/>
      <c r="D59" s="21"/>
      <c r="E59" s="21"/>
      <c r="F59" s="21"/>
      <c r="G59" s="21"/>
      <c r="H59" s="21"/>
      <c r="I59" s="51"/>
      <c r="J59" s="52">
        <f ca="1">SUM(J60:J61)</f>
        <v>0</v>
      </c>
      <c r="K59" s="18"/>
      <c r="L59" s="22"/>
    </row>
    <row r="60" spans="1:12" ht="22.5" outlineLevel="4" x14ac:dyDescent="0.2">
      <c r="A60" s="77">
        <v>1</v>
      </c>
      <c r="B60" s="55" t="s">
        <v>97</v>
      </c>
      <c r="C60" s="25"/>
      <c r="D60" s="25"/>
      <c r="E60" s="26"/>
      <c r="F60" s="27"/>
      <c r="G60" s="28"/>
      <c r="H60" s="56">
        <f ca="1">SUMIF(М[[Наим.]:[Сумма, руб]],B60,М[Количество])</f>
        <v>0</v>
      </c>
      <c r="I60" s="53"/>
      <c r="J60" s="57">
        <f ca="1">ROUND(SUM(J47:J50,J54:J58)*H60%,3)</f>
        <v>0</v>
      </c>
      <c r="K60" s="58" t="s">
        <v>99</v>
      </c>
      <c r="L60" s="59">
        <f t="array" ref="L60">INDEX(М[Форма закупа],MATCH(1,IF(($B60=М[Наим.])*($C60=М[Артикул,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</row>
    <row r="61" spans="1:12" ht="22.5" outlineLevel="4" x14ac:dyDescent="0.2">
      <c r="A61" s="23">
        <v>2</v>
      </c>
      <c r="B61" s="55" t="s">
        <v>98</v>
      </c>
      <c r="C61" s="25"/>
      <c r="D61" s="25"/>
      <c r="E61" s="26"/>
      <c r="F61" s="27"/>
      <c r="G61" s="28"/>
      <c r="H61" s="56">
        <f ca="1">SUMIF(М[[Наим.]:[Сумма, руб]],B61,М[Количество])</f>
        <v>0</v>
      </c>
      <c r="I61" s="53"/>
      <c r="J61" s="57">
        <f ca="1">ROUND(SUM(J17,J21,J25,J29,J33:J35,J39:J43,J47:J50,J54:J58)*H61%,3)</f>
        <v>0</v>
      </c>
      <c r="K61" s="58" t="s">
        <v>99</v>
      </c>
      <c r="L61" s="59">
        <f t="array" ref="L61">INDEX(М[Форма закупа],MATCH(1,IF(($B61=М[Наим.])*($C61=М[Артикул,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</row>
    <row r="62" spans="1:12" ht="11.1" customHeight="1" outlineLevel="2" x14ac:dyDescent="0.2">
      <c r="A62" s="13" t="s">
        <v>77</v>
      </c>
      <c r="B62" s="14" t="s">
        <v>78</v>
      </c>
      <c r="C62" s="15"/>
      <c r="D62" s="15"/>
      <c r="E62" s="16"/>
      <c r="F62" s="17"/>
      <c r="G62" s="18"/>
      <c r="H62" s="18"/>
      <c r="I62" s="50"/>
      <c r="J62" s="50">
        <f>SUM($J$63)</f>
        <v>0</v>
      </c>
      <c r="K62" s="19"/>
      <c r="L62" s="19"/>
    </row>
    <row r="63" spans="1:12" ht="11.1" customHeight="1" outlineLevel="3" x14ac:dyDescent="0.2">
      <c r="A63" s="13" t="s">
        <v>79</v>
      </c>
      <c r="B63" s="14" t="s">
        <v>78</v>
      </c>
      <c r="C63" s="15"/>
      <c r="D63" s="15"/>
      <c r="E63" s="16"/>
      <c r="F63" s="17"/>
      <c r="G63" s="18"/>
      <c r="H63" s="18"/>
      <c r="I63" s="50"/>
      <c r="J63" s="50">
        <f>SUM($J$64)</f>
        <v>0</v>
      </c>
      <c r="K63" s="19"/>
      <c r="L63" s="19"/>
    </row>
    <row r="64" spans="1:12" ht="11.1" customHeight="1" outlineLevel="4" x14ac:dyDescent="0.2">
      <c r="A64" s="20"/>
      <c r="B64" s="14" t="s">
        <v>22</v>
      </c>
      <c r="C64" s="21"/>
      <c r="D64" s="21"/>
      <c r="E64" s="21"/>
      <c r="F64" s="21"/>
      <c r="G64" s="21"/>
      <c r="H64" s="21"/>
      <c r="I64" s="51"/>
      <c r="J64" s="52">
        <f>SUM($J$65)</f>
        <v>0</v>
      </c>
      <c r="K64" s="18"/>
      <c r="L64" s="22"/>
    </row>
    <row r="65" spans="1:128" ht="35.1" customHeight="1" outlineLevel="4" x14ac:dyDescent="0.2">
      <c r="A65" s="23"/>
      <c r="B65" s="24" t="s">
        <v>80</v>
      </c>
      <c r="C65" s="25"/>
      <c r="D65" s="25"/>
      <c r="E65" s="26" t="s">
        <v>81</v>
      </c>
      <c r="F65" s="27"/>
      <c r="G65" s="28">
        <v>1</v>
      </c>
      <c r="H65" s="28">
        <f>SUM($G$65:$G$65)</f>
        <v>1</v>
      </c>
      <c r="I65" s="53">
        <f t="array" ref="I65">INDEX(Р[Цена за ед., руб],MATCH(1,IF(($B65=Р[Наименование])*($K65=Р[Примечание]),{1},($B65=Р[Наименование])*($K65=Р[Примечание])),0))</f>
        <v>0</v>
      </c>
      <c r="J65" s="53">
        <f>ROUND($H$65*$I$65,2)</f>
        <v>0</v>
      </c>
      <c r="K65" s="25"/>
      <c r="L65" s="25"/>
    </row>
    <row r="66" spans="1:128" ht="11.1" customHeight="1" x14ac:dyDescent="0.2">
      <c r="A66" s="98" t="s">
        <v>101</v>
      </c>
      <c r="B66" s="99"/>
      <c r="C66" s="99"/>
      <c r="D66" s="99"/>
      <c r="E66" s="99"/>
      <c r="F66" s="99"/>
      <c r="G66" s="99"/>
      <c r="H66" s="99"/>
      <c r="I66" s="100"/>
      <c r="J66" s="54">
        <f ca="1">$J$9</f>
        <v>0</v>
      </c>
      <c r="K66" s="29"/>
      <c r="L66" s="29"/>
    </row>
    <row r="67" spans="1:128" ht="11.1" customHeight="1" x14ac:dyDescent="0.2">
      <c r="A67" s="101" t="s">
        <v>82</v>
      </c>
      <c r="B67" s="102"/>
      <c r="C67" s="102"/>
      <c r="D67" s="102"/>
      <c r="E67" s="102"/>
      <c r="F67" s="102"/>
      <c r="G67" s="102"/>
      <c r="H67" s="102"/>
      <c r="I67" s="103"/>
      <c r="J67" s="54">
        <f>SUM($J$64,$J$51,$J$44,$J$36,$J$30,$J$26,$J$22,$J$18,$J$14,$J$12)</f>
        <v>0</v>
      </c>
      <c r="K67" s="29"/>
      <c r="L67" s="29"/>
    </row>
    <row r="68" spans="1:128" ht="11.1" customHeight="1" x14ac:dyDescent="0.2">
      <c r="A68" s="101" t="s">
        <v>83</v>
      </c>
      <c r="B68" s="102"/>
      <c r="C68" s="102"/>
      <c r="D68" s="102"/>
      <c r="E68" s="102"/>
      <c r="F68" s="102"/>
      <c r="G68" s="102"/>
      <c r="H68" s="102"/>
      <c r="I68" s="103"/>
      <c r="J68" s="54">
        <f ca="1">SUM($J$53,$J$46,$J$38,$J$32,$J$28,$J$24,$J$20,$J$16,J59)</f>
        <v>0</v>
      </c>
      <c r="K68" s="29"/>
      <c r="L68" s="29"/>
    </row>
    <row r="69" spans="1:128" ht="11.1" customHeight="1" x14ac:dyDescent="0.2">
      <c r="A69" s="104" t="s">
        <v>102</v>
      </c>
      <c r="B69" s="105"/>
      <c r="C69" s="105"/>
      <c r="D69" s="105"/>
      <c r="E69" s="105"/>
      <c r="F69" s="105"/>
      <c r="G69" s="105"/>
      <c r="H69" s="105"/>
      <c r="I69" s="106"/>
      <c r="J69" s="62"/>
      <c r="K69" s="63" t="s">
        <v>103</v>
      </c>
      <c r="L69" s="29"/>
    </row>
    <row r="70" spans="1:128" ht="11.1" customHeight="1" x14ac:dyDescent="0.2">
      <c r="A70" s="30"/>
      <c r="B70" s="94" t="s">
        <v>84</v>
      </c>
      <c r="C70" s="94"/>
      <c r="D70" s="94"/>
      <c r="E70" s="94"/>
      <c r="F70" s="94"/>
      <c r="G70" s="94"/>
      <c r="H70" s="94"/>
      <c r="I70" s="95"/>
      <c r="J70" s="95"/>
      <c r="K70" s="94"/>
      <c r="L70" s="30"/>
    </row>
    <row r="71" spans="1:128" ht="11.1" customHeight="1" x14ac:dyDescent="0.2">
      <c r="B71" s="96"/>
      <c r="C71" s="96"/>
      <c r="D71" s="96"/>
      <c r="E71" s="96"/>
      <c r="F71" s="96"/>
      <c r="G71" s="96"/>
      <c r="H71" s="96"/>
      <c r="I71" s="97"/>
      <c r="J71" s="97"/>
      <c r="K71" s="96"/>
    </row>
    <row r="72" spans="1:128" s="70" customFormat="1" ht="23.25" customHeight="1" x14ac:dyDescent="0.2">
      <c r="A72" s="64"/>
      <c r="B72" s="65" t="s">
        <v>104</v>
      </c>
      <c r="C72" s="66"/>
      <c r="D72" s="66"/>
      <c r="E72" s="67"/>
      <c r="F72" s="67"/>
      <c r="G72" s="67"/>
      <c r="H72" s="67"/>
      <c r="I72" s="68"/>
      <c r="J72" s="68"/>
      <c r="K72" s="66"/>
      <c r="L72" s="66"/>
      <c r="M72" s="66"/>
      <c r="N72" s="66"/>
      <c r="O72" s="69"/>
      <c r="W72" s="71"/>
      <c r="AE72" s="72"/>
      <c r="AF72" s="72"/>
      <c r="AG72" s="72"/>
      <c r="AH72" s="72"/>
      <c r="AI72" s="72"/>
      <c r="AJ72" s="72"/>
      <c r="AK72" s="72"/>
      <c r="AL72" s="72"/>
      <c r="AM72" s="72"/>
      <c r="AN72" s="72"/>
      <c r="AO72" s="72"/>
      <c r="AP72" s="72"/>
      <c r="AQ72" s="72"/>
      <c r="AR72" s="72"/>
      <c r="AS72" s="72"/>
      <c r="AT72" s="72"/>
      <c r="AU72" s="72"/>
      <c r="AV72" s="72"/>
      <c r="AW72" s="72"/>
      <c r="AX72" s="72"/>
      <c r="AY72" s="72"/>
      <c r="AZ72" s="72"/>
      <c r="BA72" s="72"/>
      <c r="BB72" s="72"/>
      <c r="BC72" s="72"/>
      <c r="BD72" s="72"/>
      <c r="BE72" s="72"/>
      <c r="BF72" s="72"/>
      <c r="BG72" s="72"/>
      <c r="BH72" s="72"/>
      <c r="BI72" s="72"/>
      <c r="BJ72" s="72"/>
      <c r="BK72" s="72"/>
      <c r="BL72" s="72"/>
      <c r="BM72" s="72"/>
      <c r="BN72" s="72"/>
      <c r="BO72" s="72"/>
      <c r="BP72" s="72"/>
      <c r="BQ72" s="72"/>
      <c r="BR72" s="72"/>
      <c r="BS72" s="72"/>
      <c r="BT72" s="72"/>
      <c r="BU72" s="72"/>
      <c r="BV72" s="72"/>
      <c r="BW72" s="72"/>
      <c r="BX72" s="72"/>
      <c r="BY72" s="72"/>
      <c r="BZ72" s="72"/>
      <c r="CA72" s="72"/>
      <c r="CB72" s="72"/>
      <c r="CC72" s="72"/>
      <c r="CD72" s="72"/>
      <c r="CE72" s="72"/>
      <c r="CF72" s="72"/>
      <c r="CG72" s="72"/>
      <c r="CH72" s="72"/>
      <c r="CI72" s="72"/>
      <c r="CJ72" s="72"/>
      <c r="CK72" s="72"/>
      <c r="CL72" s="72"/>
      <c r="CM72" s="72"/>
      <c r="CN72" s="72"/>
      <c r="CO72" s="72"/>
      <c r="CP72" s="72"/>
      <c r="CQ72" s="72"/>
      <c r="CR72" s="72"/>
      <c r="CS72" s="72"/>
      <c r="CT72" s="72"/>
      <c r="CU72" s="72"/>
      <c r="CV72" s="72"/>
      <c r="CW72" s="72"/>
      <c r="CX72" s="72"/>
      <c r="CY72" s="72"/>
      <c r="CZ72" s="72"/>
      <c r="DA72" s="72"/>
      <c r="DB72" s="72"/>
      <c r="DC72" s="72"/>
      <c r="DD72" s="72"/>
      <c r="DE72" s="72"/>
      <c r="DF72" s="72"/>
      <c r="DG72" s="72"/>
      <c r="DX72" s="71"/>
    </row>
    <row r="73" spans="1:128" s="70" customFormat="1" ht="32.25" customHeight="1" x14ac:dyDescent="0.2">
      <c r="A73" s="64" t="s">
        <v>105</v>
      </c>
      <c r="B73" s="79" t="s">
        <v>106</v>
      </c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3"/>
      <c r="O73" s="74"/>
      <c r="W73" s="71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2"/>
      <c r="AZ73" s="72"/>
      <c r="BA73" s="72"/>
      <c r="BB73" s="72"/>
      <c r="BC73" s="72"/>
      <c r="BD73" s="72"/>
      <c r="BE73" s="72"/>
      <c r="BF73" s="72"/>
      <c r="BG73" s="72"/>
      <c r="BH73" s="72"/>
      <c r="BI73" s="72"/>
      <c r="BJ73" s="72"/>
      <c r="BK73" s="72"/>
      <c r="BL73" s="72"/>
      <c r="BM73" s="72"/>
      <c r="BN73" s="72"/>
      <c r="BO73" s="72"/>
      <c r="BP73" s="72"/>
      <c r="BQ73" s="72"/>
      <c r="BR73" s="72"/>
      <c r="BS73" s="72"/>
      <c r="BT73" s="72"/>
      <c r="BU73" s="72"/>
      <c r="BV73" s="72"/>
      <c r="BW73" s="72"/>
      <c r="BX73" s="72"/>
      <c r="BY73" s="72"/>
      <c r="BZ73" s="72"/>
      <c r="CA73" s="72"/>
      <c r="CB73" s="72"/>
      <c r="CC73" s="72"/>
      <c r="CD73" s="72"/>
      <c r="CE73" s="72"/>
      <c r="CF73" s="72"/>
      <c r="CG73" s="72"/>
      <c r="CH73" s="72"/>
      <c r="CI73" s="72"/>
      <c r="CJ73" s="72"/>
      <c r="CK73" s="72"/>
      <c r="CL73" s="72"/>
      <c r="CM73" s="72"/>
      <c r="CN73" s="72"/>
      <c r="CO73" s="72"/>
      <c r="CP73" s="72"/>
      <c r="CQ73" s="72"/>
      <c r="CR73" s="72"/>
      <c r="CS73" s="72"/>
      <c r="CT73" s="72"/>
      <c r="CU73" s="72"/>
      <c r="CV73" s="72"/>
      <c r="CW73" s="72"/>
      <c r="CX73" s="72"/>
      <c r="CY73" s="72"/>
      <c r="CZ73" s="72"/>
      <c r="DA73" s="72"/>
      <c r="DB73" s="72"/>
      <c r="DC73" s="72"/>
      <c r="DD73" s="72"/>
      <c r="DE73" s="72"/>
      <c r="DF73" s="72"/>
      <c r="DG73" s="72"/>
      <c r="DX73" s="71"/>
    </row>
    <row r="74" spans="1:128" s="70" customFormat="1" ht="39.75" customHeight="1" x14ac:dyDescent="0.2">
      <c r="A74" s="75" t="s">
        <v>105</v>
      </c>
      <c r="B74" s="79" t="s">
        <v>107</v>
      </c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69"/>
      <c r="W74" s="71"/>
      <c r="AE74" s="72"/>
      <c r="AF74" s="72"/>
      <c r="AG74" s="72"/>
      <c r="AH74" s="72"/>
      <c r="AI74" s="72"/>
      <c r="AJ74" s="72"/>
      <c r="AK74" s="72"/>
      <c r="AL74" s="72"/>
      <c r="AM74" s="72"/>
      <c r="AN74" s="72"/>
      <c r="AO74" s="72"/>
      <c r="AP74" s="72"/>
      <c r="AQ74" s="72"/>
      <c r="AR74" s="72"/>
      <c r="AS74" s="72"/>
      <c r="AT74" s="72"/>
      <c r="AU74" s="72"/>
      <c r="AV74" s="72"/>
      <c r="AW74" s="72"/>
      <c r="AX74" s="72"/>
      <c r="AY74" s="72"/>
      <c r="AZ74" s="72"/>
      <c r="BA74" s="72"/>
      <c r="BB74" s="72"/>
      <c r="BC74" s="72"/>
      <c r="BD74" s="72"/>
      <c r="BE74" s="72"/>
      <c r="BF74" s="72"/>
      <c r="BG74" s="72"/>
      <c r="BH74" s="72"/>
      <c r="BI74" s="72"/>
      <c r="BJ74" s="72"/>
      <c r="BK74" s="72"/>
      <c r="BL74" s="72"/>
      <c r="BM74" s="72"/>
      <c r="BN74" s="72"/>
      <c r="BO74" s="72"/>
      <c r="BP74" s="72"/>
      <c r="BQ74" s="72"/>
      <c r="BR74" s="72"/>
      <c r="BS74" s="72"/>
      <c r="BT74" s="72"/>
      <c r="BU74" s="72"/>
      <c r="BV74" s="72"/>
      <c r="BW74" s="72"/>
      <c r="BX74" s="72"/>
      <c r="BY74" s="72"/>
      <c r="BZ74" s="72"/>
      <c r="CA74" s="72"/>
      <c r="CB74" s="72"/>
      <c r="CC74" s="72"/>
      <c r="CD74" s="72"/>
      <c r="CE74" s="72"/>
      <c r="CF74" s="72"/>
      <c r="CG74" s="72"/>
      <c r="CH74" s="72"/>
      <c r="CI74" s="72"/>
      <c r="CJ74" s="72"/>
      <c r="CK74" s="72"/>
      <c r="CL74" s="72"/>
      <c r="CM74" s="72"/>
      <c r="CN74" s="72"/>
      <c r="CO74" s="72"/>
      <c r="CP74" s="72"/>
      <c r="CQ74" s="72"/>
      <c r="CR74" s="72"/>
      <c r="CS74" s="72"/>
      <c r="CT74" s="72"/>
      <c r="CU74" s="72"/>
      <c r="CV74" s="72"/>
      <c r="CW74" s="72"/>
      <c r="CX74" s="72"/>
      <c r="CY74" s="72"/>
      <c r="CZ74" s="72"/>
      <c r="DA74" s="72"/>
      <c r="DB74" s="72"/>
      <c r="DC74" s="72"/>
      <c r="DD74" s="72"/>
      <c r="DE74" s="72"/>
      <c r="DF74" s="72"/>
      <c r="DG74" s="72"/>
      <c r="DX74" s="71"/>
    </row>
    <row r="75" spans="1:128" s="70" customFormat="1" ht="39.75" customHeight="1" x14ac:dyDescent="0.2">
      <c r="A75" s="75" t="s">
        <v>105</v>
      </c>
      <c r="B75" s="79" t="s">
        <v>108</v>
      </c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69"/>
      <c r="W75" s="71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2"/>
      <c r="AS75" s="72"/>
      <c r="AT75" s="72"/>
      <c r="AU75" s="72"/>
      <c r="AV75" s="72"/>
      <c r="AW75" s="72"/>
      <c r="AX75" s="72"/>
      <c r="AY75" s="72"/>
      <c r="AZ75" s="72"/>
      <c r="BA75" s="72"/>
      <c r="BB75" s="72"/>
      <c r="BC75" s="72"/>
      <c r="BD75" s="72"/>
      <c r="BE75" s="72"/>
      <c r="BF75" s="72"/>
      <c r="BG75" s="72"/>
      <c r="BH75" s="72"/>
      <c r="BI75" s="72"/>
      <c r="BJ75" s="72"/>
      <c r="BK75" s="72"/>
      <c r="BL75" s="72"/>
      <c r="BM75" s="72"/>
      <c r="BN75" s="72"/>
      <c r="BO75" s="72"/>
      <c r="BP75" s="72"/>
      <c r="BQ75" s="72"/>
      <c r="BR75" s="72"/>
      <c r="BS75" s="72"/>
      <c r="BT75" s="72"/>
      <c r="BU75" s="72"/>
      <c r="BV75" s="72"/>
      <c r="BW75" s="72"/>
      <c r="BX75" s="72"/>
      <c r="BY75" s="72"/>
      <c r="BZ75" s="72"/>
      <c r="CA75" s="72"/>
      <c r="CB75" s="72"/>
      <c r="CC75" s="72"/>
      <c r="CD75" s="72"/>
      <c r="CE75" s="72"/>
      <c r="CF75" s="72"/>
      <c r="CG75" s="72"/>
      <c r="CH75" s="72"/>
      <c r="CI75" s="72"/>
      <c r="CJ75" s="72"/>
      <c r="CK75" s="72"/>
      <c r="CL75" s="72"/>
      <c r="CM75" s="72"/>
      <c r="CN75" s="72"/>
      <c r="CO75" s="72"/>
      <c r="CP75" s="72"/>
      <c r="CQ75" s="72"/>
      <c r="CR75" s="72"/>
      <c r="CS75" s="72"/>
      <c r="CT75" s="72"/>
      <c r="CU75" s="72"/>
      <c r="CV75" s="72"/>
      <c r="CW75" s="72"/>
      <c r="CX75" s="72"/>
      <c r="CY75" s="72"/>
      <c r="CZ75" s="72"/>
      <c r="DA75" s="72"/>
      <c r="DB75" s="72"/>
      <c r="DC75" s="72"/>
      <c r="DD75" s="72"/>
      <c r="DE75" s="72"/>
      <c r="DF75" s="72"/>
      <c r="DG75" s="72"/>
      <c r="DX75" s="71"/>
    </row>
    <row r="76" spans="1:128" s="70" customFormat="1" ht="24.75" customHeight="1" x14ac:dyDescent="0.2">
      <c r="A76" s="64" t="s">
        <v>105</v>
      </c>
      <c r="B76" s="80" t="s">
        <v>109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W76" s="71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72"/>
      <c r="AT76" s="72"/>
      <c r="AU76" s="72"/>
      <c r="AV76" s="72"/>
      <c r="AW76" s="72"/>
      <c r="AX76" s="72"/>
      <c r="AY76" s="72"/>
      <c r="AZ76" s="72"/>
      <c r="BA76" s="72"/>
      <c r="BB76" s="72"/>
      <c r="BC76" s="72"/>
      <c r="BD76" s="72"/>
      <c r="BE76" s="72"/>
      <c r="BF76" s="72"/>
      <c r="BG76" s="72"/>
      <c r="BH76" s="72"/>
      <c r="BI76" s="72"/>
      <c r="BJ76" s="72"/>
      <c r="BK76" s="72"/>
      <c r="BL76" s="72"/>
      <c r="BM76" s="72"/>
      <c r="BN76" s="72"/>
      <c r="BO76" s="72"/>
      <c r="BP76" s="72"/>
      <c r="BQ76" s="72"/>
      <c r="BR76" s="72"/>
      <c r="BS76" s="72"/>
      <c r="BT76" s="72"/>
      <c r="BU76" s="72"/>
      <c r="BV76" s="72"/>
      <c r="BW76" s="72"/>
      <c r="BX76" s="72"/>
      <c r="BY76" s="72"/>
      <c r="BZ76" s="72"/>
      <c r="CA76" s="72"/>
      <c r="CB76" s="72"/>
      <c r="CC76" s="72"/>
      <c r="CD76" s="72"/>
      <c r="CE76" s="72"/>
      <c r="CF76" s="72"/>
      <c r="CG76" s="72"/>
      <c r="CH76" s="72"/>
      <c r="CI76" s="72"/>
      <c r="CJ76" s="72"/>
      <c r="CK76" s="72"/>
      <c r="CL76" s="72"/>
      <c r="CM76" s="72"/>
      <c r="CN76" s="72"/>
      <c r="CO76" s="72"/>
      <c r="CP76" s="72"/>
      <c r="CQ76" s="72"/>
      <c r="CR76" s="72"/>
      <c r="CS76" s="72"/>
      <c r="CT76" s="72"/>
      <c r="CU76" s="72"/>
      <c r="CV76" s="72"/>
      <c r="CW76" s="72"/>
      <c r="CX76" s="72"/>
      <c r="CY76" s="72"/>
      <c r="CZ76" s="72"/>
      <c r="DA76" s="72"/>
      <c r="DB76" s="72"/>
      <c r="DC76" s="72"/>
      <c r="DD76" s="72"/>
      <c r="DE76" s="72"/>
      <c r="DF76" s="72"/>
      <c r="DG76" s="72"/>
      <c r="DX76" s="71"/>
    </row>
    <row r="77" spans="1:128" ht="20.25" customHeight="1" x14ac:dyDescent="0.2">
      <c r="B77" s="81" t="s">
        <v>110</v>
      </c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</row>
    <row r="78" spans="1:128" ht="31.5" customHeight="1" x14ac:dyDescent="0.2">
      <c r="B78" s="78" t="s">
        <v>111</v>
      </c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</row>
  </sheetData>
  <autoFilter ref="A7:L70" xr:uid="{00000000-0001-0000-0000-000000000000}"/>
  <mergeCells count="27">
    <mergeCell ref="B70:K70"/>
    <mergeCell ref="B71:K71"/>
    <mergeCell ref="K6:K7"/>
    <mergeCell ref="L6:L7"/>
    <mergeCell ref="A66:I66"/>
    <mergeCell ref="A67:I67"/>
    <mergeCell ref="A68:I68"/>
    <mergeCell ref="A69:I69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78:Q78"/>
    <mergeCell ref="B73:M73"/>
    <mergeCell ref="B74:N74"/>
    <mergeCell ref="B75:N75"/>
    <mergeCell ref="B76:O76"/>
    <mergeCell ref="B77:M7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6"/>
  <sheetViews>
    <sheetView workbookViewId="0">
      <pane ySplit="3" topLeftCell="A4" activePane="bottomLeft" state="frozen"/>
      <selection pane="bottomLeft" activeCell="D4" sqref="D4:D13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07" t="s">
        <v>85</v>
      </c>
      <c r="B1" s="107"/>
      <c r="C1" s="107"/>
      <c r="D1" s="107"/>
      <c r="E1" s="107"/>
      <c r="F1" s="107"/>
    </row>
    <row r="3" spans="1:6" ht="11.1" customHeight="1" x14ac:dyDescent="0.2">
      <c r="A3" s="36" t="s">
        <v>4</v>
      </c>
      <c r="B3" s="2" t="s">
        <v>7</v>
      </c>
      <c r="C3" s="2" t="s">
        <v>10</v>
      </c>
      <c r="D3" s="43" t="s">
        <v>11</v>
      </c>
      <c r="E3" s="43" t="s">
        <v>12</v>
      </c>
      <c r="F3" s="37" t="s">
        <v>13</v>
      </c>
    </row>
    <row r="4" spans="1:6" ht="11.1" customHeight="1" x14ac:dyDescent="0.2">
      <c r="A4" s="34" t="s">
        <v>23</v>
      </c>
      <c r="B4" s="31" t="s">
        <v>24</v>
      </c>
      <c r="C4" s="32">
        <v>10</v>
      </c>
      <c r="D4" s="44"/>
      <c r="E4" s="44">
        <f>ROUND(Р[[#This Row],[Количество]]*Р[[#This Row],[Цена за ед., руб]],2)</f>
        <v>0</v>
      </c>
      <c r="F4" s="35"/>
    </row>
    <row r="5" spans="1:6" ht="11.1" customHeight="1" x14ac:dyDescent="0.2">
      <c r="A5" s="34" t="s">
        <v>25</v>
      </c>
      <c r="B5" s="31" t="s">
        <v>24</v>
      </c>
      <c r="C5" s="32">
        <v>36</v>
      </c>
      <c r="D5" s="44"/>
      <c r="E5" s="44">
        <f>ROUND(Р[[#This Row],[Количество]]*Р[[#This Row],[Цена за ед., руб]],2)</f>
        <v>0</v>
      </c>
      <c r="F5" s="35"/>
    </row>
    <row r="6" spans="1:6" ht="11.1" customHeight="1" x14ac:dyDescent="0.2">
      <c r="A6" s="34" t="s">
        <v>31</v>
      </c>
      <c r="B6" s="31" t="s">
        <v>24</v>
      </c>
      <c r="C6" s="32">
        <v>7</v>
      </c>
      <c r="D6" s="44"/>
      <c r="E6" s="44">
        <f>ROUND(Р[[#This Row],[Количество]]*Р[[#This Row],[Цена за ед., руб]],2)</f>
        <v>0</v>
      </c>
      <c r="F6" s="35"/>
    </row>
    <row r="7" spans="1:6" ht="11.1" customHeight="1" x14ac:dyDescent="0.2">
      <c r="A7" s="34" t="s">
        <v>35</v>
      </c>
      <c r="B7" s="31" t="s">
        <v>24</v>
      </c>
      <c r="C7" s="32">
        <v>7</v>
      </c>
      <c r="D7" s="44"/>
      <c r="E7" s="44">
        <f>ROUND(Р[[#This Row],[Количество]]*Р[[#This Row],[Цена за ед., руб]],2)</f>
        <v>0</v>
      </c>
      <c r="F7" s="35"/>
    </row>
    <row r="8" spans="1:6" ht="11.1" customHeight="1" x14ac:dyDescent="0.2">
      <c r="A8" s="34" t="s">
        <v>39</v>
      </c>
      <c r="B8" s="31" t="s">
        <v>24</v>
      </c>
      <c r="C8" s="32">
        <v>2</v>
      </c>
      <c r="D8" s="44"/>
      <c r="E8" s="44">
        <f>ROUND(Р[[#This Row],[Количество]]*Р[[#This Row],[Цена за ед., руб]],2)</f>
        <v>0</v>
      </c>
      <c r="F8" s="35"/>
    </row>
    <row r="9" spans="1:6" ht="11.1" customHeight="1" x14ac:dyDescent="0.2">
      <c r="A9" s="34" t="s">
        <v>43</v>
      </c>
      <c r="B9" s="31" t="s">
        <v>24</v>
      </c>
      <c r="C9" s="32">
        <v>97</v>
      </c>
      <c r="D9" s="44"/>
      <c r="E9" s="44">
        <f>ROUND(Р[[#This Row],[Количество]]*Р[[#This Row],[Цена за ед., руб]],2)</f>
        <v>0</v>
      </c>
      <c r="F9" s="35"/>
    </row>
    <row r="10" spans="1:6" ht="11.1" customHeight="1" x14ac:dyDescent="0.2">
      <c r="A10" s="34" t="s">
        <v>49</v>
      </c>
      <c r="B10" s="31" t="s">
        <v>50</v>
      </c>
      <c r="C10" s="32">
        <v>465</v>
      </c>
      <c r="D10" s="44"/>
      <c r="E10" s="44">
        <f>ROUND(Р[[#This Row],[Количество]]*Р[[#This Row],[Цена за ед., руб]],2)</f>
        <v>0</v>
      </c>
      <c r="F10" s="35"/>
    </row>
    <row r="11" spans="1:6" ht="11.1" customHeight="1" x14ac:dyDescent="0.2">
      <c r="A11" s="34" t="s">
        <v>61</v>
      </c>
      <c r="B11" s="31" t="s">
        <v>54</v>
      </c>
      <c r="C11" s="32">
        <v>355</v>
      </c>
      <c r="D11" s="44"/>
      <c r="E11" s="44">
        <f>ROUND(Р[[#This Row],[Количество]]*Р[[#This Row],[Цена за ед., руб]],2)</f>
        <v>0</v>
      </c>
      <c r="F11" s="35"/>
    </row>
    <row r="12" spans="1:6" ht="11.1" customHeight="1" x14ac:dyDescent="0.2">
      <c r="A12" s="34" t="s">
        <v>69</v>
      </c>
      <c r="B12" s="31" t="s">
        <v>54</v>
      </c>
      <c r="C12" s="32">
        <v>183</v>
      </c>
      <c r="D12" s="44"/>
      <c r="E12" s="44">
        <f>ROUND(Р[[#This Row],[Количество]]*Р[[#This Row],[Цена за ед., руб]],2)</f>
        <v>0</v>
      </c>
      <c r="F12" s="35"/>
    </row>
    <row r="13" spans="1:6" ht="23.1" customHeight="1" x14ac:dyDescent="0.2">
      <c r="A13" s="38" t="s">
        <v>80</v>
      </c>
      <c r="B13" s="39" t="s">
        <v>81</v>
      </c>
      <c r="C13" s="40">
        <v>1</v>
      </c>
      <c r="D13" s="44"/>
      <c r="E13" s="45">
        <f>ROUND(Р[[#This Row],[Количество]]*Р[[#This Row],[Цена за ед., руб]],2)</f>
        <v>0</v>
      </c>
      <c r="F13" s="42"/>
    </row>
    <row r="14" spans="1:6" ht="11.45" customHeight="1" x14ac:dyDescent="0.2">
      <c r="A14" s="38" t="s">
        <v>96</v>
      </c>
      <c r="B14" s="39"/>
      <c r="C14" s="41"/>
      <c r="D14" s="45"/>
      <c r="E14" s="45">
        <f>SUBTOTAL(109,Р[Сумма, руб])</f>
        <v>0</v>
      </c>
      <c r="F14" s="42"/>
    </row>
    <row r="16" spans="1:6" ht="11.45" customHeight="1" x14ac:dyDescent="0.2">
      <c r="D16" s="1" t="s">
        <v>100</v>
      </c>
      <c r="E16" s="61">
        <f>ЛСР!J67-Р[[#Totals],[Сумма,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29"/>
  <sheetViews>
    <sheetView workbookViewId="0">
      <pane ySplit="3" topLeftCell="A4" activePane="bottomLeft" state="frozen"/>
      <selection pane="bottomLeft" activeCell="I4" sqref="I4:I26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07" t="s">
        <v>86</v>
      </c>
      <c r="B1" s="107"/>
      <c r="C1" s="107"/>
      <c r="D1" s="107"/>
      <c r="E1" s="107"/>
      <c r="F1" s="107"/>
      <c r="G1" s="107"/>
      <c r="H1" s="107"/>
    </row>
    <row r="2" spans="1:9" ht="11.1" customHeight="1" x14ac:dyDescent="0.2"/>
    <row r="3" spans="1:9" ht="23.1" customHeight="1" x14ac:dyDescent="0.2">
      <c r="A3" s="36" t="s">
        <v>87</v>
      </c>
      <c r="B3" s="46" t="s">
        <v>88</v>
      </c>
      <c r="C3" s="37" t="s">
        <v>89</v>
      </c>
      <c r="D3" s="2" t="s">
        <v>7</v>
      </c>
      <c r="E3" s="2" t="s">
        <v>10</v>
      </c>
      <c r="F3" s="43" t="s">
        <v>11</v>
      </c>
      <c r="G3" s="43" t="s">
        <v>12</v>
      </c>
      <c r="H3" s="2" t="s">
        <v>90</v>
      </c>
      <c r="I3" s="37" t="s">
        <v>91</v>
      </c>
    </row>
    <row r="4" spans="1:9" ht="23.1" customHeight="1" x14ac:dyDescent="0.2">
      <c r="A4" s="34" t="s">
        <v>62</v>
      </c>
      <c r="B4" s="33"/>
      <c r="C4" s="33" t="s">
        <v>63</v>
      </c>
      <c r="D4" s="31" t="s">
        <v>50</v>
      </c>
      <c r="E4" s="32">
        <v>14</v>
      </c>
      <c r="F4" s="44"/>
      <c r="G4" s="44">
        <f>ROUND(М[[#This Row],[Количество]]*М[[#This Row],[Цена за ед., руб]],2)</f>
        <v>0</v>
      </c>
      <c r="H4" s="33" t="s">
        <v>64</v>
      </c>
      <c r="I4" s="35"/>
    </row>
    <row r="5" spans="1:9" ht="35.1" customHeight="1" x14ac:dyDescent="0.2">
      <c r="A5" s="34" t="s">
        <v>32</v>
      </c>
      <c r="B5" s="33"/>
      <c r="C5" s="33" t="s">
        <v>33</v>
      </c>
      <c r="D5" s="31" t="s">
        <v>24</v>
      </c>
      <c r="E5" s="32">
        <v>7</v>
      </c>
      <c r="F5" s="44"/>
      <c r="G5" s="44">
        <f>ROUND(М[[#This Row],[Количество]]*М[[#This Row],[Цена за ед., руб]],2)</f>
        <v>0</v>
      </c>
      <c r="H5" s="33" t="s">
        <v>34</v>
      </c>
      <c r="I5" s="35"/>
    </row>
    <row r="6" spans="1:9" ht="11.1" customHeight="1" x14ac:dyDescent="0.2">
      <c r="A6" s="34" t="s">
        <v>65</v>
      </c>
      <c r="B6" s="33"/>
      <c r="C6" s="33" t="s">
        <v>66</v>
      </c>
      <c r="D6" s="31" t="s">
        <v>54</v>
      </c>
      <c r="E6" s="32">
        <v>90</v>
      </c>
      <c r="F6" s="44"/>
      <c r="G6" s="44">
        <f>ROUND(М[[#This Row],[Количество]]*М[[#This Row],[Цена за ед., руб]],2)</f>
        <v>0</v>
      </c>
      <c r="H6" s="33"/>
      <c r="I6" s="35"/>
    </row>
    <row r="7" spans="1:9" ht="11.1" customHeight="1" x14ac:dyDescent="0.2">
      <c r="A7" s="34" t="s">
        <v>65</v>
      </c>
      <c r="B7" s="33"/>
      <c r="C7" s="33" t="s">
        <v>67</v>
      </c>
      <c r="D7" s="31" t="s">
        <v>54</v>
      </c>
      <c r="E7" s="32">
        <v>158</v>
      </c>
      <c r="F7" s="44"/>
      <c r="G7" s="44">
        <f>ROUND(М[[#This Row],[Количество]]*М[[#This Row],[Цена за ед., руб]],2)</f>
        <v>0</v>
      </c>
      <c r="H7" s="33"/>
      <c r="I7" s="35"/>
    </row>
    <row r="8" spans="1:9" ht="11.1" customHeight="1" x14ac:dyDescent="0.2">
      <c r="A8" s="34" t="s">
        <v>65</v>
      </c>
      <c r="B8" s="33"/>
      <c r="C8" s="33" t="s">
        <v>68</v>
      </c>
      <c r="D8" s="31" t="s">
        <v>54</v>
      </c>
      <c r="E8" s="32">
        <v>93</v>
      </c>
      <c r="F8" s="44"/>
      <c r="G8" s="44">
        <f>ROUND(М[[#This Row],[Количество]]*М[[#This Row],[Цена за ед., руб]],2)</f>
        <v>0</v>
      </c>
      <c r="H8" s="33"/>
      <c r="I8" s="35"/>
    </row>
    <row r="9" spans="1:9" ht="11.1" customHeight="1" x14ac:dyDescent="0.2">
      <c r="A9" s="34" t="s">
        <v>70</v>
      </c>
      <c r="B9" s="33"/>
      <c r="C9" s="33" t="s">
        <v>71</v>
      </c>
      <c r="D9" s="31" t="s">
        <v>54</v>
      </c>
      <c r="E9" s="32">
        <v>4</v>
      </c>
      <c r="F9" s="44"/>
      <c r="G9" s="44">
        <f>ROUND(М[[#This Row],[Количество]]*М[[#This Row],[Цена за ед., руб]],2)</f>
        <v>0</v>
      </c>
      <c r="H9" s="33"/>
      <c r="I9" s="35"/>
    </row>
    <row r="10" spans="1:9" ht="11.1" customHeight="1" x14ac:dyDescent="0.2">
      <c r="A10" s="34" t="s">
        <v>70</v>
      </c>
      <c r="B10" s="33"/>
      <c r="C10" s="33" t="s">
        <v>72</v>
      </c>
      <c r="D10" s="31" t="s">
        <v>54</v>
      </c>
      <c r="E10" s="32">
        <v>4</v>
      </c>
      <c r="F10" s="44"/>
      <c r="G10" s="44">
        <f>ROUND(М[[#This Row],[Количество]]*М[[#This Row],[Цена за ед., руб]],2)</f>
        <v>0</v>
      </c>
      <c r="H10" s="33"/>
      <c r="I10" s="35"/>
    </row>
    <row r="11" spans="1:9" ht="11.1" customHeight="1" x14ac:dyDescent="0.2">
      <c r="A11" s="34" t="s">
        <v>70</v>
      </c>
      <c r="B11" s="33"/>
      <c r="C11" s="33" t="s">
        <v>73</v>
      </c>
      <c r="D11" s="31" t="s">
        <v>54</v>
      </c>
      <c r="E11" s="32">
        <v>65</v>
      </c>
      <c r="F11" s="44"/>
      <c r="G11" s="44">
        <f>ROUND(М[[#This Row],[Количество]]*М[[#This Row],[Цена за ед., руб]],2)</f>
        <v>0</v>
      </c>
      <c r="H11" s="33"/>
      <c r="I11" s="35"/>
    </row>
    <row r="12" spans="1:9" ht="11.1" customHeight="1" x14ac:dyDescent="0.2">
      <c r="A12" s="34" t="s">
        <v>70</v>
      </c>
      <c r="B12" s="33"/>
      <c r="C12" s="33" t="s">
        <v>74</v>
      </c>
      <c r="D12" s="31" t="s">
        <v>54</v>
      </c>
      <c r="E12" s="32">
        <v>65</v>
      </c>
      <c r="F12" s="44"/>
      <c r="G12" s="44">
        <f>ROUND(М[[#This Row],[Количество]]*М[[#This Row],[Цена за ед., руб]],2)</f>
        <v>0</v>
      </c>
      <c r="H12" s="33"/>
      <c r="I12" s="35"/>
    </row>
    <row r="13" spans="1:9" ht="11.1" customHeight="1" x14ac:dyDescent="0.2">
      <c r="A13" s="34" t="s">
        <v>70</v>
      </c>
      <c r="B13" s="33"/>
      <c r="C13" s="33" t="s">
        <v>75</v>
      </c>
      <c r="D13" s="31" t="s">
        <v>54</v>
      </c>
      <c r="E13" s="32">
        <v>45</v>
      </c>
      <c r="F13" s="44"/>
      <c r="G13" s="44">
        <f>ROUND(М[[#This Row],[Количество]]*М[[#This Row],[Цена за ед., руб]],2)</f>
        <v>0</v>
      </c>
      <c r="H13" s="33"/>
      <c r="I13" s="35"/>
    </row>
    <row r="14" spans="1:9" ht="11.1" customHeight="1" x14ac:dyDescent="0.2">
      <c r="A14" s="34" t="s">
        <v>40</v>
      </c>
      <c r="B14" s="33" t="s">
        <v>29</v>
      </c>
      <c r="C14" s="33" t="s">
        <v>44</v>
      </c>
      <c r="D14" s="31" t="s">
        <v>24</v>
      </c>
      <c r="E14" s="32">
        <v>14</v>
      </c>
      <c r="F14" s="44"/>
      <c r="G14" s="44">
        <f>ROUND(М[[#This Row],[Количество]]*М[[#This Row],[Цена за ед., руб]],2)</f>
        <v>0</v>
      </c>
      <c r="H14" s="33"/>
      <c r="I14" s="35"/>
    </row>
    <row r="15" spans="1:9" ht="11.1" customHeight="1" x14ac:dyDescent="0.2">
      <c r="A15" s="34" t="s">
        <v>40</v>
      </c>
      <c r="B15" s="33" t="s">
        <v>29</v>
      </c>
      <c r="C15" s="33" t="s">
        <v>46</v>
      </c>
      <c r="D15" s="31" t="s">
        <v>24</v>
      </c>
      <c r="E15" s="32">
        <v>7</v>
      </c>
      <c r="F15" s="44"/>
      <c r="G15" s="44">
        <f>ROUND(М[[#This Row],[Количество]]*М[[#This Row],[Цена за ед., руб]],2)</f>
        <v>0</v>
      </c>
      <c r="H15" s="33"/>
      <c r="I15" s="35"/>
    </row>
    <row r="16" spans="1:9" ht="11.1" customHeight="1" x14ac:dyDescent="0.2">
      <c r="A16" s="34" t="s">
        <v>40</v>
      </c>
      <c r="B16" s="33" t="s">
        <v>29</v>
      </c>
      <c r="C16" s="33" t="s">
        <v>48</v>
      </c>
      <c r="D16" s="31" t="s">
        <v>24</v>
      </c>
      <c r="E16" s="32">
        <v>76</v>
      </c>
      <c r="F16" s="44"/>
      <c r="G16" s="44">
        <f>ROUND(М[[#This Row],[Количество]]*М[[#This Row],[Цена за ед., руб]],2)</f>
        <v>0</v>
      </c>
      <c r="H16" s="33"/>
      <c r="I16" s="35"/>
    </row>
    <row r="17" spans="1:9" ht="11.1" customHeight="1" x14ac:dyDescent="0.2">
      <c r="A17" s="34" t="s">
        <v>40</v>
      </c>
      <c r="B17" s="33" t="s">
        <v>41</v>
      </c>
      <c r="C17" s="33" t="s">
        <v>42</v>
      </c>
      <c r="D17" s="31" t="s">
        <v>24</v>
      </c>
      <c r="E17" s="32">
        <v>2</v>
      </c>
      <c r="F17" s="44"/>
      <c r="G17" s="44">
        <f>ROUND(М[[#This Row],[Количество]]*М[[#This Row],[Цена за ед., руб]],2)</f>
        <v>0</v>
      </c>
      <c r="H17" s="33"/>
      <c r="I17" s="35"/>
    </row>
    <row r="18" spans="1:9" ht="11.1" customHeight="1" x14ac:dyDescent="0.2">
      <c r="A18" s="34" t="s">
        <v>28</v>
      </c>
      <c r="B18" s="33" t="s">
        <v>29</v>
      </c>
      <c r="C18" s="33" t="s">
        <v>30</v>
      </c>
      <c r="D18" s="31" t="s">
        <v>24</v>
      </c>
      <c r="E18" s="32">
        <v>36</v>
      </c>
      <c r="F18" s="44"/>
      <c r="G18" s="44">
        <f>ROUND(М[[#This Row],[Количество]]*М[[#This Row],[Цена за ед., руб]],2)</f>
        <v>0</v>
      </c>
      <c r="H18" s="33"/>
      <c r="I18" s="35"/>
    </row>
    <row r="19" spans="1:9" ht="11.1" customHeight="1" x14ac:dyDescent="0.2">
      <c r="A19" s="34" t="s">
        <v>36</v>
      </c>
      <c r="B19" s="33" t="s">
        <v>37</v>
      </c>
      <c r="C19" s="33" t="s">
        <v>38</v>
      </c>
      <c r="D19" s="31" t="s">
        <v>24</v>
      </c>
      <c r="E19" s="32">
        <v>7</v>
      </c>
      <c r="F19" s="44"/>
      <c r="G19" s="44">
        <f>ROUND(М[[#This Row],[Количество]]*М[[#This Row],[Цена за ед., руб]],2)</f>
        <v>0</v>
      </c>
      <c r="H19" s="33"/>
      <c r="I19" s="35"/>
    </row>
    <row r="20" spans="1:9" ht="23.1" customHeight="1" x14ac:dyDescent="0.2">
      <c r="A20" s="34" t="s">
        <v>51</v>
      </c>
      <c r="B20" s="33" t="s">
        <v>52</v>
      </c>
      <c r="C20" s="33" t="s">
        <v>53</v>
      </c>
      <c r="D20" s="31" t="s">
        <v>54</v>
      </c>
      <c r="E20" s="32">
        <v>65</v>
      </c>
      <c r="F20" s="44"/>
      <c r="G20" s="44">
        <f>ROUND(М[[#This Row],[Количество]]*М[[#This Row],[Цена за ед., руб]],2)</f>
        <v>0</v>
      </c>
      <c r="H20" s="33"/>
      <c r="I20" s="35"/>
    </row>
    <row r="21" spans="1:9" ht="23.1" customHeight="1" x14ac:dyDescent="0.2">
      <c r="A21" s="34" t="s">
        <v>51</v>
      </c>
      <c r="B21" s="33" t="s">
        <v>52</v>
      </c>
      <c r="C21" s="33" t="s">
        <v>55</v>
      </c>
      <c r="D21" s="31" t="s">
        <v>54</v>
      </c>
      <c r="E21" s="32">
        <v>90</v>
      </c>
      <c r="F21" s="44"/>
      <c r="G21" s="44">
        <f>ROUND(М[[#This Row],[Количество]]*М[[#This Row],[Цена за ед., руб]],2)</f>
        <v>0</v>
      </c>
      <c r="H21" s="33"/>
      <c r="I21" s="35"/>
    </row>
    <row r="22" spans="1:9" ht="23.1" customHeight="1" x14ac:dyDescent="0.2">
      <c r="A22" s="34" t="s">
        <v>51</v>
      </c>
      <c r="B22" s="33" t="s">
        <v>52</v>
      </c>
      <c r="C22" s="33" t="s">
        <v>56</v>
      </c>
      <c r="D22" s="31" t="s">
        <v>54</v>
      </c>
      <c r="E22" s="32">
        <v>65</v>
      </c>
      <c r="F22" s="44"/>
      <c r="G22" s="44">
        <f>ROUND(М[[#This Row],[Количество]]*М[[#This Row],[Цена за ед., руб]],2)</f>
        <v>0</v>
      </c>
      <c r="H22" s="33"/>
      <c r="I22" s="35"/>
    </row>
    <row r="23" spans="1:9" ht="23.1" customHeight="1" x14ac:dyDescent="0.2">
      <c r="A23" s="34" t="s">
        <v>51</v>
      </c>
      <c r="B23" s="33" t="s">
        <v>52</v>
      </c>
      <c r="C23" s="33" t="s">
        <v>58</v>
      </c>
      <c r="D23" s="31" t="s">
        <v>54</v>
      </c>
      <c r="E23" s="32">
        <v>90</v>
      </c>
      <c r="F23" s="44"/>
      <c r="G23" s="44">
        <f>ROUND(М[[#This Row],[Количество]]*М[[#This Row],[Цена за ед., руб]],2)</f>
        <v>0</v>
      </c>
      <c r="H23" s="33"/>
      <c r="I23" s="35"/>
    </row>
    <row r="24" spans="1:9" ht="23.1" customHeight="1" x14ac:dyDescent="0.2">
      <c r="A24" s="38" t="s">
        <v>51</v>
      </c>
      <c r="B24" s="47" t="s">
        <v>52</v>
      </c>
      <c r="C24" s="47" t="s">
        <v>60</v>
      </c>
      <c r="D24" s="39" t="s">
        <v>54</v>
      </c>
      <c r="E24" s="40">
        <v>155</v>
      </c>
      <c r="F24" s="44"/>
      <c r="G24" s="45">
        <f>ROUND(М[[#This Row],[Количество]]*М[[#This Row],[Цена за ед., руб]],2)</f>
        <v>0</v>
      </c>
      <c r="H24" s="47"/>
      <c r="I24" s="42"/>
    </row>
    <row r="25" spans="1:9" ht="23.1" customHeight="1" x14ac:dyDescent="0.2">
      <c r="A25" s="38" t="s">
        <v>97</v>
      </c>
      <c r="B25" s="47"/>
      <c r="C25" s="47"/>
      <c r="D25" s="39" t="s">
        <v>76</v>
      </c>
      <c r="E25" s="60"/>
      <c r="F25" s="45"/>
      <c r="G25" s="45">
        <f ca="1">SUMIF(ЛСР!$B$6:$K$65,М[[#This Row],[Наим.]],ЛСР!$J$6:$J$65)</f>
        <v>0</v>
      </c>
      <c r="H25" s="76" t="s">
        <v>99</v>
      </c>
      <c r="I25" s="42"/>
    </row>
    <row r="26" spans="1:9" ht="23.1" customHeight="1" x14ac:dyDescent="0.2">
      <c r="A26" s="38" t="s">
        <v>98</v>
      </c>
      <c r="B26" s="47"/>
      <c r="C26" s="47"/>
      <c r="D26" s="39" t="s">
        <v>76</v>
      </c>
      <c r="E26" s="60"/>
      <c r="F26" s="45"/>
      <c r="G26" s="45">
        <f ca="1">SUMIF(ЛСР!$B$6:$K$65,М[[#This Row],[Наим.]],ЛСР!$J$6:$J$65)</f>
        <v>0</v>
      </c>
      <c r="H26" s="76" t="s">
        <v>99</v>
      </c>
      <c r="I26" s="42"/>
    </row>
    <row r="27" spans="1:9" ht="11.45" customHeight="1" x14ac:dyDescent="0.2">
      <c r="A27" s="38" t="s">
        <v>96</v>
      </c>
      <c r="B27" s="47"/>
      <c r="C27" s="47"/>
      <c r="D27" s="39"/>
      <c r="E27" s="41"/>
      <c r="F27" s="45"/>
      <c r="G27" s="45">
        <f ca="1">SUBTOTAL(109,М[Сумма, руб])</f>
        <v>0</v>
      </c>
      <c r="H27" s="47"/>
      <c r="I27" s="42"/>
    </row>
    <row r="29" spans="1:9" ht="11.45" customHeight="1" x14ac:dyDescent="0.2">
      <c r="F29" s="1" t="s">
        <v>100</v>
      </c>
      <c r="G29" s="61">
        <f ca="1">ЛСР!J68-М[[#Totals],[Сумма,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26" xr:uid="{4AB5F5BB-2A7B-4CFB-9085-468AC8E5EB53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92</v>
      </c>
      <c r="B1" s="1" t="s">
        <v>93</v>
      </c>
    </row>
    <row r="2" spans="1:2" ht="11.1" customHeight="1" x14ac:dyDescent="0.2">
      <c r="A2" s="1" t="s">
        <v>94</v>
      </c>
      <c r="B2" s="1" t="s">
        <v>95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2026-07-22T08:46:27Z</dcterms:modified>
</cp:coreProperties>
</file>