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12F3FD4D-ED08-461C-ABE8-2B3678436FEB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ЛСР!$A$7:$N$281</definedName>
  </definedNames>
  <calcPr calcId="191029"/>
</workbook>
</file>

<file path=xl/calcChain.xml><?xml version="1.0" encoding="utf-8"?>
<calcChain xmlns="http://schemas.openxmlformats.org/spreadsheetml/2006/main">
  <c r="N272" i="1" l="1" a="1"/>
  <c r="N272" i="1" s="1"/>
  <c r="N271" i="1" a="1"/>
  <c r="N271" i="1" s="1"/>
  <c r="N270" i="1" a="1"/>
  <c r="N270" i="1" s="1"/>
  <c r="E27" i="2"/>
  <c r="I153" i="1"/>
  <c r="H153" i="1"/>
  <c r="G153" i="1"/>
  <c r="I212" i="1"/>
  <c r="H212" i="1"/>
  <c r="G212" i="1"/>
  <c r="J212" i="1" s="1"/>
  <c r="K212" i="1" a="1"/>
  <c r="K212" i="1" s="1"/>
  <c r="L212" i="1" s="1"/>
  <c r="J271" i="1"/>
  <c r="J272" i="1"/>
  <c r="J270" i="1"/>
  <c r="J13" i="1"/>
  <c r="K13" i="1" a="1"/>
  <c r="K13" i="1" s="1"/>
  <c r="L13" i="1" s="1"/>
  <c r="L12" i="1" s="1"/>
  <c r="J15" i="1"/>
  <c r="K15" i="1" a="1"/>
  <c r="K15" i="1" s="1"/>
  <c r="J17" i="1"/>
  <c r="K17" i="1" a="1"/>
  <c r="K17" i="1" s="1"/>
  <c r="L17" i="1" s="1"/>
  <c r="L16" i="1" s="1"/>
  <c r="J19" i="1"/>
  <c r="K19" i="1" a="1"/>
  <c r="K19" i="1" s="1"/>
  <c r="J21" i="1"/>
  <c r="N21" i="1" a="1"/>
  <c r="N21" i="1" s="1"/>
  <c r="K21" i="1" a="1"/>
  <c r="K21" i="1" s="1"/>
  <c r="L21" i="1" s="1"/>
  <c r="L20" i="1" s="1"/>
  <c r="J23" i="1"/>
  <c r="K23" i="1" a="1"/>
  <c r="K23" i="1" s="1"/>
  <c r="J25" i="1"/>
  <c r="N25" i="1" a="1"/>
  <c r="N25" i="1" s="1"/>
  <c r="K25" i="1" a="1"/>
  <c r="K25" i="1" s="1"/>
  <c r="J27" i="1"/>
  <c r="K27" i="1" a="1"/>
  <c r="K27" i="1" s="1"/>
  <c r="J29" i="1"/>
  <c r="N29" i="1" a="1"/>
  <c r="N29" i="1" s="1"/>
  <c r="K29" i="1" a="1"/>
  <c r="K29" i="1" s="1"/>
  <c r="J30" i="1"/>
  <c r="N30" i="1" a="1"/>
  <c r="N30" i="1" s="1"/>
  <c r="K30" i="1" a="1"/>
  <c r="K30" i="1" s="1"/>
  <c r="L30" i="1" s="1"/>
  <c r="J31" i="1"/>
  <c r="N31" i="1" a="1"/>
  <c r="N31" i="1" s="1"/>
  <c r="K31" i="1" a="1"/>
  <c r="K31" i="1" s="1"/>
  <c r="L31" i="1" s="1"/>
  <c r="J32" i="1"/>
  <c r="N32" i="1" a="1"/>
  <c r="N32" i="1" s="1"/>
  <c r="K32" i="1" a="1"/>
  <c r="K32" i="1" s="1"/>
  <c r="L32" i="1" s="1"/>
  <c r="J33" i="1"/>
  <c r="N33" i="1" a="1"/>
  <c r="N33" i="1" s="1"/>
  <c r="K33" i="1" a="1"/>
  <c r="K33" i="1" s="1"/>
  <c r="J35" i="1"/>
  <c r="K35" i="1" a="1"/>
  <c r="K35" i="1" s="1"/>
  <c r="L35" i="1" s="1"/>
  <c r="L34" i="1" s="1"/>
  <c r="J37" i="1"/>
  <c r="N37" i="1" a="1"/>
  <c r="N37" i="1" s="1"/>
  <c r="K37" i="1" a="1"/>
  <c r="K37" i="1" s="1"/>
  <c r="L37" i="1" s="1"/>
  <c r="J38" i="1"/>
  <c r="N38" i="1" a="1"/>
  <c r="N38" i="1" s="1"/>
  <c r="K38" i="1" a="1"/>
  <c r="K38" i="1" s="1"/>
  <c r="L38" i="1" s="1"/>
  <c r="J39" i="1"/>
  <c r="N39" i="1" a="1"/>
  <c r="N39" i="1" s="1"/>
  <c r="K39" i="1" a="1"/>
  <c r="K39" i="1" s="1"/>
  <c r="L39" i="1" s="1"/>
  <c r="J41" i="1"/>
  <c r="K41" i="1" a="1"/>
  <c r="K41" i="1" s="1"/>
  <c r="J43" i="1"/>
  <c r="N43" i="1" a="1"/>
  <c r="N43" i="1" s="1"/>
  <c r="K43" i="1" a="1"/>
  <c r="K43" i="1" s="1"/>
  <c r="L43" i="1" s="1"/>
  <c r="J44" i="1"/>
  <c r="N44" i="1" a="1"/>
  <c r="N44" i="1" s="1"/>
  <c r="K44" i="1" a="1"/>
  <c r="K44" i="1" s="1"/>
  <c r="L44" i="1" s="1"/>
  <c r="J45" i="1"/>
  <c r="N45" i="1" a="1"/>
  <c r="N45" i="1" s="1"/>
  <c r="K45" i="1" a="1"/>
  <c r="K45" i="1" s="1"/>
  <c r="J46" i="1"/>
  <c r="N46" i="1" a="1"/>
  <c r="N46" i="1" s="1"/>
  <c r="K46" i="1" a="1"/>
  <c r="K46" i="1" s="1"/>
  <c r="J47" i="1"/>
  <c r="N47" i="1" a="1"/>
  <c r="N47" i="1" s="1"/>
  <c r="K47" i="1" a="1"/>
  <c r="K47" i="1" s="1"/>
  <c r="L47" i="1" s="1"/>
  <c r="J48" i="1"/>
  <c r="N48" i="1" a="1"/>
  <c r="N48" i="1" s="1"/>
  <c r="K48" i="1" a="1"/>
  <c r="K48" i="1" s="1"/>
  <c r="J50" i="1"/>
  <c r="K50" i="1" a="1"/>
  <c r="K50" i="1" s="1"/>
  <c r="J52" i="1"/>
  <c r="N52" i="1" a="1"/>
  <c r="N52" i="1" s="1"/>
  <c r="K52" i="1" a="1"/>
  <c r="K52" i="1" s="1"/>
  <c r="L52" i="1" s="1"/>
  <c r="J53" i="1"/>
  <c r="N53" i="1" a="1"/>
  <c r="N53" i="1" s="1"/>
  <c r="K53" i="1" a="1"/>
  <c r="K53" i="1" s="1"/>
  <c r="L53" i="1" s="1"/>
  <c r="J54" i="1"/>
  <c r="N54" i="1" a="1"/>
  <c r="N54" i="1" s="1"/>
  <c r="K54" i="1" a="1"/>
  <c r="K54" i="1" s="1"/>
  <c r="L54" i="1" s="1"/>
  <c r="J56" i="1"/>
  <c r="K56" i="1" a="1"/>
  <c r="K56" i="1" s="1"/>
  <c r="J58" i="1"/>
  <c r="N58" i="1" a="1"/>
  <c r="N58" i="1" s="1"/>
  <c r="K58" i="1" a="1"/>
  <c r="K58" i="1" s="1"/>
  <c r="L58" i="1" s="1"/>
  <c r="J59" i="1"/>
  <c r="N59" i="1" a="1"/>
  <c r="N59" i="1" s="1"/>
  <c r="K59" i="1" a="1"/>
  <c r="K59" i="1" s="1"/>
  <c r="L59" i="1" s="1"/>
  <c r="J60" i="1"/>
  <c r="N60" i="1" a="1"/>
  <c r="N60" i="1" s="1"/>
  <c r="K60" i="1" a="1"/>
  <c r="K60" i="1" s="1"/>
  <c r="L60" i="1" s="1"/>
  <c r="J61" i="1"/>
  <c r="N61" i="1" a="1"/>
  <c r="N61" i="1" s="1"/>
  <c r="K61" i="1" a="1"/>
  <c r="K61" i="1" s="1"/>
  <c r="J62" i="1"/>
  <c r="N62" i="1" a="1"/>
  <c r="N62" i="1" s="1"/>
  <c r="K62" i="1" a="1"/>
  <c r="K62" i="1" s="1"/>
  <c r="J63" i="1"/>
  <c r="N63" i="1" a="1"/>
  <c r="N63" i="1" s="1"/>
  <c r="K63" i="1" a="1"/>
  <c r="K63" i="1" s="1"/>
  <c r="J64" i="1"/>
  <c r="N64" i="1" a="1"/>
  <c r="N64" i="1" s="1"/>
  <c r="K64" i="1" a="1"/>
  <c r="K64" i="1" s="1"/>
  <c r="J66" i="1"/>
  <c r="K66" i="1" a="1"/>
  <c r="K66" i="1" s="1"/>
  <c r="L66" i="1" s="1"/>
  <c r="L65" i="1" s="1"/>
  <c r="J68" i="1"/>
  <c r="N68" i="1" a="1"/>
  <c r="N68" i="1" s="1"/>
  <c r="K68" i="1" a="1"/>
  <c r="K68" i="1" s="1"/>
  <c r="L68" i="1" s="1"/>
  <c r="L67" i="1" s="1"/>
  <c r="J70" i="1"/>
  <c r="K70" i="1" a="1"/>
  <c r="K70" i="1" s="1"/>
  <c r="J72" i="1"/>
  <c r="K72" i="1" a="1"/>
  <c r="K72" i="1" s="1"/>
  <c r="L72" i="1" s="1"/>
  <c r="L71" i="1" s="1"/>
  <c r="J74" i="1"/>
  <c r="N74" i="1" a="1"/>
  <c r="N74" i="1" s="1"/>
  <c r="K74" i="1" a="1"/>
  <c r="K74" i="1" s="1"/>
  <c r="J75" i="1"/>
  <c r="N75" i="1" a="1"/>
  <c r="N75" i="1" s="1"/>
  <c r="K75" i="1" a="1"/>
  <c r="K75" i="1" s="1"/>
  <c r="L75" i="1" s="1"/>
  <c r="J76" i="1"/>
  <c r="N76" i="1" a="1"/>
  <c r="N76" i="1" s="1"/>
  <c r="K76" i="1" a="1"/>
  <c r="K76" i="1" s="1"/>
  <c r="J77" i="1"/>
  <c r="N77" i="1" a="1"/>
  <c r="N77" i="1" s="1"/>
  <c r="K77" i="1" a="1"/>
  <c r="K77" i="1" s="1"/>
  <c r="L77" i="1" s="1"/>
  <c r="J78" i="1"/>
  <c r="N78" i="1" a="1"/>
  <c r="N78" i="1" s="1"/>
  <c r="K78" i="1" a="1"/>
  <c r="K78" i="1" s="1"/>
  <c r="L78" i="1" s="1"/>
  <c r="J80" i="1"/>
  <c r="K80" i="1" a="1"/>
  <c r="K80" i="1" s="1"/>
  <c r="L80" i="1" s="1"/>
  <c r="L79" i="1" s="1"/>
  <c r="J82" i="1"/>
  <c r="N82" i="1" a="1"/>
  <c r="N82" i="1" s="1"/>
  <c r="K82" i="1" a="1"/>
  <c r="K82" i="1" s="1"/>
  <c r="L82" i="1" s="1"/>
  <c r="J83" i="1"/>
  <c r="N83" i="1" a="1"/>
  <c r="N83" i="1" s="1"/>
  <c r="K83" i="1" a="1"/>
  <c r="K83" i="1" s="1"/>
  <c r="L83" i="1" s="1"/>
  <c r="J84" i="1"/>
  <c r="N84" i="1" a="1"/>
  <c r="N84" i="1" s="1"/>
  <c r="K84" i="1" a="1"/>
  <c r="K84" i="1" s="1"/>
  <c r="L84" i="1" s="1"/>
  <c r="J88" i="1"/>
  <c r="K88" i="1" a="1"/>
  <c r="K88" i="1" s="1"/>
  <c r="J90" i="1"/>
  <c r="K90" i="1" a="1"/>
  <c r="K90" i="1" s="1"/>
  <c r="J92" i="1"/>
  <c r="K92" i="1" a="1"/>
  <c r="K92" i="1" s="1"/>
  <c r="L92" i="1" s="1"/>
  <c r="L91" i="1" s="1"/>
  <c r="J94" i="1"/>
  <c r="N94" i="1" a="1"/>
  <c r="N94" i="1" s="1"/>
  <c r="K94" i="1" a="1"/>
  <c r="K94" i="1" s="1"/>
  <c r="L94" i="1" s="1"/>
  <c r="L93" i="1" s="1"/>
  <c r="J96" i="1"/>
  <c r="K96" i="1" a="1"/>
  <c r="K96" i="1" s="1"/>
  <c r="J98" i="1"/>
  <c r="N98" i="1" a="1"/>
  <c r="N98" i="1" s="1"/>
  <c r="K98" i="1" a="1"/>
  <c r="K98" i="1" s="1"/>
  <c r="J100" i="1"/>
  <c r="K100" i="1" a="1"/>
  <c r="K100" i="1" s="1"/>
  <c r="J102" i="1"/>
  <c r="N102" i="1" a="1"/>
  <c r="N102" i="1" s="1"/>
  <c r="K102" i="1" a="1"/>
  <c r="K102" i="1" s="1"/>
  <c r="J103" i="1"/>
  <c r="N103" i="1" a="1"/>
  <c r="N103" i="1" s="1"/>
  <c r="K103" i="1" a="1"/>
  <c r="K103" i="1" s="1"/>
  <c r="L103" i="1" s="1"/>
  <c r="J104" i="1"/>
  <c r="N104" i="1" a="1"/>
  <c r="N104" i="1" s="1"/>
  <c r="K104" i="1" a="1"/>
  <c r="K104" i="1" s="1"/>
  <c r="J106" i="1"/>
  <c r="K106" i="1" a="1"/>
  <c r="K106" i="1" s="1"/>
  <c r="L106" i="1" s="1"/>
  <c r="L105" i="1" s="1"/>
  <c r="J108" i="1"/>
  <c r="N108" i="1" a="1"/>
  <c r="N108" i="1" s="1"/>
  <c r="K108" i="1" a="1"/>
  <c r="K108" i="1" s="1"/>
  <c r="L108" i="1" s="1"/>
  <c r="J109" i="1"/>
  <c r="N109" i="1" a="1"/>
  <c r="N109" i="1" s="1"/>
  <c r="K109" i="1" a="1"/>
  <c r="K109" i="1" s="1"/>
  <c r="L109" i="1" s="1"/>
  <c r="J110" i="1"/>
  <c r="N110" i="1" a="1"/>
  <c r="N110" i="1" s="1"/>
  <c r="K110" i="1" a="1"/>
  <c r="K110" i="1" s="1"/>
  <c r="L110" i="1" s="1"/>
  <c r="J111" i="1"/>
  <c r="N111" i="1" a="1"/>
  <c r="N111" i="1" s="1"/>
  <c r="K111" i="1" a="1"/>
  <c r="K111" i="1" s="1"/>
  <c r="L111" i="1" s="1"/>
  <c r="J112" i="1"/>
  <c r="N112" i="1" a="1"/>
  <c r="N112" i="1" s="1"/>
  <c r="K112" i="1" a="1"/>
  <c r="K112" i="1" s="1"/>
  <c r="J113" i="1"/>
  <c r="N113" i="1" a="1"/>
  <c r="N113" i="1" s="1"/>
  <c r="K113" i="1" a="1"/>
  <c r="K113" i="1" s="1"/>
  <c r="J115" i="1"/>
  <c r="K115" i="1" a="1"/>
  <c r="K115" i="1" s="1"/>
  <c r="L115" i="1" s="1"/>
  <c r="L114" i="1" s="1"/>
  <c r="J117" i="1"/>
  <c r="N117" i="1" a="1"/>
  <c r="N117" i="1" s="1"/>
  <c r="K117" i="1" a="1"/>
  <c r="K117" i="1" s="1"/>
  <c r="J118" i="1"/>
  <c r="N118" i="1" a="1"/>
  <c r="N118" i="1" s="1"/>
  <c r="K118" i="1" a="1"/>
  <c r="K118" i="1" s="1"/>
  <c r="J119" i="1"/>
  <c r="N119" i="1" a="1"/>
  <c r="N119" i="1" s="1"/>
  <c r="K119" i="1" a="1"/>
  <c r="K119" i="1" s="1"/>
  <c r="J120" i="1"/>
  <c r="N120" i="1" a="1"/>
  <c r="N120" i="1" s="1"/>
  <c r="K120" i="1" a="1"/>
  <c r="K120" i="1" s="1"/>
  <c r="J121" i="1"/>
  <c r="N121" i="1" a="1"/>
  <c r="N121" i="1" s="1"/>
  <c r="K121" i="1" a="1"/>
  <c r="K121" i="1" s="1"/>
  <c r="J122" i="1"/>
  <c r="N122" i="1" a="1"/>
  <c r="N122" i="1" s="1"/>
  <c r="K122" i="1" a="1"/>
  <c r="K122" i="1" s="1"/>
  <c r="L122" i="1" s="1"/>
  <c r="J123" i="1"/>
  <c r="N123" i="1" a="1"/>
  <c r="N123" i="1" s="1"/>
  <c r="K123" i="1" a="1"/>
  <c r="K123" i="1" s="1"/>
  <c r="L123" i="1" s="1"/>
  <c r="J125" i="1"/>
  <c r="K125" i="1" a="1"/>
  <c r="K125" i="1" s="1"/>
  <c r="L125" i="1" s="1"/>
  <c r="L124" i="1" s="1"/>
  <c r="J127" i="1"/>
  <c r="N127" i="1" a="1"/>
  <c r="N127" i="1" s="1"/>
  <c r="K127" i="1" a="1"/>
  <c r="K127" i="1" s="1"/>
  <c r="L127" i="1" s="1"/>
  <c r="J128" i="1"/>
  <c r="N128" i="1" a="1"/>
  <c r="N128" i="1" s="1"/>
  <c r="K128" i="1" a="1"/>
  <c r="K128" i="1" s="1"/>
  <c r="L128" i="1" s="1"/>
  <c r="J130" i="1"/>
  <c r="K130" i="1" a="1"/>
  <c r="K130" i="1" s="1"/>
  <c r="L130" i="1" s="1"/>
  <c r="L129" i="1" s="1"/>
  <c r="J132" i="1"/>
  <c r="N132" i="1" a="1"/>
  <c r="N132" i="1" s="1"/>
  <c r="K132" i="1" a="1"/>
  <c r="K132" i="1" s="1"/>
  <c r="J133" i="1"/>
  <c r="N133" i="1" a="1"/>
  <c r="N133" i="1" s="1"/>
  <c r="K133" i="1" a="1"/>
  <c r="K133" i="1" s="1"/>
  <c r="J135" i="1"/>
  <c r="K135" i="1" a="1"/>
  <c r="K135" i="1" s="1"/>
  <c r="L135" i="1" s="1"/>
  <c r="L134" i="1" s="1"/>
  <c r="J137" i="1"/>
  <c r="N137" i="1" a="1"/>
  <c r="N137" i="1" s="1"/>
  <c r="K137" i="1" a="1"/>
  <c r="K137" i="1" s="1"/>
  <c r="J138" i="1"/>
  <c r="N138" i="1" a="1"/>
  <c r="N138" i="1" s="1"/>
  <c r="K138" i="1" a="1"/>
  <c r="K138" i="1" s="1"/>
  <c r="J140" i="1"/>
  <c r="K140" i="1" a="1"/>
  <c r="K140" i="1" s="1"/>
  <c r="L140" i="1" s="1"/>
  <c r="L139" i="1" s="1"/>
  <c r="J142" i="1"/>
  <c r="N142" i="1" a="1"/>
  <c r="N142" i="1" s="1"/>
  <c r="K142" i="1" a="1"/>
  <c r="K142" i="1" s="1"/>
  <c r="L142" i="1" s="1"/>
  <c r="J143" i="1"/>
  <c r="N143" i="1" a="1"/>
  <c r="N143" i="1" s="1"/>
  <c r="K143" i="1" a="1"/>
  <c r="K143" i="1" s="1"/>
  <c r="J144" i="1"/>
  <c r="N144" i="1" a="1"/>
  <c r="N144" i="1" s="1"/>
  <c r="K144" i="1" a="1"/>
  <c r="K144" i="1" s="1"/>
  <c r="L144" i="1" s="1"/>
  <c r="J145" i="1"/>
  <c r="N145" i="1" a="1"/>
  <c r="N145" i="1" s="1"/>
  <c r="K145" i="1" a="1"/>
  <c r="K145" i="1" s="1"/>
  <c r="L145" i="1" s="1"/>
  <c r="J146" i="1"/>
  <c r="N146" i="1" a="1"/>
  <c r="N146" i="1" s="1"/>
  <c r="K146" i="1" a="1"/>
  <c r="K146" i="1" s="1"/>
  <c r="J147" i="1"/>
  <c r="N147" i="1" a="1"/>
  <c r="N147" i="1" s="1"/>
  <c r="K147" i="1" a="1"/>
  <c r="K147" i="1" s="1"/>
  <c r="L147" i="1" s="1"/>
  <c r="J149" i="1"/>
  <c r="K149" i="1" a="1"/>
  <c r="K149" i="1" s="1"/>
  <c r="J151" i="1"/>
  <c r="N151" i="1" a="1"/>
  <c r="N151" i="1" s="1"/>
  <c r="K151" i="1" a="1"/>
  <c r="K151" i="1" s="1"/>
  <c r="K153" i="1" a="1"/>
  <c r="K153" i="1" s="1"/>
  <c r="J155" i="1"/>
  <c r="N155" i="1" a="1"/>
  <c r="N155" i="1" s="1"/>
  <c r="K155" i="1" a="1"/>
  <c r="K155" i="1" s="1"/>
  <c r="L155" i="1" s="1"/>
  <c r="J156" i="1"/>
  <c r="N156" i="1" a="1"/>
  <c r="N156" i="1" s="1"/>
  <c r="K156" i="1" a="1"/>
  <c r="K156" i="1" s="1"/>
  <c r="L156" i="1" s="1"/>
  <c r="J157" i="1"/>
  <c r="N157" i="1" a="1"/>
  <c r="N157" i="1" s="1"/>
  <c r="K157" i="1" a="1"/>
  <c r="K157" i="1" s="1"/>
  <c r="L157" i="1" s="1"/>
  <c r="J158" i="1"/>
  <c r="N158" i="1" a="1"/>
  <c r="N158" i="1" s="1"/>
  <c r="K158" i="1" a="1"/>
  <c r="K158" i="1" s="1"/>
  <c r="L158" i="1" s="1"/>
  <c r="J159" i="1"/>
  <c r="N159" i="1" a="1"/>
  <c r="N159" i="1" s="1"/>
  <c r="K159" i="1" a="1"/>
  <c r="K159" i="1" s="1"/>
  <c r="J160" i="1"/>
  <c r="N160" i="1" a="1"/>
  <c r="N160" i="1" s="1"/>
  <c r="K160" i="1" a="1"/>
  <c r="K160" i="1" s="1"/>
  <c r="L160" i="1" s="1"/>
  <c r="J161" i="1"/>
  <c r="N161" i="1" a="1"/>
  <c r="N161" i="1" s="1"/>
  <c r="K161" i="1" a="1"/>
  <c r="K161" i="1" s="1"/>
  <c r="L161" i="1" s="1"/>
  <c r="J162" i="1"/>
  <c r="N162" i="1" a="1"/>
  <c r="N162" i="1" s="1"/>
  <c r="K162" i="1" a="1"/>
  <c r="K162" i="1" s="1"/>
  <c r="L162" i="1" s="1"/>
  <c r="J163" i="1"/>
  <c r="N163" i="1" a="1"/>
  <c r="N163" i="1" s="1"/>
  <c r="K163" i="1" a="1"/>
  <c r="K163" i="1" s="1"/>
  <c r="L163" i="1" s="1"/>
  <c r="J164" i="1"/>
  <c r="N164" i="1" a="1"/>
  <c r="N164" i="1" s="1"/>
  <c r="K164" i="1" a="1"/>
  <c r="K164" i="1" s="1"/>
  <c r="J165" i="1"/>
  <c r="N165" i="1" a="1"/>
  <c r="N165" i="1" s="1"/>
  <c r="K165" i="1" a="1"/>
  <c r="K165" i="1" s="1"/>
  <c r="J166" i="1"/>
  <c r="N166" i="1" a="1"/>
  <c r="N166" i="1" s="1"/>
  <c r="K166" i="1" a="1"/>
  <c r="K166" i="1" s="1"/>
  <c r="L166" i="1" s="1"/>
  <c r="J167" i="1"/>
  <c r="N167" i="1" a="1"/>
  <c r="N167" i="1" s="1"/>
  <c r="K167" i="1" a="1"/>
  <c r="K167" i="1" s="1"/>
  <c r="L167" i="1" s="1"/>
  <c r="J168" i="1"/>
  <c r="N168" i="1" a="1"/>
  <c r="N168" i="1" s="1"/>
  <c r="K168" i="1" a="1"/>
  <c r="K168" i="1" s="1"/>
  <c r="L168" i="1" s="1"/>
  <c r="J169" i="1"/>
  <c r="N169" i="1" a="1"/>
  <c r="N169" i="1" s="1"/>
  <c r="K169" i="1" a="1"/>
  <c r="K169" i="1" s="1"/>
  <c r="L169" i="1" s="1"/>
  <c r="J170" i="1"/>
  <c r="N170" i="1" a="1"/>
  <c r="N170" i="1" s="1"/>
  <c r="K170" i="1" a="1"/>
  <c r="K170" i="1" s="1"/>
  <c r="L170" i="1" s="1"/>
  <c r="J171" i="1"/>
  <c r="N171" i="1" a="1"/>
  <c r="N171" i="1" s="1"/>
  <c r="K171" i="1" a="1"/>
  <c r="K171" i="1" s="1"/>
  <c r="L171" i="1" s="1"/>
  <c r="J172" i="1"/>
  <c r="N172" i="1" a="1"/>
  <c r="N172" i="1" s="1"/>
  <c r="K172" i="1" a="1"/>
  <c r="K172" i="1" s="1"/>
  <c r="L172" i="1" s="1"/>
  <c r="J173" i="1"/>
  <c r="N173" i="1" a="1"/>
  <c r="N173" i="1" s="1"/>
  <c r="K173" i="1" a="1"/>
  <c r="K173" i="1" s="1"/>
  <c r="L173" i="1" s="1"/>
  <c r="J174" i="1"/>
  <c r="N174" i="1" a="1"/>
  <c r="N174" i="1" s="1"/>
  <c r="K174" i="1" a="1"/>
  <c r="K174" i="1" s="1"/>
  <c r="L174" i="1" s="1"/>
  <c r="J175" i="1"/>
  <c r="N175" i="1" a="1"/>
  <c r="N175" i="1" s="1"/>
  <c r="K175" i="1" a="1"/>
  <c r="K175" i="1" s="1"/>
  <c r="L175" i="1" s="1"/>
  <c r="J176" i="1"/>
  <c r="N176" i="1" a="1"/>
  <c r="N176" i="1" s="1"/>
  <c r="K176" i="1" a="1"/>
  <c r="K176" i="1" s="1"/>
  <c r="J177" i="1"/>
  <c r="N177" i="1" a="1"/>
  <c r="N177" i="1" s="1"/>
  <c r="K177" i="1" a="1"/>
  <c r="K177" i="1" s="1"/>
  <c r="L177" i="1" s="1"/>
  <c r="J178" i="1"/>
  <c r="N178" i="1" a="1"/>
  <c r="N178" i="1" s="1"/>
  <c r="K178" i="1" a="1"/>
  <c r="K178" i="1" s="1"/>
  <c r="L178" i="1" s="1"/>
  <c r="J179" i="1"/>
  <c r="N179" i="1" a="1"/>
  <c r="N179" i="1" s="1"/>
  <c r="K179" i="1" a="1"/>
  <c r="K179" i="1" s="1"/>
  <c r="L179" i="1" s="1"/>
  <c r="J180" i="1"/>
  <c r="N180" i="1" a="1"/>
  <c r="N180" i="1" s="1"/>
  <c r="K180" i="1" a="1"/>
  <c r="K180" i="1" s="1"/>
  <c r="L180" i="1" s="1"/>
  <c r="J181" i="1"/>
  <c r="N181" i="1" a="1"/>
  <c r="N181" i="1" s="1"/>
  <c r="K181" i="1" a="1"/>
  <c r="K181" i="1" s="1"/>
  <c r="L181" i="1" s="1"/>
  <c r="J182" i="1"/>
  <c r="N182" i="1" a="1"/>
  <c r="N182" i="1" s="1"/>
  <c r="K182" i="1" a="1"/>
  <c r="K182" i="1" s="1"/>
  <c r="L182" i="1" s="1"/>
  <c r="J183" i="1"/>
  <c r="N183" i="1" a="1"/>
  <c r="N183" i="1" s="1"/>
  <c r="K183" i="1" a="1"/>
  <c r="K183" i="1" s="1"/>
  <c r="L183" i="1" s="1"/>
  <c r="J184" i="1"/>
  <c r="N184" i="1" a="1"/>
  <c r="N184" i="1" s="1"/>
  <c r="K184" i="1" a="1"/>
  <c r="K184" i="1" s="1"/>
  <c r="L184" i="1" s="1"/>
  <c r="J185" i="1"/>
  <c r="N185" i="1" a="1"/>
  <c r="N185" i="1" s="1"/>
  <c r="K185" i="1" a="1"/>
  <c r="K185" i="1" s="1"/>
  <c r="J186" i="1"/>
  <c r="N186" i="1" a="1"/>
  <c r="N186" i="1" s="1"/>
  <c r="K186" i="1" a="1"/>
  <c r="K186" i="1" s="1"/>
  <c r="L186" i="1" s="1"/>
  <c r="J187" i="1"/>
  <c r="N187" i="1" a="1"/>
  <c r="N187" i="1" s="1"/>
  <c r="K187" i="1" a="1"/>
  <c r="K187" i="1" s="1"/>
  <c r="L187" i="1" s="1"/>
  <c r="J188" i="1"/>
  <c r="N188" i="1" a="1"/>
  <c r="N188" i="1" s="1"/>
  <c r="K188" i="1" a="1"/>
  <c r="K188" i="1" s="1"/>
  <c r="J189" i="1"/>
  <c r="N189" i="1" a="1"/>
  <c r="N189" i="1" s="1"/>
  <c r="K189" i="1" a="1"/>
  <c r="K189" i="1" s="1"/>
  <c r="L189" i="1" s="1"/>
  <c r="J190" i="1"/>
  <c r="N190" i="1" a="1"/>
  <c r="N190" i="1" s="1"/>
  <c r="K190" i="1" a="1"/>
  <c r="K190" i="1" s="1"/>
  <c r="L190" i="1" s="1"/>
  <c r="J191" i="1"/>
  <c r="N191" i="1" a="1"/>
  <c r="N191" i="1" s="1"/>
  <c r="K191" i="1" a="1"/>
  <c r="K191" i="1" s="1"/>
  <c r="L191" i="1" s="1"/>
  <c r="J192" i="1"/>
  <c r="N192" i="1" a="1"/>
  <c r="N192" i="1" s="1"/>
  <c r="K192" i="1" a="1"/>
  <c r="K192" i="1" s="1"/>
  <c r="L192" i="1" s="1"/>
  <c r="J193" i="1"/>
  <c r="N193" i="1" a="1"/>
  <c r="N193" i="1" s="1"/>
  <c r="K193" i="1" a="1"/>
  <c r="K193" i="1" s="1"/>
  <c r="J194" i="1"/>
  <c r="N194" i="1" a="1"/>
  <c r="N194" i="1" s="1"/>
  <c r="K194" i="1" a="1"/>
  <c r="K194" i="1" s="1"/>
  <c r="J195" i="1"/>
  <c r="N195" i="1" a="1"/>
  <c r="N195" i="1" s="1"/>
  <c r="K195" i="1" a="1"/>
  <c r="K195" i="1" s="1"/>
  <c r="J196" i="1"/>
  <c r="N196" i="1" a="1"/>
  <c r="N196" i="1" s="1"/>
  <c r="K196" i="1" a="1"/>
  <c r="K196" i="1" s="1"/>
  <c r="J197" i="1"/>
  <c r="N197" i="1" a="1"/>
  <c r="N197" i="1" s="1"/>
  <c r="K197" i="1" a="1"/>
  <c r="K197" i="1" s="1"/>
  <c r="L197" i="1" s="1"/>
  <c r="J198" i="1"/>
  <c r="N198" i="1" a="1"/>
  <c r="N198" i="1" s="1"/>
  <c r="K198" i="1" a="1"/>
  <c r="K198" i="1" s="1"/>
  <c r="J199" i="1"/>
  <c r="N199" i="1" a="1"/>
  <c r="N199" i="1" s="1"/>
  <c r="K199" i="1" a="1"/>
  <c r="K199" i="1" s="1"/>
  <c r="L199" i="1" s="1"/>
  <c r="J200" i="1"/>
  <c r="N200" i="1" a="1"/>
  <c r="N200" i="1" s="1"/>
  <c r="K200" i="1" a="1"/>
  <c r="K200" i="1" s="1"/>
  <c r="L200" i="1" s="1"/>
  <c r="J201" i="1"/>
  <c r="N201" i="1" a="1"/>
  <c r="N201" i="1" s="1"/>
  <c r="K201" i="1" a="1"/>
  <c r="K201" i="1" s="1"/>
  <c r="L201" i="1" s="1"/>
  <c r="J202" i="1"/>
  <c r="N202" i="1" a="1"/>
  <c r="N202" i="1" s="1"/>
  <c r="K202" i="1" a="1"/>
  <c r="K202" i="1" s="1"/>
  <c r="J203" i="1"/>
  <c r="N203" i="1" a="1"/>
  <c r="N203" i="1" s="1"/>
  <c r="K203" i="1" a="1"/>
  <c r="K203" i="1" s="1"/>
  <c r="J204" i="1"/>
  <c r="N204" i="1" a="1"/>
  <c r="N204" i="1" s="1"/>
  <c r="K204" i="1" a="1"/>
  <c r="K204" i="1" s="1"/>
  <c r="J205" i="1"/>
  <c r="N205" i="1" a="1"/>
  <c r="N205" i="1" s="1"/>
  <c r="K205" i="1" a="1"/>
  <c r="K205" i="1" s="1"/>
  <c r="L205" i="1" s="1"/>
  <c r="J206" i="1"/>
  <c r="N206" i="1" a="1"/>
  <c r="N206" i="1" s="1"/>
  <c r="K206" i="1" a="1"/>
  <c r="K206" i="1" s="1"/>
  <c r="L206" i="1" s="1"/>
  <c r="J207" i="1"/>
  <c r="N207" i="1" a="1"/>
  <c r="N207" i="1" s="1"/>
  <c r="K207" i="1" a="1"/>
  <c r="K207" i="1" s="1"/>
  <c r="L207" i="1" s="1"/>
  <c r="J208" i="1"/>
  <c r="N208" i="1" a="1"/>
  <c r="N208" i="1" s="1"/>
  <c r="K208" i="1" a="1"/>
  <c r="K208" i="1" s="1"/>
  <c r="J209" i="1"/>
  <c r="N209" i="1" a="1"/>
  <c r="N209" i="1" s="1"/>
  <c r="K209" i="1" a="1"/>
  <c r="K209" i="1" s="1"/>
  <c r="J210" i="1"/>
  <c r="N210" i="1" a="1"/>
  <c r="N210" i="1" s="1"/>
  <c r="K210" i="1" a="1"/>
  <c r="K210" i="1" s="1"/>
  <c r="L210" i="1" s="1"/>
  <c r="J214" i="1"/>
  <c r="N214" i="1" a="1"/>
  <c r="N214" i="1" s="1"/>
  <c r="K214" i="1" a="1"/>
  <c r="K214" i="1" s="1"/>
  <c r="L214" i="1" s="1"/>
  <c r="L213" i="1" s="1"/>
  <c r="J216" i="1"/>
  <c r="K216" i="1" a="1"/>
  <c r="K216" i="1" s="1"/>
  <c r="J218" i="1"/>
  <c r="N218" i="1" a="1"/>
  <c r="N218" i="1" s="1"/>
  <c r="K218" i="1" a="1"/>
  <c r="K218" i="1" s="1"/>
  <c r="L218" i="1" s="1"/>
  <c r="J219" i="1"/>
  <c r="N219" i="1" a="1"/>
  <c r="N219" i="1" s="1"/>
  <c r="K219" i="1" a="1"/>
  <c r="K219" i="1" s="1"/>
  <c r="L219" i="1" s="1"/>
  <c r="J220" i="1"/>
  <c r="N220" i="1" a="1"/>
  <c r="N220" i="1" s="1"/>
  <c r="K220" i="1" a="1"/>
  <c r="K220" i="1" s="1"/>
  <c r="L220" i="1" s="1"/>
  <c r="J221" i="1"/>
  <c r="N221" i="1" a="1"/>
  <c r="N221" i="1" s="1"/>
  <c r="K221" i="1" a="1"/>
  <c r="K221" i="1" s="1"/>
  <c r="L221" i="1" s="1"/>
  <c r="J222" i="1"/>
  <c r="N222" i="1" a="1"/>
  <c r="N222" i="1" s="1"/>
  <c r="K222" i="1" a="1"/>
  <c r="K222" i="1" s="1"/>
  <c r="L222" i="1" s="1"/>
  <c r="J223" i="1"/>
  <c r="N223" i="1" a="1"/>
  <c r="N223" i="1" s="1"/>
  <c r="K223" i="1" a="1"/>
  <c r="K223" i="1" s="1"/>
  <c r="J224" i="1"/>
  <c r="N224" i="1" a="1"/>
  <c r="N224" i="1" s="1"/>
  <c r="K224" i="1" a="1"/>
  <c r="K224" i="1" s="1"/>
  <c r="L224" i="1" s="1"/>
  <c r="J225" i="1"/>
  <c r="N225" i="1" a="1"/>
  <c r="N225" i="1" s="1"/>
  <c r="K225" i="1" a="1"/>
  <c r="K225" i="1" s="1"/>
  <c r="L225" i="1" s="1"/>
  <c r="J226" i="1"/>
  <c r="N226" i="1" a="1"/>
  <c r="N226" i="1" s="1"/>
  <c r="K226" i="1" a="1"/>
  <c r="K226" i="1" s="1"/>
  <c r="L226" i="1" s="1"/>
  <c r="J228" i="1"/>
  <c r="K228" i="1" a="1"/>
  <c r="K228" i="1" s="1"/>
  <c r="L228" i="1" s="1"/>
  <c r="L227" i="1" s="1"/>
  <c r="J230" i="1"/>
  <c r="N230" i="1" a="1"/>
  <c r="N230" i="1" s="1"/>
  <c r="K230" i="1" a="1"/>
  <c r="K230" i="1" s="1"/>
  <c r="L230" i="1" s="1"/>
  <c r="J231" i="1"/>
  <c r="N231" i="1" a="1"/>
  <c r="N231" i="1" s="1"/>
  <c r="K231" i="1" a="1"/>
  <c r="K231" i="1" s="1"/>
  <c r="J232" i="1"/>
  <c r="N232" i="1" a="1"/>
  <c r="N232" i="1" s="1"/>
  <c r="K232" i="1" a="1"/>
  <c r="K232" i="1" s="1"/>
  <c r="L232" i="1" s="1"/>
  <c r="J234" i="1"/>
  <c r="K234" i="1" a="1"/>
  <c r="K234" i="1" s="1"/>
  <c r="J236" i="1"/>
  <c r="N236" i="1" a="1"/>
  <c r="N236" i="1" s="1"/>
  <c r="K236" i="1" a="1"/>
  <c r="K236" i="1" s="1"/>
  <c r="J237" i="1"/>
  <c r="N237" i="1" a="1"/>
  <c r="N237" i="1" s="1"/>
  <c r="K237" i="1" a="1"/>
  <c r="K237" i="1" s="1"/>
  <c r="J238" i="1"/>
  <c r="N238" i="1" a="1"/>
  <c r="N238" i="1" s="1"/>
  <c r="K238" i="1" a="1"/>
  <c r="K238" i="1" s="1"/>
  <c r="J240" i="1"/>
  <c r="K240" i="1" a="1"/>
  <c r="K240" i="1" s="1"/>
  <c r="L240" i="1" s="1"/>
  <c r="L239" i="1" s="1"/>
  <c r="J242" i="1"/>
  <c r="N242" i="1" a="1"/>
  <c r="N242" i="1" s="1"/>
  <c r="K242" i="1" a="1"/>
  <c r="K242" i="1" s="1"/>
  <c r="J243" i="1"/>
  <c r="N243" i="1" a="1"/>
  <c r="N243" i="1" s="1"/>
  <c r="K243" i="1" a="1"/>
  <c r="K243" i="1" s="1"/>
  <c r="J245" i="1"/>
  <c r="K245" i="1" a="1"/>
  <c r="K245" i="1" s="1"/>
  <c r="L245" i="1" s="1"/>
  <c r="L244" i="1" s="1"/>
  <c r="J247" i="1"/>
  <c r="N247" i="1" a="1"/>
  <c r="N247" i="1" s="1"/>
  <c r="K247" i="1" a="1"/>
  <c r="K247" i="1" s="1"/>
  <c r="L247" i="1" s="1"/>
  <c r="L246" i="1" s="1"/>
  <c r="J249" i="1"/>
  <c r="K249" i="1" a="1"/>
  <c r="K249" i="1" s="1"/>
  <c r="L249" i="1" s="1"/>
  <c r="L248" i="1" s="1"/>
  <c r="J251" i="1"/>
  <c r="N251" i="1" a="1"/>
  <c r="N251" i="1" s="1"/>
  <c r="K251" i="1" a="1"/>
  <c r="K251" i="1" s="1"/>
  <c r="J252" i="1"/>
  <c r="N252" i="1" a="1"/>
  <c r="N252" i="1" s="1"/>
  <c r="K252" i="1" a="1"/>
  <c r="K252" i="1" s="1"/>
  <c r="J253" i="1"/>
  <c r="N253" i="1" a="1"/>
  <c r="N253" i="1" s="1"/>
  <c r="K253" i="1" a="1"/>
  <c r="K253" i="1" s="1"/>
  <c r="J254" i="1"/>
  <c r="N254" i="1" a="1"/>
  <c r="N254" i="1" s="1"/>
  <c r="K254" i="1" a="1"/>
  <c r="K254" i="1" s="1"/>
  <c r="L254" i="1" s="1"/>
  <c r="J255" i="1"/>
  <c r="N255" i="1" a="1"/>
  <c r="N255" i="1" s="1"/>
  <c r="K255" i="1" a="1"/>
  <c r="K255" i="1" s="1"/>
  <c r="J257" i="1"/>
  <c r="K257" i="1" a="1"/>
  <c r="K257" i="1" s="1"/>
  <c r="L257" i="1" s="1"/>
  <c r="L256" i="1" s="1"/>
  <c r="J259" i="1"/>
  <c r="N259" i="1" a="1"/>
  <c r="N259" i="1" s="1"/>
  <c r="K259" i="1" a="1"/>
  <c r="K259" i="1" s="1"/>
  <c r="J260" i="1"/>
  <c r="N260" i="1" a="1"/>
  <c r="N260" i="1" s="1"/>
  <c r="K260" i="1" a="1"/>
  <c r="K260" i="1" s="1"/>
  <c r="L260" i="1" s="1"/>
  <c r="J261" i="1"/>
  <c r="N261" i="1" a="1"/>
  <c r="N261" i="1" s="1"/>
  <c r="K261" i="1" a="1"/>
  <c r="K261" i="1" s="1"/>
  <c r="L261" i="1" s="1"/>
  <c r="J262" i="1"/>
  <c r="N262" i="1" a="1"/>
  <c r="N262" i="1" s="1"/>
  <c r="K262" i="1" a="1"/>
  <c r="K262" i="1" s="1"/>
  <c r="J276" i="1"/>
  <c r="K276" i="1" a="1"/>
  <c r="K276" i="1" s="1"/>
  <c r="L276" i="1" s="1"/>
  <c r="L275" i="1" s="1"/>
  <c r="L274" i="1" s="1"/>
  <c r="L273" i="1" s="1"/>
  <c r="J266" i="1"/>
  <c r="K266" i="1" a="1"/>
  <c r="K266" i="1" s="1"/>
  <c r="J268" i="1"/>
  <c r="N268" i="1" a="1"/>
  <c r="N268" i="1" s="1"/>
  <c r="K268" i="1" a="1"/>
  <c r="K268" i="1" s="1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33" i="2"/>
  <c r="E32" i="2"/>
  <c r="E31" i="2"/>
  <c r="E30" i="2"/>
  <c r="E29" i="2"/>
  <c r="E28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L45" i="1" l="1"/>
  <c r="L102" i="1"/>
  <c r="L268" i="1"/>
  <c r="L267" i="1" s="1"/>
  <c r="L151" i="1"/>
  <c r="L150" i="1" s="1"/>
  <c r="J153" i="1"/>
  <c r="L153" i="1" s="1"/>
  <c r="L152" i="1" s="1"/>
  <c r="L211" i="1"/>
  <c r="L46" i="1"/>
  <c r="L185" i="1"/>
  <c r="L176" i="1"/>
  <c r="L193" i="1"/>
  <c r="L202" i="1"/>
  <c r="L196" i="1"/>
  <c r="E34" i="2"/>
  <c r="L143" i="1"/>
  <c r="L119" i="1"/>
  <c r="L120" i="1"/>
  <c r="L165" i="1"/>
  <c r="L195" i="1"/>
  <c r="L164" i="1"/>
  <c r="L41" i="1"/>
  <c r="L40" i="1" s="1"/>
  <c r="L63" i="1"/>
  <c r="L118" i="1"/>
  <c r="L194" i="1"/>
  <c r="L236" i="1"/>
  <c r="L112" i="1"/>
  <c r="L117" i="1"/>
  <c r="L36" i="1"/>
  <c r="L132" i="1"/>
  <c r="L61" i="1"/>
  <c r="L64" i="1"/>
  <c r="L74" i="1"/>
  <c r="L90" i="1"/>
  <c r="L89" i="1" s="1"/>
  <c r="L146" i="1"/>
  <c r="L113" i="1"/>
  <c r="L121" i="1"/>
  <c r="L216" i="1"/>
  <c r="L159" i="1"/>
  <c r="L204" i="1"/>
  <c r="L198" i="1"/>
  <c r="L234" i="1"/>
  <c r="L233" i="1" s="1"/>
  <c r="L237" i="1"/>
  <c r="L242" i="1"/>
  <c r="L27" i="1"/>
  <c r="L26" i="1" s="1"/>
  <c r="L29" i="1"/>
  <c r="L76" i="1"/>
  <c r="L133" i="1"/>
  <c r="L209" i="1"/>
  <c r="L48" i="1"/>
  <c r="L56" i="1"/>
  <c r="L55" i="1" s="1"/>
  <c r="L137" i="1"/>
  <c r="L223" i="1"/>
  <c r="L23" i="1"/>
  <c r="L22" i="1" s="1"/>
  <c r="L104" i="1"/>
  <c r="L126" i="1"/>
  <c r="L262" i="1"/>
  <c r="L33" i="1"/>
  <c r="L70" i="1"/>
  <c r="L69" i="1" s="1"/>
  <c r="L88" i="1"/>
  <c r="L87" i="1" s="1"/>
  <c r="L98" i="1"/>
  <c r="L97" i="1" s="1"/>
  <c r="L266" i="1"/>
  <c r="L265" i="1" s="1"/>
  <c r="L50" i="1"/>
  <c r="L49" i="1" s="1"/>
  <c r="L259" i="1"/>
  <c r="L252" i="1"/>
  <c r="L251" i="1"/>
  <c r="L96" i="1"/>
  <c r="L95" i="1" s="1"/>
  <c r="L208" i="1"/>
  <c r="L203" i="1"/>
  <c r="L19" i="1"/>
  <c r="L18" i="1" s="1"/>
  <c r="L255" i="1"/>
  <c r="L138" i="1"/>
  <c r="L149" i="1"/>
  <c r="L148" i="1" s="1"/>
  <c r="L231" i="1"/>
  <c r="L229" i="1" s="1"/>
  <c r="L51" i="1"/>
  <c r="L238" i="1"/>
  <c r="L188" i="1"/>
  <c r="L15" i="1"/>
  <c r="L14" i="1" s="1"/>
  <c r="L243" i="1"/>
  <c r="L253" i="1"/>
  <c r="L100" i="1"/>
  <c r="L99" i="1" s="1"/>
  <c r="L81" i="1"/>
  <c r="L62" i="1"/>
  <c r="L25" i="1"/>
  <c r="L101" i="1" l="1"/>
  <c r="L272" i="1"/>
  <c r="L154" i="1"/>
  <c r="L42" i="1"/>
  <c r="L215" i="1"/>
  <c r="L217" i="1"/>
  <c r="L270" i="1"/>
  <c r="L271" i="1"/>
  <c r="L141" i="1"/>
  <c r="L24" i="1"/>
  <c r="L57" i="1"/>
  <c r="L116" i="1"/>
  <c r="L235" i="1"/>
  <c r="L107" i="1"/>
  <c r="L73" i="1"/>
  <c r="L241" i="1"/>
  <c r="L28" i="1"/>
  <c r="L131" i="1"/>
  <c r="L136" i="1"/>
  <c r="L258" i="1"/>
  <c r="L250" i="1"/>
  <c r="L278" i="1" l="1"/>
  <c r="E36" i="2" s="1"/>
  <c r="L86" i="1"/>
  <c r="L269" i="1"/>
  <c r="L11" i="1"/>
  <c r="L10" i="1" s="1"/>
  <c r="L279" i="1" l="1"/>
  <c r="L85" i="1"/>
  <c r="L264" i="1"/>
  <c r="L263" i="1" s="1"/>
  <c r="L9" i="1" l="1"/>
  <c r="L277" i="1" s="1"/>
  <c r="G137" i="3"/>
  <c r="G136" i="3"/>
  <c r="G138" i="3"/>
  <c r="G139" i="3" l="1"/>
  <c r="G141" i="3" s="1"/>
</calcChain>
</file>

<file path=xl/sharedStrings.xml><?xml version="1.0" encoding="utf-8"?>
<sst xmlns="http://schemas.openxmlformats.org/spreadsheetml/2006/main" count="1385" uniqueCount="327">
  <si>
    <t>Локальный сметный расчет (ЛСР) №7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</si>
  <si>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ГП-72.107» Секция 0, 1, 2</t>
  </si>
  <si>
    <t>Ведомость объемов работ и расхода материалов по работе: Устройство системы отопления и сопутствующим работам (согласно проекту шифр ОВ,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</si>
  <si>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</si>
  <si>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</si>
  <si>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</si>
  <si>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</si>
  <si>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</si>
  <si>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</si>
  <si>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0</t>
  </si>
  <si>
    <t>Секция 1</t>
  </si>
  <si>
    <t>Секция 2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</si>
  <si>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</si>
  <si>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</si>
  <si>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</si>
  <si>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</si>
  <si>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</si>
  <si>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</si>
  <si>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</si>
  <si>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11.04</t>
  </si>
  <si>
    <t>Устройство системы отопления</t>
  </si>
  <si>
    <t>11.04.02</t>
  </si>
  <si>
    <t>Устройство стояка для горизонтальной системы отопления</t>
  </si>
  <si>
    <t>11.04.02.00</t>
  </si>
  <si>
    <t>Работы:</t>
  </si>
  <si>
    <t>Бурение отверстий Ø60</t>
  </si>
  <si>
    <t>шт</t>
  </si>
  <si>
    <t>Бурение отверстий до 120мм</t>
  </si>
  <si>
    <t>Бурение отверстий до 80мм</t>
  </si>
  <si>
    <t>Монтаж автоматического воздухоотводчика</t>
  </si>
  <si>
    <t>Материалы:</t>
  </si>
  <si>
    <t>1</t>
  </si>
  <si>
    <t>Воздухоотводчик</t>
  </si>
  <si>
    <t>Valtec</t>
  </si>
  <si>
    <t>автоматический Ду-15 10bar</t>
  </si>
  <si>
    <t>Монтаж клапана (фланцевые, резьбовые) до 32 мм</t>
  </si>
  <si>
    <t>Клапан запорный</t>
  </si>
  <si>
    <t>D-15 RLV прямой</t>
  </si>
  <si>
    <t>Монтаж компенсатора сильфонного</t>
  </si>
  <si>
    <t>Компенсатор сильфонный</t>
  </si>
  <si>
    <t>Ayvaz</t>
  </si>
  <si>
    <t>с защитной гильзой под приварку с внутренней направляющей Ду-50</t>
  </si>
  <si>
    <t>2</t>
  </si>
  <si>
    <t>с защитной гильзой под приварку с внутренней направляющей Ду-65</t>
  </si>
  <si>
    <t>3</t>
  </si>
  <si>
    <t>с защитной гильзой под приварку с внутренней направляющей Ду-32</t>
  </si>
  <si>
    <t>4</t>
  </si>
  <si>
    <t>с защитной гильзой под приварку с внутренней направляющей Ду-20</t>
  </si>
  <si>
    <t>5</t>
  </si>
  <si>
    <t>с защитной гильзой под приварку с внутренней направляющей Ду-15</t>
  </si>
  <si>
    <t>Монтаж кранов (фланцевые, резьбовые) до 32 мм</t>
  </si>
  <si>
    <t>Кран шаровой</t>
  </si>
  <si>
    <t>Ду-15 полнопроходный с НГ</t>
  </si>
  <si>
    <t>Ду-25 полнопроходный с НГ</t>
  </si>
  <si>
    <t>ВР-ВР Ду-15 полнопроходной</t>
  </si>
  <si>
    <t>Монтаж неподвижных опор</t>
  </si>
  <si>
    <t>Опора неподвижная</t>
  </si>
  <si>
    <t>стальная для стояков отопления Ду-76</t>
  </si>
  <si>
    <t>стальная для стояков отопления Ду-32</t>
  </si>
  <si>
    <t>стальная для стояков отопления Ду-57</t>
  </si>
  <si>
    <t>стальная для стояков отопления Ду-15</t>
  </si>
  <si>
    <t>стальная для стояков отопления Ду-20</t>
  </si>
  <si>
    <t>6</t>
  </si>
  <si>
    <t>стальная для стояков отопления Ду-25</t>
  </si>
  <si>
    <t>Монтаж счетчика</t>
  </si>
  <si>
    <t>Присоединители для счетчика</t>
  </si>
  <si>
    <t>компл.</t>
  </si>
  <si>
    <t>Вставка ремонтная</t>
  </si>
  <si>
    <t>для счетчика Ду15 мм</t>
  </si>
  <si>
    <t>Счетчик тепловой энергии</t>
  </si>
  <si>
    <t>Пульсар</t>
  </si>
  <si>
    <t>RS-485 Modbus Ду15</t>
  </si>
  <si>
    <t>Монтаж трубной изоляции</t>
  </si>
  <si>
    <t>м</t>
  </si>
  <si>
    <t>Теплоизоляция трубная</t>
  </si>
  <si>
    <t>K-FLEX</t>
  </si>
  <si>
    <t>76х13мм вспененный полиэтилен</t>
  </si>
  <si>
    <t>пог. м</t>
  </si>
  <si>
    <t>48х13мм вспененный полиэтилен</t>
  </si>
  <si>
    <t>57х13мм вспененный полиэтилен</t>
  </si>
  <si>
    <t>22х13мм вспененный полиэтилен</t>
  </si>
  <si>
    <t>28х13мм вспененный полиэтилен</t>
  </si>
  <si>
    <t>35х13мм вспененный полиэтилен</t>
  </si>
  <si>
    <t>7</t>
  </si>
  <si>
    <t>42х13мм вспененный полиэтилен</t>
  </si>
  <si>
    <t>Монтаж фильтра</t>
  </si>
  <si>
    <t>Фильтр сетчатый</t>
  </si>
  <si>
    <t>муфтовый ВР-ВР Ду-25 латунь</t>
  </si>
  <si>
    <t>Пробивка отверстий Ø70</t>
  </si>
  <si>
    <t>Прокладка трубы стальной до 40 мм</t>
  </si>
  <si>
    <t>Труба водогазопроводная</t>
  </si>
  <si>
    <t>стальная D-15х2,8 СТ3</t>
  </si>
  <si>
    <t>стальная D-20х2,8 СТ3</t>
  </si>
  <si>
    <t>стальная D-25х3,2 СТ3</t>
  </si>
  <si>
    <t>стальная D-32х3,2 СТ3</t>
  </si>
  <si>
    <t>стальная D-40х3,5 СТ3</t>
  </si>
  <si>
    <t>Прокладка трубы стальной от 57 мм</t>
  </si>
  <si>
    <t>Труба электросварная (пог.м.)</t>
  </si>
  <si>
    <t>стальная D-89х4,0</t>
  </si>
  <si>
    <t>стальная D-76х3,5</t>
  </si>
  <si>
    <t>стальная D-57х3,5</t>
  </si>
  <si>
    <t>%</t>
  </si>
  <si>
    <t>11.04.03</t>
  </si>
  <si>
    <t>Устройство отопления (горизонтальная разводка)</t>
  </si>
  <si>
    <t>11.04.03.00</t>
  </si>
  <si>
    <t>Бурение отверстий до 100мм</t>
  </si>
  <si>
    <t>Монтаж воздушно-отопительного агрегата</t>
  </si>
  <si>
    <t>Агрегат воздушно-отопительный</t>
  </si>
  <si>
    <t>Электрическая тепловая завеса</t>
  </si>
  <si>
    <t>Монтаж запорной-регулирующей арматуры</t>
  </si>
  <si>
    <t>Запорно-регулирующая арматура</t>
  </si>
  <si>
    <t>в комплекте с нипелями Ф3/4*1/2</t>
  </si>
  <si>
    <t>Уголок для сшитого полиэтилена</t>
  </si>
  <si>
    <t>радиальный 16 PPSU</t>
  </si>
  <si>
    <t>Евроконус</t>
  </si>
  <si>
    <t>сшитый полиэтилен 3/4x20</t>
  </si>
  <si>
    <t>Присоединительные фитинги</t>
  </si>
  <si>
    <t>Weser</t>
  </si>
  <si>
    <t>APT-R DN15</t>
  </si>
  <si>
    <t>APT-R DN20</t>
  </si>
  <si>
    <t>Клапан балансировочный</t>
  </si>
  <si>
    <t>автоматический APT-R с присоединителями Ду-20 Ру-16бар</t>
  </si>
  <si>
    <t>автоматический APT-R с присоединителями Ду-15 Ру-16бар</t>
  </si>
  <si>
    <t>ручной MVT-R Ду-15 Ру-16бар</t>
  </si>
  <si>
    <t>ручной MVT-R Ду-20 Ру-16бар</t>
  </si>
  <si>
    <t>Монтаж коллектора</t>
  </si>
  <si>
    <t>Коллектор (в сборе) распределительный</t>
  </si>
  <si>
    <t>Д-40 с 1-м выходом (диаметр подключения Ду20)</t>
  </si>
  <si>
    <t>Д-50 с 2-мя выходами (диаметр подключения Ду25)</t>
  </si>
  <si>
    <t>Д-50 с 3-мя выходами (диаметр подключения Ду25)</t>
  </si>
  <si>
    <t>Д-50 с 5-ю выходами (диаметр подключения Ду32)</t>
  </si>
  <si>
    <t>Д-40 с 2-мя выходами (диаметр подключения Ду25)</t>
  </si>
  <si>
    <t>Д-40 с 1-м выходом (диаметр подключения Ду15)</t>
  </si>
  <si>
    <t>Д-40 с 2-мя выходами (диаметр подключения Ду20)</t>
  </si>
  <si>
    <t>Монтаж коллектора для теплого пола</t>
  </si>
  <si>
    <t>с 6-ю выходами для теплого пола с насосом, расходомерами и термостатическим клапаном,16 bar</t>
  </si>
  <si>
    <t>с 7-ю выходами для теплого пола с насосом, расходомерами и термостатическим клапаном,16 bar</t>
  </si>
  <si>
    <t>Монтаж кранов (вварные) до 32 мм</t>
  </si>
  <si>
    <t>LD</t>
  </si>
  <si>
    <t>под приварку Ду-32</t>
  </si>
  <si>
    <t>под приварку Ду-25</t>
  </si>
  <si>
    <t>Монтаж кранов (вварные) от 40 мм</t>
  </si>
  <si>
    <t>под приварку Ду-65</t>
  </si>
  <si>
    <t>под приварку Ду-50</t>
  </si>
  <si>
    <t>Ду-20 полнопроходный с НГ</t>
  </si>
  <si>
    <t>Ду-32 полнопроходный с НГ</t>
  </si>
  <si>
    <t>ВР-ВР Ду-20 полнопроходной</t>
  </si>
  <si>
    <t>Монтаж кронштейна напольного</t>
  </si>
  <si>
    <t>Кронштейн для радиаторов</t>
  </si>
  <si>
    <t>напольный Н-300мм</t>
  </si>
  <si>
    <t>Монтаж радиаторов</t>
  </si>
  <si>
    <t>Термостатический элемент</t>
  </si>
  <si>
    <t>TR-84</t>
  </si>
  <si>
    <t>Радиатор отопления</t>
  </si>
  <si>
    <t>стальной панельный с нижним подключением 22 300х700</t>
  </si>
  <si>
    <t>стальной панельный с нижним подключением 22 300х900</t>
  </si>
  <si>
    <t>стальной панельный с нижним подключением 22 300х1000</t>
  </si>
  <si>
    <t>стальной панельный с нижним подключением 22 300х400</t>
  </si>
  <si>
    <t>стальной панельный с нижним подключением 22 300х1200</t>
  </si>
  <si>
    <t>стальной панельный с нижним подключением 22 300х1300</t>
  </si>
  <si>
    <t>8</t>
  </si>
  <si>
    <t>стальной панельный с нижним подключением 22 300х1400</t>
  </si>
  <si>
    <t>9</t>
  </si>
  <si>
    <t>стальной панельный с нижним подключением 22 300х1600</t>
  </si>
  <si>
    <t>10</t>
  </si>
  <si>
    <t>стальной панельный с нижним подключением 22 300х1800</t>
  </si>
  <si>
    <t>стальной панельный с нижним подключением 22 500х400</t>
  </si>
  <si>
    <t>12</t>
  </si>
  <si>
    <t>стальной панельный с нижним подключением 22 500х700</t>
  </si>
  <si>
    <t>13</t>
  </si>
  <si>
    <t>стальной панельный с нижним подключением 22 400х900</t>
  </si>
  <si>
    <t>14</t>
  </si>
  <si>
    <t>стальной панельный с нижним подключением 22 500х900</t>
  </si>
  <si>
    <t>15</t>
  </si>
  <si>
    <t>стальной панельный с нижним подключением 22 400х1100</t>
  </si>
  <si>
    <t>16</t>
  </si>
  <si>
    <t>стальной панельный с нижним подключением 22 400х1300</t>
  </si>
  <si>
    <t>17</t>
  </si>
  <si>
    <t>стальной панельный с нижним подключением 22 300х600</t>
  </si>
  <si>
    <t>18</t>
  </si>
  <si>
    <t>стальной панельный с нижним подключением 33 300х400</t>
  </si>
  <si>
    <t>19</t>
  </si>
  <si>
    <t>стальной панельный с нижним подключением 33 300х1100</t>
  </si>
  <si>
    <t>20</t>
  </si>
  <si>
    <t>стальной панельный с нижним подключением 22 500х500</t>
  </si>
  <si>
    <t>21</t>
  </si>
  <si>
    <t>стальной панельный с нижним подключением 33 300х500</t>
  </si>
  <si>
    <t>22</t>
  </si>
  <si>
    <t>стальной панельный с нижним подключением 11 500х600</t>
  </si>
  <si>
    <t>23</t>
  </si>
  <si>
    <t>стальной панельный с нижним подключением 22 500х600</t>
  </si>
  <si>
    <t>24</t>
  </si>
  <si>
    <t>стальной панельный с боковым подключением 22 500х1000</t>
  </si>
  <si>
    <t>25</t>
  </si>
  <si>
    <t>стальной панельный с боковым подключением 22 300х1000</t>
  </si>
  <si>
    <t>26</t>
  </si>
  <si>
    <t>стальной панельный с боковым подключением 22 300х700</t>
  </si>
  <si>
    <t>27</t>
  </si>
  <si>
    <t>стальной панельный с боковым подключением 22 500х600</t>
  </si>
  <si>
    <t>28</t>
  </si>
  <si>
    <t>стальной панельный с боковым подключением 22 500х700</t>
  </si>
  <si>
    <t>29</t>
  </si>
  <si>
    <t>стальной панельный с боковым подключением 22 300х1100</t>
  </si>
  <si>
    <t>30</t>
  </si>
  <si>
    <t>стальной панельный с нижним подключением 33 300х1300</t>
  </si>
  <si>
    <t>31</t>
  </si>
  <si>
    <t>стальной панельный с нижним подключением 33 300х600</t>
  </si>
  <si>
    <t>32</t>
  </si>
  <si>
    <t>стальной панельный с нижним подключением 22 300х1700</t>
  </si>
  <si>
    <t>33</t>
  </si>
  <si>
    <t>стальной панельный с боковым подключением 22 300х600</t>
  </si>
  <si>
    <t>34</t>
  </si>
  <si>
    <t>стальной панельный с боковым подключением 22 500х900</t>
  </si>
  <si>
    <t>35</t>
  </si>
  <si>
    <t>стальной панельный с нижним подключением 22 400х1400</t>
  </si>
  <si>
    <t>36</t>
  </si>
  <si>
    <t>стальной панельный с нижним подключением 22 400х1500</t>
  </si>
  <si>
    <t>37</t>
  </si>
  <si>
    <t>стальной панельный с нижним подключением 22 400х1600</t>
  </si>
  <si>
    <t>38</t>
  </si>
  <si>
    <t>стальной панельный с боковым подключением 22 500х500</t>
  </si>
  <si>
    <t>39</t>
  </si>
  <si>
    <t>стальной панельный с боковым подключением 21 500х400</t>
  </si>
  <si>
    <t>40</t>
  </si>
  <si>
    <t>стальной панельный с нижним подключением 22 400х400</t>
  </si>
  <si>
    <t>41</t>
  </si>
  <si>
    <t>стальной панельный с нижним подключением 22 400х500</t>
  </si>
  <si>
    <t>42</t>
  </si>
  <si>
    <t>стальной панельный с нижним подключением 22 400х600</t>
  </si>
  <si>
    <t>43</t>
  </si>
  <si>
    <t>стальной панельный с нижним подключением 22 400х700</t>
  </si>
  <si>
    <t>44</t>
  </si>
  <si>
    <t>стальной панельный с нижним подключением 22 400х1000</t>
  </si>
  <si>
    <t>45</t>
  </si>
  <si>
    <t>стальной панельный с нижним подключением 22 400х1200</t>
  </si>
  <si>
    <t>46</t>
  </si>
  <si>
    <t>стальной панельный с нижним подключением 22 300х2200</t>
  </si>
  <si>
    <t>47</t>
  </si>
  <si>
    <t>стальной панельный с нижним подключением 11 400х1400</t>
  </si>
  <si>
    <t>48</t>
  </si>
  <si>
    <t>стальной панельный с нижним подключением 11 500х400</t>
  </si>
  <si>
    <t>49</t>
  </si>
  <si>
    <t>стальной панельный с боковым подключением 22 500х400</t>
  </si>
  <si>
    <t>50</t>
  </si>
  <si>
    <t>стальной панельный с боковым подключением 33 500х1400</t>
  </si>
  <si>
    <t>51</t>
  </si>
  <si>
    <t>стальной панельный с нижним подключением 33 300х1700</t>
  </si>
  <si>
    <t>52</t>
  </si>
  <si>
    <t>стальной панельный с нижним подключением 33 500х400</t>
  </si>
  <si>
    <t>53</t>
  </si>
  <si>
    <t>стальной панельный с нижним подключением 11 400х500</t>
  </si>
  <si>
    <t>54</t>
  </si>
  <si>
    <t>стальной панельный с боковым подключением 22 400х800</t>
  </si>
  <si>
    <t>55</t>
  </si>
  <si>
    <t>стальной панельный с боковым подключением 11 300х900</t>
  </si>
  <si>
    <t>56</t>
  </si>
  <si>
    <t>стальной панельный с боковым подключением 22 300х800</t>
  </si>
  <si>
    <t>Конвектор электрический</t>
  </si>
  <si>
    <t>1000Вт</t>
  </si>
  <si>
    <t>89х13мм вспененный полиэтилен</t>
  </si>
  <si>
    <t>18х13мм вспененный полиэтилен</t>
  </si>
  <si>
    <t>Монтаж трубы гофрированной</t>
  </si>
  <si>
    <t>Труба гофрированная защитная</t>
  </si>
  <si>
    <t>Ø22</t>
  </si>
  <si>
    <t>Ø28</t>
  </si>
  <si>
    <t>Ø35</t>
  </si>
  <si>
    <t>Монтаж трубы из сшитого полиэтилена</t>
  </si>
  <si>
    <t>Труба сшитый полиэтилен</t>
  </si>
  <si>
    <t>ONE PLUS</t>
  </si>
  <si>
    <t>DN-26х3,0 PN-10bar PEXа</t>
  </si>
  <si>
    <t>DN-20х2,8 PN-10bar PEXа</t>
  </si>
  <si>
    <t>DN-16х2,2 PN-10bar PEXа</t>
  </si>
  <si>
    <t>Монтаж трубы из сшитого полиэтилена для теплого пола</t>
  </si>
  <si>
    <t>Плита для теплого пола полистирольная с фиксаторам</t>
  </si>
  <si>
    <t>м2</t>
  </si>
  <si>
    <t>Монтаж шкафа распределительного коллекторного</t>
  </si>
  <si>
    <t>Шкаф сантехнический коллекторный</t>
  </si>
  <si>
    <t>ххSTOUT ШРВ-5, либо аналог</t>
  </si>
  <si>
    <t>стальная D-108х4,0</t>
  </si>
  <si>
    <t>11.04.04</t>
  </si>
  <si>
    <t>ПНР</t>
  </si>
  <si>
    <t>11.04.04.00</t>
  </si>
  <si>
    <t>Пусконаладочные работы системы отопления: промывка, регулировка системы, манометрические испытания</t>
  </si>
  <si>
    <t>11.04.99</t>
  </si>
  <si>
    <t>Прочие работы</t>
  </si>
  <si>
    <t>11.04.99.00</t>
  </si>
  <si>
    <t>Эмаль (кг.)</t>
  </si>
  <si>
    <t>ПФ-115</t>
  </si>
  <si>
    <t>кг</t>
  </si>
  <si>
    <t>Для навигации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</si>
  <si>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</si>
  <si>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</si>
  <si>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</si>
  <si>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</si>
  <si>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</si>
  <si>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</si>
  <si>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</si>
  <si>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</si>
  <si>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</si>
  <si>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</si>
  <si>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</si>
  <si>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</si>
  <si>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ГП-72.107.01.11.04 Подвал_Устройство системы отопления №1</t>
  </si>
  <si>
    <t>627b1cfe-ba01-11f0-8b59-a036bcbd010b</t>
  </si>
  <si>
    <t>ГП-72.107.01.11.04 Секция 1_Устройство системы отопления №2</t>
  </si>
  <si>
    <t>370d635e-c045-11f0-8b59-a036bcbd010b</t>
  </si>
  <si>
    <t>ГП-72.107.02.11.04 Секция 2_Устройство системы отопления №1</t>
  </si>
  <si>
    <t>a032a7f2-c056-11f0-8b59-a036bcbd010b</t>
  </si>
  <si>
    <t>Итог</t>
  </si>
  <si>
    <t>Фитинги для ПЭ (сшитый)</t>
  </si>
  <si>
    <t>Фитинги для стальной трубы</t>
  </si>
  <si>
    <t>Прочие материалы</t>
  </si>
  <si>
    <t>в тч НДС ____%</t>
  </si>
  <si>
    <t>ИТОГО по сметному расчету, в тч НДС:</t>
  </si>
  <si>
    <t>Прочие работы (навигация)</t>
  </si>
  <si>
    <t>Проверка:</t>
  </si>
  <si>
    <t>Монтаж электроконвекторов</t>
  </si>
  <si>
    <t>указать %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</si>
  <si>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</si>
  <si>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</si>
  <si>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</si>
  <si>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</si>
  <si>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В стоимость СМР учтено: штробление отверстий в местах прохода коммуникаций (под выход узлов радиаторов), запенивание отверстий в местах прохода коммуникаций (под выход узлов радиаторов)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</si>
  <si>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</si>
  <si>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</si>
  <si>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</si>
  <si>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для всех разделов, расчитывается от стоимости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</si>
</sst>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#,##0.00\ _₽"/>
  </numFmts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rgb="FFFF0000"/>
      <name val="Arial"/>
      <family val="2"/>
      <charset val="204"/>
    </font>
    <font>
      <sz val="8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0"/>
      <name val="Arial"/>
      <family val="2"/>
      <charset val="204"/>
    </font>
    <font>
      <b/>
      <i/>
      <u/>
      <sz val="10"/>
      <name val="Arial"/>
      <family val="2"/>
      <charset val="204"/>
    </font>
    <font>
      <b/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0" fontId="11" fillId="0" borderId="0"/>
    <xf numFmtId="43" fontId="6" fillId="0" borderId="0" applyFont="0" applyFill="0" applyBorder="0" applyAlignment="0" applyProtection="0"/>
    <xf numFmtId="0" fontId="1" fillId="0" borderId="0"/>
  </cellStyleXfs>
  <cellXfs count="125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center" vertical="center"/>
    </xf>
    <xf numFmtId="1" fontId="0" fillId="9" borderId="2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/>
    </xf>
    <xf numFmtId="4" fontId="3" fillId="6" borderId="7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left"/>
    </xf>
    <xf numFmtId="0" fontId="7" fillId="4" borderId="5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/>
    </xf>
    <xf numFmtId="4" fontId="5" fillId="4" borderId="5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Alignment="1">
      <alignment horizontal="right" vertical="center"/>
    </xf>
    <xf numFmtId="0" fontId="5" fillId="0" borderId="5" xfId="0" applyFont="1" applyBorder="1" applyAlignment="1">
      <alignment horizontal="center"/>
    </xf>
    <xf numFmtId="0" fontId="5" fillId="5" borderId="6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right" vertical="center"/>
    </xf>
    <xf numFmtId="1" fontId="5" fillId="5" borderId="5" xfId="0" applyNumberFormat="1" applyFont="1" applyFill="1" applyBorder="1" applyAlignment="1">
      <alignment horizontal="right" vertical="center"/>
    </xf>
    <xf numFmtId="4" fontId="5" fillId="5" borderId="5" xfId="0" applyNumberFormat="1" applyFon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center"/>
    </xf>
    <xf numFmtId="1" fontId="5" fillId="9" borderId="5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left" wrapText="1"/>
    </xf>
    <xf numFmtId="0" fontId="6" fillId="0" borderId="12" xfId="0" applyFont="1" applyBorder="1" applyAlignment="1">
      <alignment horizontal="left" wrapText="1"/>
    </xf>
    <xf numFmtId="0" fontId="6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0" fontId="6" fillId="5" borderId="5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wrapText="1"/>
    </xf>
    <xf numFmtId="0" fontId="5" fillId="6" borderId="7" xfId="0" applyFont="1" applyFill="1" applyBorder="1" applyAlignment="1">
      <alignment horizontal="center"/>
    </xf>
    <xf numFmtId="49" fontId="8" fillId="10" borderId="0" xfId="0" applyNumberFormat="1" applyFont="1" applyFill="1" applyAlignment="1">
      <alignment horizontal="center" vertical="center"/>
    </xf>
    <xf numFmtId="0" fontId="9" fillId="10" borderId="0" xfId="0" applyFont="1" applyFill="1" applyAlignment="1">
      <alignment vertical="center" wrapText="1"/>
    </xf>
    <xf numFmtId="0" fontId="8" fillId="10" borderId="0" xfId="0" applyFont="1" applyFill="1" applyAlignment="1">
      <alignment horizontal="center" vertical="center" wrapText="1"/>
    </xf>
    <xf numFmtId="165" fontId="8" fillId="10" borderId="0" xfId="0" applyNumberFormat="1" applyFont="1" applyFill="1" applyAlignment="1">
      <alignment horizontal="center" vertical="center" wrapText="1"/>
    </xf>
    <xf numFmtId="165" fontId="10" fillId="10" borderId="0" xfId="0" applyNumberFormat="1" applyFont="1" applyFill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8" fillId="0" borderId="0" xfId="1" applyFont="1" applyAlignment="1">
      <alignment vertical="center"/>
    </xf>
    <xf numFmtId="43" fontId="8" fillId="0" borderId="0" xfId="2" applyFont="1" applyAlignment="1">
      <alignment vertical="center"/>
    </xf>
    <xf numFmtId="4" fontId="8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 wrapText="1"/>
    </xf>
    <xf numFmtId="0" fontId="8" fillId="0" borderId="0" xfId="3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9" xfId="0" applyNumberFormat="1" applyFont="1" applyFill="1" applyBorder="1" applyAlignment="1">
      <alignment horizontal="right"/>
    </xf>
    <xf numFmtId="4" fontId="4" fillId="6" borderId="6" xfId="0" applyNumberFormat="1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3" fillId="8" borderId="0" xfId="0" applyFont="1" applyFill="1" applyAlignment="1">
      <alignment horizontal="left" vertical="center" wrapText="1"/>
    </xf>
    <xf numFmtId="0" fontId="8" fillId="0" borderId="0" xfId="3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4">
    <cellStyle name="Обычный" xfId="0" builtinId="0"/>
    <cellStyle name="Обычный 2" xfId="1" xr:uid="{C0792999-3DD7-4480-8002-33601D416FAC}"/>
    <cellStyle name="Обычный 3 2 2 3 2" xfId="3" xr:uid="{5010E6DC-9081-4980-AD5B-00D7F315231A}"/>
    <cellStyle name="Финансовый 2" xfId="2" xr:uid="{8884D99F-0018-4AF7-93F2-42211957BA63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B7C3FF-EF46-481E-A0D0-3DC2995A1F76}" name="Р" displayName="Р" ref="A3:F34" totalsRowCount="1" headerRowDxfId="37" headerRowBorderDxfId="36" tableBorderDxfId="35" totalsRowBorderDxfId="34">
  <autoFilter ref="A3:F33" xr:uid="{81B7C3FF-EF46-481E-A0D0-3DC2995A1F76}"/>
  <tableColumns count="6">
    <tableColumn id="1" xr3:uid="{D86995A9-8A5D-4592-872D-E72BD96CFB97}" name="Наименование" totalsRowLabel="Итог" dataDxfId="33" totalsRowDxfId="32"/>
    <tableColumn id="2" xr3:uid="{9052E7C5-0413-495A-A31E-D8CACF2F84B2}" name="Ед. изм." dataDxfId="31" totalsRowDxfId="30"/>
    <tableColumn id="3" xr3:uid="{2D7A4EF5-EF2D-42B3-B90D-55D501608B10}" name="Количество" dataDxfId="29" totalsRowDxfId="28"/>
    <tableColumn id="4" xr3:uid="{AAD1650F-071B-40A7-AD50-CDD296583358}" name="Цена за ед., руб" dataDxfId="27" totalsRowDxfId="26"/>
    <tableColumn id="5" xr3:uid="{FAA9DB6A-6A6C-4AE0-A566-47116B1475AB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A55DBB6F-FC18-4327-9565-4F3F8D05D743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A0ADFAB-F990-4908-98B6-198B349A339D}" name="М" displayName="М" ref="A3:I139" totalsRowCount="1" headerRowDxfId="21" headerRowBorderDxfId="20" tableBorderDxfId="19" totalsRowBorderDxfId="18">
  <autoFilter ref="A3:I138" xr:uid="{FA0ADFAB-F990-4908-98B6-198B349A339D}"/>
  <tableColumns count="9">
    <tableColumn id="1" xr3:uid="{FF80AEE5-8461-4A89-BC02-8EB004872476}" name="Наим." totalsRowLabel="Итог" dataDxfId="17" totalsRowDxfId="8"/>
    <tableColumn id="2" xr3:uid="{5ECB5EEF-E3CB-4CBE-AB20-434D2B5EB7AB}" name="Артикул, марка, произв." dataDxfId="16" totalsRowDxfId="7"/>
    <tableColumn id="3" xr3:uid="{FEE05640-0F93-4E0D-82A9-916766374200}" name="Хар-ка" dataDxfId="15" totalsRowDxfId="6"/>
    <tableColumn id="4" xr3:uid="{F74202B5-11C6-4D0B-AF7B-A98BE6E607FA}" name="Ед. изм." dataDxfId="14" totalsRowDxfId="5"/>
    <tableColumn id="5" xr3:uid="{E90CD2C1-8178-4B9A-9567-488702048414}" name="Количество" dataDxfId="13" totalsRowDxfId="4"/>
    <tableColumn id="6" xr3:uid="{FCA059D8-B3DB-4B0B-A6C2-8AD1D588A71F}" name="Цена за ед., руб" dataDxfId="12" totalsRowDxfId="3"/>
    <tableColumn id="7" xr3:uid="{D7507F3D-7F49-4609-9D35-FD33606756E2}" name="Сумма, руб" totalsRowFunction="sum" dataDxfId="11" totalsRowDxfId="2">
      <calculatedColumnFormula>ROUND(М[[#This Row],[Количество]]*М[[#This Row],[Цена за ед., руб]],2)</calculatedColumnFormula>
    </tableColumn>
    <tableColumn id="8" xr3:uid="{08239F06-E974-4146-9346-0A0084AC0C0F}" name="Прим." dataDxfId="10" totalsRowDxfId="1"/>
    <tableColumn id="9" xr3:uid="{95AB67B1-24BA-4841-B923-F8E001B2EC45}" name="Форма закупа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Y289"/>
  <sheetViews>
    <sheetView tabSelected="1" workbookViewId="0">
      <pane ySplit="7" topLeftCell="A245" activePane="bottomLeft" state="frozen"/>
      <selection pane="bottomLeft" activeCell="O7" sqref="O7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9" width="10.5" style="1" customWidth="1"/>
    <col min="10" max="10" width="14.6640625" style="1" customWidth="1"/>
    <col min="11" max="11" width="16" style="1" customWidth="1"/>
    <col min="12" max="12" width="17" style="1" customWidth="1"/>
    <col min="13" max="13" width="35" style="1" customWidth="1"/>
    <col min="14" max="14" width="23.33203125" style="1" customWidth="1"/>
  </cols>
  <sheetData>
    <row r="1" spans="1:14" ht="11.1" customHeight="1" x14ac:dyDescent="0.2"/>
    <row r="2" spans="1:14" ht="11.1" customHeight="1" x14ac:dyDescent="0.2">
      <c r="B2" s="112" t="s">
        <v>0</v>
      </c>
      <c r="C2" s="112"/>
      <c r="D2" s="112"/>
      <c r="E2" s="112"/>
      <c r="F2" s="112"/>
      <c r="G2" s="112"/>
      <c r="H2" s="112"/>
      <c r="I2" s="112"/>
      <c r="J2" s="112"/>
    </row>
    <row r="3" spans="1:14" ht="23.1" customHeight="1" x14ac:dyDescent="0.2">
      <c r="B3" s="113" t="s">
        <v>1</v>
      </c>
      <c r="C3" s="113"/>
      <c r="D3" s="113"/>
      <c r="E3" s="113"/>
      <c r="F3" s="113"/>
      <c r="G3" s="113"/>
      <c r="H3" s="113"/>
      <c r="I3" s="113"/>
      <c r="J3" s="113"/>
    </row>
    <row r="4" spans="1:14" ht="23.1" customHeight="1" x14ac:dyDescent="0.2">
      <c r="B4" s="113" t="s">
        <v>2</v>
      </c>
      <c r="C4" s="113"/>
      <c r="D4" s="113"/>
      <c r="E4" s="113"/>
      <c r="F4" s="113"/>
      <c r="G4" s="113"/>
      <c r="H4" s="113"/>
      <c r="I4" s="113"/>
      <c r="J4" s="113"/>
    </row>
    <row r="5" spans="1:14" ht="11.1" customHeight="1" x14ac:dyDescent="0.2"/>
    <row r="6" spans="1:14" ht="11.1" customHeight="1" x14ac:dyDescent="0.2">
      <c r="A6" s="101" t="s">
        <v>3</v>
      </c>
      <c r="B6" s="101" t="s">
        <v>4</v>
      </c>
      <c r="C6" s="116" t="s">
        <v>5</v>
      </c>
      <c r="D6" s="118" t="s">
        <v>6</v>
      </c>
      <c r="E6" s="101" t="s">
        <v>7</v>
      </c>
      <c r="F6" s="99" t="s">
        <v>8</v>
      </c>
      <c r="G6" s="114" t="s">
        <v>9</v>
      </c>
      <c r="H6" s="114" t="s">
        <v>10</v>
      </c>
      <c r="I6" s="114" t="s">
        <v>11</v>
      </c>
      <c r="J6" s="101" t="s">
        <v>12</v>
      </c>
      <c r="K6" s="99" t="s">
        <v>13</v>
      </c>
      <c r="L6" s="99" t="s">
        <v>14</v>
      </c>
      <c r="M6" s="101" t="s">
        <v>15</v>
      </c>
      <c r="N6" s="99" t="s">
        <v>16</v>
      </c>
    </row>
    <row r="7" spans="1:14" ht="11.1" customHeight="1" x14ac:dyDescent="0.2">
      <c r="A7" s="102"/>
      <c r="B7" s="102"/>
      <c r="C7" s="117"/>
      <c r="D7" s="119"/>
      <c r="E7" s="102"/>
      <c r="F7" s="100"/>
      <c r="G7" s="115"/>
      <c r="H7" s="115"/>
      <c r="I7" s="115"/>
      <c r="J7" s="102"/>
      <c r="K7" s="100"/>
      <c r="L7" s="100"/>
      <c r="M7" s="102"/>
      <c r="N7" s="100"/>
    </row>
    <row r="8" spans="1:14" ht="11.1" customHeight="1" x14ac:dyDescent="0.2">
      <c r="A8" s="3" t="s">
        <v>17</v>
      </c>
      <c r="B8" s="4" t="s">
        <v>18</v>
      </c>
      <c r="C8" s="5"/>
      <c r="D8" s="5"/>
      <c r="E8" s="6"/>
      <c r="F8" s="7"/>
      <c r="G8" s="7"/>
      <c r="H8" s="7"/>
      <c r="I8" s="7"/>
      <c r="J8" s="7"/>
      <c r="K8" s="51"/>
      <c r="L8" s="51"/>
      <c r="M8" s="5"/>
      <c r="N8" s="5"/>
    </row>
    <row r="9" spans="1:14" ht="11.1" customHeight="1" outlineLevel="1" x14ac:dyDescent="0.2">
      <c r="A9" s="8" t="s">
        <v>19</v>
      </c>
      <c r="B9" s="9" t="s">
        <v>20</v>
      </c>
      <c r="C9" s="10"/>
      <c r="D9" s="10"/>
      <c r="E9" s="11"/>
      <c r="F9" s="12"/>
      <c r="G9" s="12"/>
      <c r="H9" s="12"/>
      <c r="I9" s="12"/>
      <c r="J9" s="12"/>
      <c r="K9" s="52"/>
      <c r="L9" s="52">
        <f ca="1">SUM($L$263,$L$273,$L$85,$L$10)</f>
        <v>0</v>
      </c>
      <c r="M9" s="10"/>
      <c r="N9" s="10"/>
    </row>
    <row r="10" spans="1:14" ht="23.1" customHeight="1" outlineLevel="2" x14ac:dyDescent="0.2">
      <c r="A10" s="13" t="s">
        <v>21</v>
      </c>
      <c r="B10" s="14" t="s">
        <v>22</v>
      </c>
      <c r="C10" s="15"/>
      <c r="D10" s="15"/>
      <c r="E10" s="16"/>
      <c r="F10" s="17"/>
      <c r="G10" s="18"/>
      <c r="H10" s="18"/>
      <c r="I10" s="18"/>
      <c r="J10" s="18"/>
      <c r="K10" s="53"/>
      <c r="L10" s="53">
        <f>SUM($L$11)</f>
        <v>0</v>
      </c>
      <c r="M10" s="19"/>
      <c r="N10" s="19"/>
    </row>
    <row r="11" spans="1:14" ht="23.1" customHeight="1" outlineLevel="3" x14ac:dyDescent="0.2">
      <c r="A11" s="13" t="s">
        <v>23</v>
      </c>
      <c r="B11" s="14" t="s">
        <v>22</v>
      </c>
      <c r="C11" s="15"/>
      <c r="D11" s="15"/>
      <c r="E11" s="16"/>
      <c r="F11" s="17"/>
      <c r="G11" s="18"/>
      <c r="H11" s="18"/>
      <c r="I11" s="18"/>
      <c r="J11" s="18"/>
      <c r="K11" s="53"/>
      <c r="L11" s="53">
        <f>SUM($L$81,$L$79,$L$73,$L$71,$L$69,$L$67,$L$65,$L$57,$L$55,$L$51,$L$49,$L$42,$L$40,$L$36,$L$34,$L$28,$L$26,$L$24,$L$22,$L$20,$L$18,$L$16,$L$14,$L$12)</f>
        <v>0</v>
      </c>
      <c r="M11" s="19"/>
      <c r="N11" s="19"/>
    </row>
    <row r="12" spans="1:14" ht="11.1" customHeight="1" outlineLevel="4" x14ac:dyDescent="0.2">
      <c r="A12" s="20"/>
      <c r="B12" s="14" t="s">
        <v>24</v>
      </c>
      <c r="C12" s="21"/>
      <c r="D12" s="21"/>
      <c r="E12" s="21"/>
      <c r="F12" s="21"/>
      <c r="G12" s="21"/>
      <c r="H12" s="21"/>
      <c r="I12" s="21"/>
      <c r="J12" s="21"/>
      <c r="K12" s="54"/>
      <c r="L12" s="55">
        <f>SUM($L$13)</f>
        <v>0</v>
      </c>
      <c r="M12" s="18"/>
      <c r="N12" s="22"/>
    </row>
    <row r="13" spans="1:14" ht="11.1" customHeight="1" outlineLevel="4" x14ac:dyDescent="0.2">
      <c r="A13" s="23"/>
      <c r="B13" s="24" t="s">
        <v>25</v>
      </c>
      <c r="C13" s="25"/>
      <c r="D13" s="25"/>
      <c r="E13" s="26" t="s">
        <v>26</v>
      </c>
      <c r="F13" s="27"/>
      <c r="G13" s="27"/>
      <c r="H13" s="28">
        <v>4</v>
      </c>
      <c r="I13" s="28">
        <v>4</v>
      </c>
      <c r="J13" s="28">
        <f>SUM($G$13:$I$13)</f>
        <v>8</v>
      </c>
      <c r="K13" s="56">
        <f t="array" ref="K13">INDEX(Р[Цена за ед., руб],MATCH(1,IF(($B13=Р[Наименование])*($M13=Р[Примечание]),{1},($B13=Р[Наименование])*($M13=Р[Примечание])),0))</f>
        <v>0</v>
      </c>
      <c r="L13" s="56">
        <f>ROUND($J$13*$K$13,2)</f>
        <v>0</v>
      </c>
      <c r="M13" s="25"/>
      <c r="N13" s="25"/>
    </row>
    <row r="14" spans="1:14" ht="11.1" customHeight="1" outlineLevel="4" x14ac:dyDescent="0.2">
      <c r="A14" s="20"/>
      <c r="B14" s="14" t="s">
        <v>24</v>
      </c>
      <c r="C14" s="21"/>
      <c r="D14" s="21"/>
      <c r="E14" s="21"/>
      <c r="F14" s="21"/>
      <c r="G14" s="21"/>
      <c r="H14" s="21"/>
      <c r="I14" s="21"/>
      <c r="J14" s="21"/>
      <c r="K14" s="54"/>
      <c r="L14" s="55">
        <f>SUM($L$15)</f>
        <v>0</v>
      </c>
      <c r="M14" s="18"/>
      <c r="N14" s="22"/>
    </row>
    <row r="15" spans="1:14" ht="11.1" customHeight="1" outlineLevel="4" x14ac:dyDescent="0.2">
      <c r="A15" s="23"/>
      <c r="B15" s="24" t="s">
        <v>27</v>
      </c>
      <c r="C15" s="25"/>
      <c r="D15" s="25"/>
      <c r="E15" s="26" t="s">
        <v>26</v>
      </c>
      <c r="F15" s="27"/>
      <c r="G15" s="27"/>
      <c r="H15" s="28">
        <v>38</v>
      </c>
      <c r="I15" s="28">
        <v>52</v>
      </c>
      <c r="J15" s="28">
        <f>SUM($G$15:$I$15)</f>
        <v>90</v>
      </c>
      <c r="K15" s="56">
        <f t="array" ref="K15">INDEX(Р[Цена за ед., руб],MATCH(1,IF(($B15=Р[Наименование])*($M15=Р[Примечание]),{1},($B15=Р[Наименование])*($M15=Р[Примечание])),0))</f>
        <v>0</v>
      </c>
      <c r="L15" s="56">
        <f>ROUND($J$15*$K$15,2)</f>
        <v>0</v>
      </c>
      <c r="M15" s="25"/>
      <c r="N15" s="25"/>
    </row>
    <row r="16" spans="1:14" ht="11.1" customHeight="1" outlineLevel="4" x14ac:dyDescent="0.2">
      <c r="A16" s="20"/>
      <c r="B16" s="14" t="s">
        <v>24</v>
      </c>
      <c r="C16" s="21"/>
      <c r="D16" s="21"/>
      <c r="E16" s="21"/>
      <c r="F16" s="21"/>
      <c r="G16" s="21"/>
      <c r="H16" s="21"/>
      <c r="I16" s="21"/>
      <c r="J16" s="21"/>
      <c r="K16" s="54"/>
      <c r="L16" s="55">
        <f>SUM($L$17)</f>
        <v>0</v>
      </c>
      <c r="M16" s="18"/>
      <c r="N16" s="22"/>
    </row>
    <row r="17" spans="1:14" ht="11.1" customHeight="1" outlineLevel="4" x14ac:dyDescent="0.2">
      <c r="A17" s="23"/>
      <c r="B17" s="24" t="s">
        <v>28</v>
      </c>
      <c r="C17" s="25"/>
      <c r="D17" s="25"/>
      <c r="E17" s="26" t="s">
        <v>26</v>
      </c>
      <c r="F17" s="27"/>
      <c r="G17" s="27"/>
      <c r="H17" s="28">
        <v>41</v>
      </c>
      <c r="I17" s="28">
        <v>84</v>
      </c>
      <c r="J17" s="28">
        <f>SUM($G$17:$I$17)</f>
        <v>125</v>
      </c>
      <c r="K17" s="56">
        <f t="array" ref="K17">INDEX(Р[Цена за ед., руб],MATCH(1,IF(($B17=Р[Наименование])*($M17=Р[Примечание]),{1},($B17=Р[Наименование])*($M17=Р[Примечание])),0))</f>
        <v>0</v>
      </c>
      <c r="L17" s="56">
        <f>ROUND($J$17*$K$17,2)</f>
        <v>0</v>
      </c>
      <c r="M17" s="25"/>
      <c r="N17" s="25"/>
    </row>
    <row r="18" spans="1:14" ht="11.1" customHeight="1" outlineLevel="4" x14ac:dyDescent="0.2">
      <c r="A18" s="20"/>
      <c r="B18" s="14" t="s">
        <v>24</v>
      </c>
      <c r="C18" s="21"/>
      <c r="D18" s="21"/>
      <c r="E18" s="21"/>
      <c r="F18" s="21"/>
      <c r="G18" s="21"/>
      <c r="H18" s="21"/>
      <c r="I18" s="21"/>
      <c r="J18" s="21"/>
      <c r="K18" s="54"/>
      <c r="L18" s="55">
        <f>SUM($L$19)</f>
        <v>0</v>
      </c>
      <c r="M18" s="18"/>
      <c r="N18" s="22"/>
    </row>
    <row r="19" spans="1:14" ht="23.1" customHeight="1" outlineLevel="4" x14ac:dyDescent="0.2">
      <c r="A19" s="23"/>
      <c r="B19" s="24" t="s">
        <v>29</v>
      </c>
      <c r="C19" s="25"/>
      <c r="D19" s="25"/>
      <c r="E19" s="26" t="s">
        <v>26</v>
      </c>
      <c r="F19" s="27"/>
      <c r="G19" s="27"/>
      <c r="H19" s="28">
        <v>12</v>
      </c>
      <c r="I19" s="28">
        <v>12</v>
      </c>
      <c r="J19" s="28">
        <f>SUM($G$19:$I$19)</f>
        <v>24</v>
      </c>
      <c r="K19" s="56">
        <f t="array" ref="K19">INDEX(Р[Цена за ед., руб],MATCH(1,IF(($B19=Р[Наименование])*($M19=Р[Примечание]),{1},($B19=Р[Наименование])*($M19=Р[Примечание])),0))</f>
        <v>0</v>
      </c>
      <c r="L19" s="56">
        <f>ROUND($J$19*$K$19,2)</f>
        <v>0</v>
      </c>
      <c r="M19" s="25"/>
      <c r="N19" s="25"/>
    </row>
    <row r="20" spans="1:14" ht="11.1" customHeight="1" outlineLevel="4" x14ac:dyDescent="0.2">
      <c r="A20" s="20"/>
      <c r="B20" s="14" t="s">
        <v>30</v>
      </c>
      <c r="C20" s="21"/>
      <c r="D20" s="21"/>
      <c r="E20" s="21"/>
      <c r="F20" s="21"/>
      <c r="G20" s="21"/>
      <c r="H20" s="21"/>
      <c r="I20" s="21"/>
      <c r="J20" s="21"/>
      <c r="K20" s="54"/>
      <c r="L20" s="55">
        <f>SUM($L$21)</f>
        <v>0</v>
      </c>
      <c r="M20" s="18"/>
      <c r="N20" s="22"/>
    </row>
    <row r="21" spans="1:14" ht="23.1" customHeight="1" outlineLevel="4" x14ac:dyDescent="0.2">
      <c r="A21" s="23" t="s">
        <v>31</v>
      </c>
      <c r="B21" s="24" t="s">
        <v>32</v>
      </c>
      <c r="C21" s="25" t="s">
        <v>33</v>
      </c>
      <c r="D21" s="25" t="s">
        <v>34</v>
      </c>
      <c r="E21" s="26" t="s">
        <v>26</v>
      </c>
      <c r="F21" s="27"/>
      <c r="G21" s="27"/>
      <c r="H21" s="28">
        <v>12</v>
      </c>
      <c r="I21" s="28">
        <v>12</v>
      </c>
      <c r="J21" s="28">
        <f>SUM($G$21:$I$21)</f>
        <v>24</v>
      </c>
      <c r="K21" s="56">
        <f t="array" ref="K21">INDEX(М[Цена за ед., руб],MATCH(1,IF(($B21=М[Наим.])*($C21=М[Артикул, марка, произв.])*($D21=М[Хар-ка])*($M21=М[Прим.]),{1},($B21=М[Наим.])*($C21=М[Артикул, марка, произв.])*($D21=М[Хар-ка])*($M21=М[Прим.])),0))</f>
        <v>0</v>
      </c>
      <c r="L21" s="56">
        <f>ROUND($J$21*$K$21,2)</f>
        <v>0</v>
      </c>
      <c r="M21" s="25"/>
      <c r="N21" s="25">
        <f t="array" ref="N21">INDEX(М[Форма закупа],MATCH(1,IF(($B21=М[Наим.])*($C21=М[Артикул, марка, произв.])*($D21=М[Хар-ка])*($M21=М[Прим.]),{1},($B21=М[Наим.])*($C21=М[Артикул, марка, произв.])*($D21=М[Хар-ка])*($M21=М[Прим.])),0))</f>
        <v>0</v>
      </c>
    </row>
    <row r="22" spans="1:14" ht="11.1" customHeight="1" outlineLevel="4" x14ac:dyDescent="0.2">
      <c r="A22" s="20"/>
      <c r="B22" s="14" t="s">
        <v>24</v>
      </c>
      <c r="C22" s="21"/>
      <c r="D22" s="21"/>
      <c r="E22" s="21"/>
      <c r="F22" s="21"/>
      <c r="G22" s="21"/>
      <c r="H22" s="21"/>
      <c r="I22" s="21"/>
      <c r="J22" s="21"/>
      <c r="K22" s="54"/>
      <c r="L22" s="55">
        <f>SUM($L$23)</f>
        <v>0</v>
      </c>
      <c r="M22" s="18"/>
      <c r="N22" s="22"/>
    </row>
    <row r="23" spans="1:14" ht="23.1" customHeight="1" outlineLevel="4" x14ac:dyDescent="0.2">
      <c r="A23" s="23"/>
      <c r="B23" s="24" t="s">
        <v>35</v>
      </c>
      <c r="C23" s="25"/>
      <c r="D23" s="25"/>
      <c r="E23" s="26" t="s">
        <v>26</v>
      </c>
      <c r="F23" s="27"/>
      <c r="G23" s="27"/>
      <c r="H23" s="28">
        <v>12</v>
      </c>
      <c r="I23" s="28">
        <v>33</v>
      </c>
      <c r="J23" s="28">
        <f>SUM($G$23:$I$23)</f>
        <v>45</v>
      </c>
      <c r="K23" s="56">
        <f t="array" ref="K23">INDEX(Р[Цена за ед., руб],MATCH(1,IF(($B23=Р[Наименование])*($M23=Р[Примечание]),{1},($B23=Р[Наименование])*($M23=Р[Примечание])),0))</f>
        <v>0</v>
      </c>
      <c r="L23" s="56">
        <f>ROUND($J$23*$K$23,2)</f>
        <v>0</v>
      </c>
      <c r="M23" s="25"/>
      <c r="N23" s="25"/>
    </row>
    <row r="24" spans="1:14" ht="11.1" customHeight="1" outlineLevel="4" x14ac:dyDescent="0.2">
      <c r="A24" s="20"/>
      <c r="B24" s="14" t="s">
        <v>30</v>
      </c>
      <c r="C24" s="21"/>
      <c r="D24" s="21"/>
      <c r="E24" s="21"/>
      <c r="F24" s="21"/>
      <c r="G24" s="21"/>
      <c r="H24" s="21"/>
      <c r="I24" s="21"/>
      <c r="J24" s="21"/>
      <c r="K24" s="54"/>
      <c r="L24" s="55">
        <f>SUM($L$25)</f>
        <v>0</v>
      </c>
      <c r="M24" s="18"/>
      <c r="N24" s="22"/>
    </row>
    <row r="25" spans="1:14" ht="11.1" customHeight="1" outlineLevel="4" x14ac:dyDescent="0.2">
      <c r="A25" s="23" t="s">
        <v>31</v>
      </c>
      <c r="B25" s="24" t="s">
        <v>36</v>
      </c>
      <c r="C25" s="25" t="s">
        <v>33</v>
      </c>
      <c r="D25" s="25" t="s">
        <v>37</v>
      </c>
      <c r="E25" s="26" t="s">
        <v>26</v>
      </c>
      <c r="F25" s="27"/>
      <c r="G25" s="27"/>
      <c r="H25" s="28">
        <v>12</v>
      </c>
      <c r="I25" s="28">
        <v>33</v>
      </c>
      <c r="J25" s="28">
        <f>SUM($G$25:$I$25)</f>
        <v>45</v>
      </c>
      <c r="K25" s="56">
        <f t="array" ref="K25">INDEX(М[Цена за ед., руб],MATCH(1,IF(($B25=М[Наим.])*($C25=М[Артикул, марка, произв.])*($D25=М[Хар-ка])*($M25=М[Прим.]),{1},($B25=М[Наим.])*($C25=М[Артикул, марка, произв.])*($D25=М[Хар-ка])*($M25=М[Прим.])),0))</f>
        <v>0</v>
      </c>
      <c r="L25" s="56">
        <f>ROUND($J$25*$K$25,2)</f>
        <v>0</v>
      </c>
      <c r="M25" s="25"/>
      <c r="N25" s="25">
        <f t="array" ref="N25">INDEX(М[Форма закупа],MATCH(1,IF(($B25=М[Наим.])*($C25=М[Артикул, марка, произв.])*($D25=М[Хар-ка])*($M25=М[Прим.]),{1},($B25=М[Наим.])*($C25=М[Артикул, марка, произв.])*($D25=М[Хар-ка])*($M25=М[Прим.])),0))</f>
        <v>0</v>
      </c>
    </row>
    <row r="26" spans="1:14" ht="11.1" customHeight="1" outlineLevel="4" x14ac:dyDescent="0.2">
      <c r="A26" s="20"/>
      <c r="B26" s="14" t="s">
        <v>24</v>
      </c>
      <c r="C26" s="21"/>
      <c r="D26" s="21"/>
      <c r="E26" s="21"/>
      <c r="F26" s="21"/>
      <c r="G26" s="21"/>
      <c r="H26" s="21"/>
      <c r="I26" s="21"/>
      <c r="J26" s="21"/>
      <c r="K26" s="54"/>
      <c r="L26" s="55">
        <f>SUM($L$27)</f>
        <v>0</v>
      </c>
      <c r="M26" s="18"/>
      <c r="N26" s="22"/>
    </row>
    <row r="27" spans="1:14" ht="11.1" customHeight="1" outlineLevel="4" x14ac:dyDescent="0.2">
      <c r="A27" s="23"/>
      <c r="B27" s="24" t="s">
        <v>38</v>
      </c>
      <c r="C27" s="25"/>
      <c r="D27" s="25"/>
      <c r="E27" s="26" t="s">
        <v>26</v>
      </c>
      <c r="F27" s="27"/>
      <c r="G27" s="27"/>
      <c r="H27" s="28">
        <v>8</v>
      </c>
      <c r="I27" s="28">
        <v>16</v>
      </c>
      <c r="J27" s="28">
        <f>SUM($G$27:$I$27)</f>
        <v>24</v>
      </c>
      <c r="K27" s="56">
        <f t="array" ref="K27">INDEX(Р[Цена за ед., руб],MATCH(1,IF(($B27=Р[Наименование])*($M27=Р[Примечание]),{1},($B27=Р[Наименование])*($M27=Р[Примечание])),0))</f>
        <v>0</v>
      </c>
      <c r="L27" s="56">
        <f>ROUND($J$27*$K$27,2)</f>
        <v>0</v>
      </c>
      <c r="M27" s="25"/>
      <c r="N27" s="25"/>
    </row>
    <row r="28" spans="1:14" ht="11.1" customHeight="1" outlineLevel="4" x14ac:dyDescent="0.2">
      <c r="A28" s="20"/>
      <c r="B28" s="14" t="s">
        <v>30</v>
      </c>
      <c r="C28" s="21"/>
      <c r="D28" s="21"/>
      <c r="E28" s="21"/>
      <c r="F28" s="21"/>
      <c r="G28" s="21"/>
      <c r="H28" s="21"/>
      <c r="I28" s="21"/>
      <c r="J28" s="21"/>
      <c r="K28" s="54"/>
      <c r="L28" s="55">
        <f>SUM($L$29:$L$33)</f>
        <v>0</v>
      </c>
      <c r="M28" s="18"/>
      <c r="N28" s="22"/>
    </row>
    <row r="29" spans="1:14" ht="71.099999999999994" customHeight="1" outlineLevel="4" x14ac:dyDescent="0.2">
      <c r="A29" s="23" t="s">
        <v>31</v>
      </c>
      <c r="B29" s="24" t="s">
        <v>39</v>
      </c>
      <c r="C29" s="25" t="s">
        <v>40</v>
      </c>
      <c r="D29" s="25" t="s">
        <v>41</v>
      </c>
      <c r="E29" s="26" t="s">
        <v>26</v>
      </c>
      <c r="F29" s="27"/>
      <c r="G29" s="27"/>
      <c r="H29" s="28">
        <v>4</v>
      </c>
      <c r="I29" s="28">
        <v>4</v>
      </c>
      <c r="J29" s="28">
        <f>SUM($G$29:$I$29)</f>
        <v>8</v>
      </c>
      <c r="K29" s="56">
        <f t="array" ref="K29">INDEX(М[Цена за ед., руб],MATCH(1,IF(($B29=М[Наим.])*($C29=М[Артикул, марка, произв.])*($D29=М[Хар-ка])*($M29=М[Прим.]),{1},($B29=М[Наим.])*($C29=М[Артикул, марка, произв.])*($D29=М[Хар-ка])*($M29=М[Прим.])),0))</f>
        <v>0</v>
      </c>
      <c r="L29" s="56">
        <f>ROUND($J$29*$K$29,2)</f>
        <v>0</v>
      </c>
      <c r="M29" s="25"/>
      <c r="N29" s="25">
        <f t="array" ref="N29">INDEX(М[Форма закупа],MATCH(1,IF(($B29=М[Наим.])*($C29=М[Артикул, марка, произв.])*($D29=М[Хар-ка])*($M29=М[Прим.]),{1},($B29=М[Наим.])*($C29=М[Артикул, марка, произв.])*($D29=М[Хар-ка])*($M29=М[Прим.])),0))</f>
        <v>0</v>
      </c>
    </row>
    <row r="30" spans="1:14" ht="71.099999999999994" customHeight="1" outlineLevel="4" x14ac:dyDescent="0.2">
      <c r="A30" s="23" t="s">
        <v>42</v>
      </c>
      <c r="B30" s="24" t="s">
        <v>39</v>
      </c>
      <c r="C30" s="25" t="s">
        <v>40</v>
      </c>
      <c r="D30" s="25" t="s">
        <v>43</v>
      </c>
      <c r="E30" s="26" t="s">
        <v>26</v>
      </c>
      <c r="F30" s="27"/>
      <c r="G30" s="27"/>
      <c r="H30" s="28">
        <v>2</v>
      </c>
      <c r="I30" s="28">
        <v>4</v>
      </c>
      <c r="J30" s="28">
        <f>SUM($G$30:$I$30)</f>
        <v>6</v>
      </c>
      <c r="K30" s="56">
        <f t="array" ref="K30">INDEX(М[Цена за ед., руб],MATCH(1,IF(($B30=М[Наим.])*($C30=М[Артикул, марка, произв.])*($D30=М[Хар-ка])*($M30=М[Прим.]),{1},($B30=М[Наим.])*($C30=М[Артикул, марка, произв.])*($D30=М[Хар-ка])*($M30=М[Прим.])),0))</f>
        <v>0</v>
      </c>
      <c r="L30" s="56">
        <f>ROUND($J$30*$K$30,2)</f>
        <v>0</v>
      </c>
      <c r="M30" s="25"/>
      <c r="N30" s="25">
        <f t="array" ref="N30">INDEX(М[Форма закупа],MATCH(1,IF(($B30=М[Наим.])*($C30=М[Артикул, марка, произв.])*($D30=М[Хар-ка])*($M30=М[Прим.]),{1},($B30=М[Наим.])*($C30=М[Артикул, марка, произв.])*($D30=М[Хар-ка])*($M30=М[Прим.])),0))</f>
        <v>0</v>
      </c>
    </row>
    <row r="31" spans="1:14" ht="71.099999999999994" customHeight="1" outlineLevel="4" x14ac:dyDescent="0.2">
      <c r="A31" s="23" t="s">
        <v>44</v>
      </c>
      <c r="B31" s="24" t="s">
        <v>39</v>
      </c>
      <c r="C31" s="25" t="s">
        <v>40</v>
      </c>
      <c r="D31" s="25" t="s">
        <v>45</v>
      </c>
      <c r="E31" s="26" t="s">
        <v>26</v>
      </c>
      <c r="F31" s="27"/>
      <c r="G31" s="27"/>
      <c r="H31" s="28">
        <v>2</v>
      </c>
      <c r="I31" s="28">
        <v>4</v>
      </c>
      <c r="J31" s="28">
        <f>SUM($G$31:$I$31)</f>
        <v>6</v>
      </c>
      <c r="K31" s="56">
        <f t="array" ref="K31">INDEX(М[Цена за ед., руб],MATCH(1,IF(($B31=М[Наим.])*($C31=М[Артикул, марка, произв.])*($D31=М[Хар-ка])*($M31=М[Прим.]),{1},($B31=М[Наим.])*($C31=М[Артикул, марка, произв.])*($D31=М[Хар-ка])*($M31=М[Прим.])),0))</f>
        <v>0</v>
      </c>
      <c r="L31" s="56">
        <f>ROUND($J$31*$K$31,2)</f>
        <v>0</v>
      </c>
      <c r="M31" s="25"/>
      <c r="N31" s="25">
        <f t="array" ref="N31">INDEX(М[Форма закупа],MATCH(1,IF(($B31=М[Наим.])*($C31=М[Артикул, марка, произв.])*($D31=М[Хар-ка])*($M31=М[Прим.]),{1},($B31=М[Наим.])*($C31=М[Артикул, марка, произв.])*($D31=М[Хар-ка])*($M31=М[Прим.])),0))</f>
        <v>0</v>
      </c>
    </row>
    <row r="32" spans="1:14" ht="71.099999999999994" customHeight="1" outlineLevel="4" x14ac:dyDescent="0.2">
      <c r="A32" s="23" t="s">
        <v>46</v>
      </c>
      <c r="B32" s="24" t="s">
        <v>39</v>
      </c>
      <c r="C32" s="25" t="s">
        <v>40</v>
      </c>
      <c r="D32" s="25" t="s">
        <v>47</v>
      </c>
      <c r="E32" s="26" t="s">
        <v>26</v>
      </c>
      <c r="F32" s="27"/>
      <c r="G32" s="27"/>
      <c r="H32" s="27"/>
      <c r="I32" s="28">
        <v>2</v>
      </c>
      <c r="J32" s="28">
        <f>SUM($G$32:$I$32)</f>
        <v>2</v>
      </c>
      <c r="K32" s="56">
        <f t="array" ref="K32">INDEX(М[Цена за ед., руб],MATCH(1,IF(($B32=М[Наим.])*($C32=М[Артикул, марка, произв.])*($D32=М[Хар-ка])*($M32=М[Прим.]),{1},($B32=М[Наим.])*($C32=М[Артикул, марка, произв.])*($D32=М[Хар-ка])*($M32=М[Прим.])),0))</f>
        <v>0</v>
      </c>
      <c r="L32" s="56">
        <f>ROUND($J$32*$K$32,2)</f>
        <v>0</v>
      </c>
      <c r="M32" s="25"/>
      <c r="N32" s="25">
        <f t="array" ref="N32">INDEX(М[Форма закупа],MATCH(1,IF(($B32=М[Наим.])*($C32=М[Артикул, марка, произв.])*($D32=М[Хар-ка])*($M32=М[Прим.]),{1},($B32=М[Наим.])*($C32=М[Артикул, марка, произв.])*($D32=М[Хар-ка])*($M32=М[Прим.])),0))</f>
        <v>0</v>
      </c>
    </row>
    <row r="33" spans="1:14" ht="71.099999999999994" customHeight="1" outlineLevel="4" x14ac:dyDescent="0.2">
      <c r="A33" s="23" t="s">
        <v>48</v>
      </c>
      <c r="B33" s="24" t="s">
        <v>39</v>
      </c>
      <c r="C33" s="25" t="s">
        <v>40</v>
      </c>
      <c r="D33" s="25" t="s">
        <v>49</v>
      </c>
      <c r="E33" s="26" t="s">
        <v>26</v>
      </c>
      <c r="F33" s="27"/>
      <c r="G33" s="27"/>
      <c r="H33" s="27"/>
      <c r="I33" s="28">
        <v>2</v>
      </c>
      <c r="J33" s="28">
        <f>SUM($G$33:$I$33)</f>
        <v>2</v>
      </c>
      <c r="K33" s="56">
        <f t="array" ref="K33">INDEX(М[Цена за ед., руб],MATCH(1,IF(($B33=М[Наим.])*($C33=М[Артикул, марка, произв.])*($D33=М[Хар-ка])*($M33=М[Прим.]),{1},($B33=М[Наим.])*($C33=М[Артикул, марка, произв.])*($D33=М[Хар-ка])*($M33=М[Прим.])),0))</f>
        <v>0</v>
      </c>
      <c r="L33" s="56">
        <f>ROUND($J$33*$K$33,2)</f>
        <v>0</v>
      </c>
      <c r="M33" s="25"/>
      <c r="N33" s="25">
        <f t="array" ref="N33">INDEX(М[Форма закупа],MATCH(1,IF(($B33=М[Наим.])*($C33=М[Артикул, марка, произв.])*($D33=М[Хар-ка])*($M33=М[Прим.]),{1},($B33=М[Наим.])*($C33=М[Артикул, марка, произв.])*($D33=М[Хар-ка])*($M33=М[Прим.])),0))</f>
        <v>0</v>
      </c>
    </row>
    <row r="34" spans="1:14" ht="11.1" customHeight="1" outlineLevel="4" x14ac:dyDescent="0.2">
      <c r="A34" s="20"/>
      <c r="B34" s="14" t="s">
        <v>24</v>
      </c>
      <c r="C34" s="21"/>
      <c r="D34" s="21"/>
      <c r="E34" s="21"/>
      <c r="F34" s="21"/>
      <c r="G34" s="21"/>
      <c r="H34" s="21"/>
      <c r="I34" s="21"/>
      <c r="J34" s="21"/>
      <c r="K34" s="54"/>
      <c r="L34" s="55">
        <f>SUM($L$35)</f>
        <v>0</v>
      </c>
      <c r="M34" s="18"/>
      <c r="N34" s="22"/>
    </row>
    <row r="35" spans="1:14" ht="23.1" customHeight="1" outlineLevel="4" x14ac:dyDescent="0.2">
      <c r="A35" s="23"/>
      <c r="B35" s="24" t="s">
        <v>50</v>
      </c>
      <c r="C35" s="25"/>
      <c r="D35" s="25"/>
      <c r="E35" s="26" t="s">
        <v>26</v>
      </c>
      <c r="F35" s="27"/>
      <c r="G35" s="27"/>
      <c r="H35" s="28">
        <v>26</v>
      </c>
      <c r="I35" s="28">
        <v>47</v>
      </c>
      <c r="J35" s="28">
        <f>SUM($G$35:$I$35)</f>
        <v>73</v>
      </c>
      <c r="K35" s="56">
        <f t="array" ref="K35">INDEX(Р[Цена за ед., руб],MATCH(1,IF(($B35=Р[Наименование])*($M35=Р[Примечание]),{1},($B35=Р[Наименование])*($M35=Р[Примечание])),0))</f>
        <v>0</v>
      </c>
      <c r="L35" s="56">
        <f>ROUND($J$35*$K$35,2)</f>
        <v>0</v>
      </c>
      <c r="M35" s="25"/>
      <c r="N35" s="25"/>
    </row>
    <row r="36" spans="1:14" ht="11.1" customHeight="1" outlineLevel="4" x14ac:dyDescent="0.2">
      <c r="A36" s="20"/>
      <c r="B36" s="14" t="s">
        <v>30</v>
      </c>
      <c r="C36" s="21"/>
      <c r="D36" s="21"/>
      <c r="E36" s="21"/>
      <c r="F36" s="21"/>
      <c r="G36" s="21"/>
      <c r="H36" s="21"/>
      <c r="I36" s="21"/>
      <c r="J36" s="21"/>
      <c r="K36" s="54"/>
      <c r="L36" s="55">
        <f>SUM($L$37:$L$39)</f>
        <v>0</v>
      </c>
      <c r="M36" s="18"/>
      <c r="N36" s="22"/>
    </row>
    <row r="37" spans="1:14" ht="35.1" customHeight="1" outlineLevel="4" x14ac:dyDescent="0.2">
      <c r="A37" s="23" t="s">
        <v>31</v>
      </c>
      <c r="B37" s="24" t="s">
        <v>51</v>
      </c>
      <c r="C37" s="25" t="s">
        <v>33</v>
      </c>
      <c r="D37" s="25" t="s">
        <v>52</v>
      </c>
      <c r="E37" s="26" t="s">
        <v>26</v>
      </c>
      <c r="F37" s="27"/>
      <c r="G37" s="27"/>
      <c r="H37" s="28">
        <v>12</v>
      </c>
      <c r="I37" s="28">
        <v>33</v>
      </c>
      <c r="J37" s="28">
        <f>SUM($G$37:$I$37)</f>
        <v>45</v>
      </c>
      <c r="K37" s="56">
        <f t="array" ref="K37">INDEX(М[Цена за ед., руб],MATCH(1,IF(($B37=М[Наим.])*($C37=М[Артикул, марка, произв.])*($D37=М[Хар-ка])*($M37=М[Прим.]),{1},($B37=М[Наим.])*($C37=М[Артикул, марка, произв.])*($D37=М[Хар-ка])*($M37=М[Прим.])),0))</f>
        <v>0</v>
      </c>
      <c r="L37" s="56">
        <f>ROUND($J$37*$K$37,2)</f>
        <v>0</v>
      </c>
      <c r="M37" s="25"/>
      <c r="N37" s="25">
        <f t="array" ref="N37">INDEX(М[Форма закупа],MATCH(1,IF(($B37=М[Наим.])*($C37=М[Артикул, марка, произв.])*($D37=М[Хар-ка])*($M37=М[Прим.]),{1},($B37=М[Наим.])*($C37=М[Артикул, марка, произв.])*($D37=М[Хар-ка])*($M37=М[Прим.])),0))</f>
        <v>0</v>
      </c>
    </row>
    <row r="38" spans="1:14" ht="35.1" customHeight="1" outlineLevel="4" x14ac:dyDescent="0.2">
      <c r="A38" s="23" t="s">
        <v>42</v>
      </c>
      <c r="B38" s="24" t="s">
        <v>51</v>
      </c>
      <c r="C38" s="25" t="s">
        <v>33</v>
      </c>
      <c r="D38" s="25" t="s">
        <v>53</v>
      </c>
      <c r="E38" s="26" t="s">
        <v>26</v>
      </c>
      <c r="F38" s="27"/>
      <c r="G38" s="27"/>
      <c r="H38" s="28">
        <v>2</v>
      </c>
      <c r="I38" s="28">
        <v>2</v>
      </c>
      <c r="J38" s="28">
        <f>SUM($G$38:$I$38)</f>
        <v>4</v>
      </c>
      <c r="K38" s="56">
        <f t="array" ref="K38">INDEX(М[Цена за ед., руб],MATCH(1,IF(($B38=М[Наим.])*($C38=М[Артикул, марка, произв.])*($D38=М[Хар-ка])*($M38=М[Прим.]),{1},($B38=М[Наим.])*($C38=М[Артикул, марка, произв.])*($D38=М[Хар-ка])*($M38=М[Прим.])),0))</f>
        <v>0</v>
      </c>
      <c r="L38" s="56">
        <f>ROUND($J$38*$K$38,2)</f>
        <v>0</v>
      </c>
      <c r="M38" s="25"/>
      <c r="N38" s="25">
        <f t="array" ref="N38">INDEX(М[Форма закупа],MATCH(1,IF(($B38=М[Наим.])*($C38=М[Артикул, марка, произв.])*($D38=М[Хар-ка])*($M38=М[Прим.]),{1},($B38=М[Наим.])*($C38=М[Артикул, марка, произв.])*($D38=М[Хар-ка])*($M38=М[Прим.])),0))</f>
        <v>0</v>
      </c>
    </row>
    <row r="39" spans="1:14" ht="23.1" customHeight="1" outlineLevel="4" x14ac:dyDescent="0.2">
      <c r="A39" s="23" t="s">
        <v>44</v>
      </c>
      <c r="B39" s="24" t="s">
        <v>51</v>
      </c>
      <c r="C39" s="25" t="s">
        <v>33</v>
      </c>
      <c r="D39" s="25" t="s">
        <v>54</v>
      </c>
      <c r="E39" s="26" t="s">
        <v>26</v>
      </c>
      <c r="F39" s="27"/>
      <c r="G39" s="27"/>
      <c r="H39" s="28">
        <v>12</v>
      </c>
      <c r="I39" s="28">
        <v>12</v>
      </c>
      <c r="J39" s="28">
        <f>SUM($G$39:$I$39)</f>
        <v>24</v>
      </c>
      <c r="K39" s="56">
        <f t="array" ref="K39">INDEX(М[Цена за ед., руб],MATCH(1,IF(($B39=М[Наим.])*($C39=М[Артикул, марка, произв.])*($D39=М[Хар-ка])*($M39=М[Прим.]),{1},($B39=М[Наим.])*($C39=М[Артикул, марка, произв.])*($D39=М[Хар-ка])*($M39=М[Прим.])),0))</f>
        <v>0</v>
      </c>
      <c r="L39" s="56">
        <f>ROUND($J$39*$K$39,2)</f>
        <v>0</v>
      </c>
      <c r="M39" s="25"/>
      <c r="N39" s="25">
        <f t="array" ref="N39">INDEX(М[Форма закупа],MATCH(1,IF(($B39=М[Наим.])*($C39=М[Артикул, марка, произв.])*($D39=М[Хар-ка])*($M39=М[Прим.]),{1},($B39=М[Наим.])*($C39=М[Артикул, марка, произв.])*($D39=М[Хар-ка])*($M39=М[Прим.])),0))</f>
        <v>0</v>
      </c>
    </row>
    <row r="40" spans="1:14" ht="11.1" customHeight="1" outlineLevel="4" x14ac:dyDescent="0.2">
      <c r="A40" s="20"/>
      <c r="B40" s="14" t="s">
        <v>24</v>
      </c>
      <c r="C40" s="21"/>
      <c r="D40" s="21"/>
      <c r="E40" s="21"/>
      <c r="F40" s="21"/>
      <c r="G40" s="21"/>
      <c r="H40" s="21"/>
      <c r="I40" s="21"/>
      <c r="J40" s="21"/>
      <c r="K40" s="54"/>
      <c r="L40" s="55">
        <f>SUM($L$41)</f>
        <v>0</v>
      </c>
      <c r="M40" s="18"/>
      <c r="N40" s="22"/>
    </row>
    <row r="41" spans="1:14" ht="11.1" customHeight="1" outlineLevel="4" x14ac:dyDescent="0.2">
      <c r="A41" s="23"/>
      <c r="B41" s="24" t="s">
        <v>55</v>
      </c>
      <c r="C41" s="25"/>
      <c r="D41" s="25"/>
      <c r="E41" s="26" t="s">
        <v>26</v>
      </c>
      <c r="F41" s="27"/>
      <c r="G41" s="27"/>
      <c r="H41" s="28">
        <v>28</v>
      </c>
      <c r="I41" s="28">
        <v>48</v>
      </c>
      <c r="J41" s="28">
        <f>SUM($G$41:$I$41)</f>
        <v>76</v>
      </c>
      <c r="K41" s="56">
        <f t="array" ref="K41">INDEX(Р[Цена за ед., руб],MATCH(1,IF(($B41=Р[Наименование])*($M41=Р[Примечание]),{1},($B41=Р[Наименование])*($M41=Р[Примечание])),0))</f>
        <v>0</v>
      </c>
      <c r="L41" s="56">
        <f>ROUND($J$41*$K$41,2)</f>
        <v>0</v>
      </c>
      <c r="M41" s="25"/>
      <c r="N41" s="25"/>
    </row>
    <row r="42" spans="1:14" ht="11.1" customHeight="1" outlineLevel="4" x14ac:dyDescent="0.2">
      <c r="A42" s="20"/>
      <c r="B42" s="14" t="s">
        <v>30</v>
      </c>
      <c r="C42" s="21"/>
      <c r="D42" s="21"/>
      <c r="E42" s="21"/>
      <c r="F42" s="21"/>
      <c r="G42" s="21"/>
      <c r="H42" s="21"/>
      <c r="I42" s="21"/>
      <c r="J42" s="21"/>
      <c r="K42" s="54"/>
      <c r="L42" s="55">
        <f>SUM($L$43:$L$48)</f>
        <v>0</v>
      </c>
      <c r="M42" s="18"/>
      <c r="N42" s="22"/>
    </row>
    <row r="43" spans="1:14" ht="35.1" customHeight="1" outlineLevel="4" x14ac:dyDescent="0.2">
      <c r="A43" s="23" t="s">
        <v>31</v>
      </c>
      <c r="B43" s="24" t="s">
        <v>56</v>
      </c>
      <c r="C43" s="25"/>
      <c r="D43" s="25" t="s">
        <v>57</v>
      </c>
      <c r="E43" s="26" t="s">
        <v>26</v>
      </c>
      <c r="F43" s="27"/>
      <c r="G43" s="27"/>
      <c r="H43" s="28">
        <v>8</v>
      </c>
      <c r="I43" s="28">
        <v>16</v>
      </c>
      <c r="J43" s="28">
        <f>SUM($G$43:$I$43)</f>
        <v>24</v>
      </c>
      <c r="K43" s="56">
        <f t="array" ref="K43">INDEX(М[Цена за ед., руб],MATCH(1,IF(($B43=М[Наим.])*($C43=М[Артикул, марка, произв.])*($D43=М[Хар-ка])*($M43=М[Прим.]),{1},($B43=М[Наим.])*($C43=М[Артикул, марка, произв.])*($D43=М[Хар-ка])*($M43=М[Прим.])),0))</f>
        <v>0</v>
      </c>
      <c r="L43" s="56">
        <f>ROUND($J$43*$K$43,2)</f>
        <v>0</v>
      </c>
      <c r="M43" s="25"/>
      <c r="N43" s="25">
        <f t="array" ref="N43">INDEX(М[Форма закупа],MATCH(1,IF(($B43=М[Наим.])*($C43=М[Артикул, марка, произв.])*($D43=М[Хар-ка])*($M43=М[Прим.]),{1},($B43=М[Наим.])*($C43=М[Артикул, марка, произв.])*($D43=М[Хар-ка])*($M43=М[Прим.])),0))</f>
        <v>0</v>
      </c>
    </row>
    <row r="44" spans="1:14" ht="35.1" customHeight="1" outlineLevel="4" x14ac:dyDescent="0.2">
      <c r="A44" s="23" t="s">
        <v>42</v>
      </c>
      <c r="B44" s="24" t="s">
        <v>56</v>
      </c>
      <c r="C44" s="25"/>
      <c r="D44" s="25" t="s">
        <v>58</v>
      </c>
      <c r="E44" s="26" t="s">
        <v>26</v>
      </c>
      <c r="F44" s="27"/>
      <c r="G44" s="27"/>
      <c r="H44" s="27"/>
      <c r="I44" s="28">
        <v>8</v>
      </c>
      <c r="J44" s="28">
        <f>SUM($G$44:$I$44)</f>
        <v>8</v>
      </c>
      <c r="K44" s="56">
        <f t="array" ref="K44">INDEX(М[Цена за ед., руб],MATCH(1,IF(($B44=М[Наим.])*($C44=М[Артикул, марка, произв.])*($D44=М[Хар-ка])*($M44=М[Прим.]),{1},($B44=М[Наим.])*($C44=М[Артикул, марка, произв.])*($D44=М[Хар-ка])*($M44=М[Прим.])),0))</f>
        <v>0</v>
      </c>
      <c r="L44" s="56">
        <f>ROUND($J$44*$K$44,2)</f>
        <v>0</v>
      </c>
      <c r="M44" s="25"/>
      <c r="N44" s="25">
        <f t="array" ref="N44">INDEX(М[Форма закупа],MATCH(1,IF(($B44=М[Наим.])*($C44=М[Артикул, марка, произв.])*($D44=М[Хар-ка])*($M44=М[Прим.]),{1},($B44=М[Наим.])*($C44=М[Артикул, марка, произв.])*($D44=М[Хар-ка])*($M44=М[Прим.])),0))</f>
        <v>0</v>
      </c>
    </row>
    <row r="45" spans="1:14" ht="35.1" customHeight="1" outlineLevel="4" x14ac:dyDescent="0.2">
      <c r="A45" s="23" t="s">
        <v>44</v>
      </c>
      <c r="B45" s="24" t="s">
        <v>56</v>
      </c>
      <c r="C45" s="25"/>
      <c r="D45" s="25" t="s">
        <v>59</v>
      </c>
      <c r="E45" s="26" t="s">
        <v>26</v>
      </c>
      <c r="F45" s="27"/>
      <c r="G45" s="27"/>
      <c r="H45" s="28">
        <v>12</v>
      </c>
      <c r="I45" s="28">
        <v>8</v>
      </c>
      <c r="J45" s="28">
        <f>SUM($G$45:$I$45)</f>
        <v>20</v>
      </c>
      <c r="K45" s="56">
        <f t="array" ref="K45">INDEX(М[Цена за ед., руб],MATCH(1,IF(($B45=М[Наим.])*($C45=М[Артикул, марка, произв.])*($D45=М[Хар-ка])*($M45=М[Прим.]),{1},($B45=М[Наим.])*($C45=М[Артикул, марка, произв.])*($D45=М[Хар-ка])*($M45=М[Прим.])),0))</f>
        <v>0</v>
      </c>
      <c r="L45" s="56">
        <f>ROUND($J$45*$K$45,2)</f>
        <v>0</v>
      </c>
      <c r="M45" s="25"/>
      <c r="N45" s="25">
        <f t="array" ref="N45">INDEX(М[Форма закупа],MATCH(1,IF(($B45=М[Наим.])*($C45=М[Артикул, марка, произв.])*($D45=М[Хар-ка])*($M45=М[Прим.]),{1},($B45=М[Наим.])*($C45=М[Артикул, марка, произв.])*($D45=М[Хар-ка])*($M45=М[Прим.])),0))</f>
        <v>0</v>
      </c>
    </row>
    <row r="46" spans="1:14" ht="35.1" customHeight="1" outlineLevel="4" x14ac:dyDescent="0.2">
      <c r="A46" s="23" t="s">
        <v>46</v>
      </c>
      <c r="B46" s="24" t="s">
        <v>56</v>
      </c>
      <c r="C46" s="25"/>
      <c r="D46" s="25" t="s">
        <v>60</v>
      </c>
      <c r="E46" s="26" t="s">
        <v>26</v>
      </c>
      <c r="F46" s="27"/>
      <c r="G46" s="27"/>
      <c r="H46" s="27"/>
      <c r="I46" s="28">
        <v>4</v>
      </c>
      <c r="J46" s="28">
        <f>SUM($G$46:$I$46)</f>
        <v>4</v>
      </c>
      <c r="K46" s="56">
        <f t="array" ref="K46">INDEX(М[Цена за ед., руб],MATCH(1,IF(($B46=М[Наим.])*($C46=М[Артикул, марка, произв.])*($D46=М[Хар-ка])*($M46=М[Прим.]),{1},($B46=М[Наим.])*($C46=М[Артикул, марка, произв.])*($D46=М[Хар-ка])*($M46=М[Прим.])),0))</f>
        <v>0</v>
      </c>
      <c r="L46" s="56">
        <f>ROUND($J$46*$K$46,2)</f>
        <v>0</v>
      </c>
      <c r="M46" s="25"/>
      <c r="N46" s="25">
        <f t="array" ref="N46">INDEX(М[Форма закупа],MATCH(1,IF(($B46=М[Наим.])*($C46=М[Артикул, марка, произв.])*($D46=М[Хар-ка])*($M46=М[Прим.]),{1},($B46=М[Наим.])*($C46=М[Артикул, марка, произв.])*($D46=М[Хар-ка])*($M46=М[Прим.])),0))</f>
        <v>0</v>
      </c>
    </row>
    <row r="47" spans="1:14" ht="35.1" customHeight="1" outlineLevel="4" x14ac:dyDescent="0.2">
      <c r="A47" s="23" t="s">
        <v>48</v>
      </c>
      <c r="B47" s="24" t="s">
        <v>56</v>
      </c>
      <c r="C47" s="25"/>
      <c r="D47" s="25" t="s">
        <v>61</v>
      </c>
      <c r="E47" s="26" t="s">
        <v>26</v>
      </c>
      <c r="F47" s="27"/>
      <c r="G47" s="27"/>
      <c r="H47" s="28">
        <v>4</v>
      </c>
      <c r="I47" s="28">
        <v>8</v>
      </c>
      <c r="J47" s="28">
        <f>SUM($G$47:$I$47)</f>
        <v>12</v>
      </c>
      <c r="K47" s="56">
        <f t="array" ref="K47">INDEX(М[Цена за ед., руб],MATCH(1,IF(($B47=М[Наим.])*($C47=М[Артикул, марка, произв.])*($D47=М[Хар-ка])*($M47=М[Прим.]),{1},($B47=М[Наим.])*($C47=М[Артикул, марка, произв.])*($D47=М[Хар-ка])*($M47=М[Прим.])),0))</f>
        <v>0</v>
      </c>
      <c r="L47" s="56">
        <f>ROUND($J$47*$K$47,2)</f>
        <v>0</v>
      </c>
      <c r="M47" s="25"/>
      <c r="N47" s="25">
        <f t="array" ref="N47">INDEX(М[Форма закупа],MATCH(1,IF(($B47=М[Наим.])*($C47=М[Артикул, марка, произв.])*($D47=М[Хар-ка])*($M47=М[Прим.]),{1},($B47=М[Наим.])*($C47=М[Артикул, марка, произв.])*($D47=М[Хар-ка])*($M47=М[Прим.])),0))</f>
        <v>0</v>
      </c>
    </row>
    <row r="48" spans="1:14" ht="35.1" customHeight="1" outlineLevel="4" x14ac:dyDescent="0.2">
      <c r="A48" s="23" t="s">
        <v>62</v>
      </c>
      <c r="B48" s="24" t="s">
        <v>56</v>
      </c>
      <c r="C48" s="25"/>
      <c r="D48" s="25" t="s">
        <v>63</v>
      </c>
      <c r="E48" s="26" t="s">
        <v>26</v>
      </c>
      <c r="F48" s="27"/>
      <c r="G48" s="27"/>
      <c r="H48" s="28">
        <v>4</v>
      </c>
      <c r="I48" s="28">
        <v>4</v>
      </c>
      <c r="J48" s="28">
        <f>SUM($G$48:$I$48)</f>
        <v>8</v>
      </c>
      <c r="K48" s="56">
        <f t="array" ref="K48">INDEX(М[Цена за ед., руб],MATCH(1,IF(($B48=М[Наим.])*($C48=М[Артикул, марка, произв.])*($D48=М[Хар-ка])*($M48=М[Прим.]),{1},($B48=М[Наим.])*($C48=М[Артикул, марка, произв.])*($D48=М[Хар-ка])*($M48=М[Прим.])),0))</f>
        <v>0</v>
      </c>
      <c r="L48" s="56">
        <f>ROUND($J$48*$K$48,2)</f>
        <v>0</v>
      </c>
      <c r="M48" s="25"/>
      <c r="N48" s="25">
        <f t="array" ref="N48">INDEX(М[Форма закупа],MATCH(1,IF(($B48=М[Наим.])*($C48=М[Артикул, марка, произв.])*($D48=М[Хар-ка])*($M48=М[Прим.]),{1},($B48=М[Наим.])*($C48=М[Артикул, марка, произв.])*($D48=М[Хар-ка])*($M48=М[Прим.])),0))</f>
        <v>0</v>
      </c>
    </row>
    <row r="49" spans="1:14" ht="11.1" customHeight="1" outlineLevel="4" x14ac:dyDescent="0.2">
      <c r="A49" s="20"/>
      <c r="B49" s="14" t="s">
        <v>24</v>
      </c>
      <c r="C49" s="21"/>
      <c r="D49" s="21"/>
      <c r="E49" s="21"/>
      <c r="F49" s="21"/>
      <c r="G49" s="21"/>
      <c r="H49" s="21"/>
      <c r="I49" s="21"/>
      <c r="J49" s="21"/>
      <c r="K49" s="54"/>
      <c r="L49" s="55">
        <f>SUM($L$50)</f>
        <v>0</v>
      </c>
      <c r="M49" s="18"/>
      <c r="N49" s="22"/>
    </row>
    <row r="50" spans="1:14" ht="11.1" customHeight="1" outlineLevel="4" x14ac:dyDescent="0.2">
      <c r="A50" s="23"/>
      <c r="B50" s="24" t="s">
        <v>64</v>
      </c>
      <c r="C50" s="25"/>
      <c r="D50" s="25"/>
      <c r="E50" s="26" t="s">
        <v>26</v>
      </c>
      <c r="F50" s="27"/>
      <c r="G50" s="27"/>
      <c r="H50" s="28">
        <v>69</v>
      </c>
      <c r="I50" s="28">
        <v>145</v>
      </c>
      <c r="J50" s="28">
        <f>SUM($G$50:$I$50)</f>
        <v>214</v>
      </c>
      <c r="K50" s="56">
        <f t="array" ref="K50">INDEX(Р[Цена за ед., руб],MATCH(1,IF(($B50=Р[Наименование])*($M50=Р[Примечание]),{1},($B50=Р[Наименование])*($M50=Р[Примечание])),0))</f>
        <v>0</v>
      </c>
      <c r="L50" s="56">
        <f>ROUND($J$50*$K$50,2)</f>
        <v>0</v>
      </c>
      <c r="M50" s="25"/>
      <c r="N50" s="25"/>
    </row>
    <row r="51" spans="1:14" ht="11.1" customHeight="1" outlineLevel="4" x14ac:dyDescent="0.2">
      <c r="A51" s="20"/>
      <c r="B51" s="14" t="s">
        <v>30</v>
      </c>
      <c r="C51" s="21"/>
      <c r="D51" s="21"/>
      <c r="E51" s="21"/>
      <c r="F51" s="21"/>
      <c r="G51" s="21"/>
      <c r="H51" s="21"/>
      <c r="I51" s="21"/>
      <c r="J51" s="21"/>
      <c r="K51" s="54"/>
      <c r="L51" s="55">
        <f>SUM($L$52:$L$54)</f>
        <v>0</v>
      </c>
      <c r="M51" s="18"/>
      <c r="N51" s="22"/>
    </row>
    <row r="52" spans="1:14" ht="11.1" customHeight="1" outlineLevel="4" x14ac:dyDescent="0.2">
      <c r="A52" s="23" t="s">
        <v>31</v>
      </c>
      <c r="B52" s="24" t="s">
        <v>65</v>
      </c>
      <c r="C52" s="25"/>
      <c r="D52" s="25"/>
      <c r="E52" s="26" t="s">
        <v>66</v>
      </c>
      <c r="F52" s="27"/>
      <c r="G52" s="27"/>
      <c r="H52" s="28">
        <v>69</v>
      </c>
      <c r="I52" s="28">
        <v>145</v>
      </c>
      <c r="J52" s="28">
        <f>SUM($G$52:$I$52)</f>
        <v>214</v>
      </c>
      <c r="K52" s="56">
        <f t="array" ref="K52">INDEX(М[Цена за ед., руб],MATCH(1,IF(($B52=М[Наим.])*($C52=М[Артикул, марка, произв.])*($D52=М[Хар-ка])*($M52=М[Прим.]),{1},($B52=М[Наим.])*($C52=М[Артикул, марка, произв.])*($D52=М[Хар-ка])*($M52=М[Прим.])),0))</f>
        <v>0</v>
      </c>
      <c r="L52" s="56">
        <f>ROUND($J$52*$K$52,2)</f>
        <v>0</v>
      </c>
      <c r="M52" s="25"/>
      <c r="N52" s="25">
        <f t="array" ref="N52">INDEX(М[Форма закупа],MATCH(1,IF(($B52=М[Наим.])*($C52=М[Артикул, марка, произв.])*($D52=М[Хар-ка])*($M52=М[Прим.]),{1},($B52=М[Наим.])*($C52=М[Артикул, марка, произв.])*($D52=М[Хар-ка])*($M52=М[Прим.])),0))</f>
        <v>0</v>
      </c>
    </row>
    <row r="53" spans="1:14" ht="23.1" customHeight="1" outlineLevel="4" x14ac:dyDescent="0.2">
      <c r="A53" s="23" t="s">
        <v>42</v>
      </c>
      <c r="B53" s="24" t="s">
        <v>67</v>
      </c>
      <c r="C53" s="25"/>
      <c r="D53" s="25" t="s">
        <v>68</v>
      </c>
      <c r="E53" s="26" t="s">
        <v>26</v>
      </c>
      <c r="F53" s="27"/>
      <c r="G53" s="27"/>
      <c r="H53" s="28">
        <v>69</v>
      </c>
      <c r="I53" s="28">
        <v>145</v>
      </c>
      <c r="J53" s="28">
        <f>SUM($G$53:$I$53)</f>
        <v>214</v>
      </c>
      <c r="K53" s="56">
        <f t="array" ref="K53">INDEX(М[Цена за ед., руб],MATCH(1,IF(($B53=М[Наим.])*($C53=М[Артикул, марка, произв.])*($D53=М[Хар-ка])*($M53=М[Прим.]),{1},($B53=М[Наим.])*($C53=М[Артикул, марка, произв.])*($D53=М[Хар-ка])*($M53=М[Прим.])),0))</f>
        <v>0</v>
      </c>
      <c r="L53" s="56">
        <f>ROUND($J$53*$K$53,2)</f>
        <v>0</v>
      </c>
      <c r="M53" s="25"/>
      <c r="N53" s="25">
        <f t="array" ref="N53">INDEX(М[Форма закупа],MATCH(1,IF(($B53=М[Наим.])*($C53=М[Артикул, марка, произв.])*($D53=М[Хар-ка])*($M53=М[Прим.]),{1},($B53=М[Наим.])*($C53=М[Артикул, марка, произв.])*($D53=М[Хар-ка])*($M53=М[Прим.])),0))</f>
        <v>0</v>
      </c>
    </row>
    <row r="54" spans="1:14" ht="23.1" customHeight="1" outlineLevel="4" x14ac:dyDescent="0.2">
      <c r="A54" s="23" t="s">
        <v>44</v>
      </c>
      <c r="B54" s="24" t="s">
        <v>69</v>
      </c>
      <c r="C54" s="25" t="s">
        <v>70</v>
      </c>
      <c r="D54" s="25" t="s">
        <v>71</v>
      </c>
      <c r="E54" s="26" t="s">
        <v>26</v>
      </c>
      <c r="F54" s="27"/>
      <c r="G54" s="27"/>
      <c r="H54" s="28">
        <v>69</v>
      </c>
      <c r="I54" s="28">
        <v>145</v>
      </c>
      <c r="J54" s="28">
        <f>SUM($G$54:$I$54)</f>
        <v>214</v>
      </c>
      <c r="K54" s="56">
        <f t="array" ref="K54">INDEX(М[Цена за ед., руб],MATCH(1,IF(($B54=М[Наим.])*($C54=М[Артикул, марка, произв.])*($D54=М[Хар-ка])*($M54=М[Прим.]),{1},($B54=М[Наим.])*($C54=М[Артикул, марка, произв.])*($D54=М[Хар-ка])*($M54=М[Прим.])),0))</f>
        <v>0</v>
      </c>
      <c r="L54" s="56">
        <f>ROUND($J$54*$K$54,2)</f>
        <v>0</v>
      </c>
      <c r="M54" s="25"/>
      <c r="N54" s="25">
        <f t="array" ref="N54">INDEX(М[Форма закупа],MATCH(1,IF(($B54=М[Наим.])*($C54=М[Артикул, марка, произв.])*($D54=М[Хар-ка])*($M54=М[Прим.]),{1},($B54=М[Наим.])*($C54=М[Артикул, марка, произв.])*($D54=М[Хар-ка])*($M54=М[Прим.])),0))</f>
        <v>0</v>
      </c>
    </row>
    <row r="55" spans="1:14" ht="11.1" customHeight="1" outlineLevel="4" x14ac:dyDescent="0.2">
      <c r="A55" s="20"/>
      <c r="B55" s="14" t="s">
        <v>24</v>
      </c>
      <c r="C55" s="21"/>
      <c r="D55" s="21"/>
      <c r="E55" s="21"/>
      <c r="F55" s="21"/>
      <c r="G55" s="21"/>
      <c r="H55" s="21"/>
      <c r="I55" s="21"/>
      <c r="J55" s="21"/>
      <c r="K55" s="54"/>
      <c r="L55" s="55">
        <f>SUM($L$56)</f>
        <v>0</v>
      </c>
      <c r="M55" s="18"/>
      <c r="N55" s="22"/>
    </row>
    <row r="56" spans="1:14" ht="11.1" customHeight="1" outlineLevel="4" x14ac:dyDescent="0.2">
      <c r="A56" s="23"/>
      <c r="B56" s="24" t="s">
        <v>72</v>
      </c>
      <c r="C56" s="25"/>
      <c r="D56" s="25"/>
      <c r="E56" s="26" t="s">
        <v>73</v>
      </c>
      <c r="F56" s="27"/>
      <c r="G56" s="27"/>
      <c r="H56" s="28">
        <v>297</v>
      </c>
      <c r="I56" s="28">
        <v>478</v>
      </c>
      <c r="J56" s="28">
        <f>SUM($G$56:$I$56)</f>
        <v>775</v>
      </c>
      <c r="K56" s="56">
        <f t="array" ref="K56">INDEX(Р[Цена за ед., руб],MATCH(1,IF(($B56=Р[Наименование])*($M56=Р[Примечание]),{1},($B56=Р[Наименование])*($M56=Р[Примечание])),0))</f>
        <v>0</v>
      </c>
      <c r="L56" s="56">
        <f>ROUND($J$56*$K$56,2)</f>
        <v>0</v>
      </c>
      <c r="M56" s="25"/>
      <c r="N56" s="25"/>
    </row>
    <row r="57" spans="1:14" ht="11.1" customHeight="1" outlineLevel="4" x14ac:dyDescent="0.2">
      <c r="A57" s="20"/>
      <c r="B57" s="14" t="s">
        <v>30</v>
      </c>
      <c r="C57" s="21"/>
      <c r="D57" s="21"/>
      <c r="E57" s="21"/>
      <c r="F57" s="21"/>
      <c r="G57" s="21"/>
      <c r="H57" s="21"/>
      <c r="I57" s="21"/>
      <c r="J57" s="21"/>
      <c r="K57" s="54"/>
      <c r="L57" s="55">
        <f>SUM($L$58:$L$64)</f>
        <v>0</v>
      </c>
      <c r="M57" s="18"/>
      <c r="N57" s="22"/>
    </row>
    <row r="58" spans="1:14" ht="35.1" customHeight="1" outlineLevel="4" x14ac:dyDescent="0.2">
      <c r="A58" s="23" t="s">
        <v>31</v>
      </c>
      <c r="B58" s="24" t="s">
        <v>74</v>
      </c>
      <c r="C58" s="25" t="s">
        <v>75</v>
      </c>
      <c r="D58" s="25" t="s">
        <v>76</v>
      </c>
      <c r="E58" s="26" t="s">
        <v>77</v>
      </c>
      <c r="F58" s="27"/>
      <c r="G58" s="27"/>
      <c r="H58" s="28">
        <v>50</v>
      </c>
      <c r="I58" s="28">
        <v>114</v>
      </c>
      <c r="J58" s="28">
        <f>SUM($G$58:$I$58)</f>
        <v>164</v>
      </c>
      <c r="K58" s="56">
        <f t="array" ref="K58">INDEX(М[Цена за ед., руб],MATCH(1,IF(($B58=М[Наим.])*($C58=М[Артикул, марка, произв.])*($D58=М[Хар-ка])*($M58=М[Прим.]),{1},($B58=М[Наим.])*($C58=М[Артикул, марка, произв.])*($D58=М[Хар-ка])*($M58=М[Прим.])),0))</f>
        <v>0</v>
      </c>
      <c r="L58" s="56">
        <f>ROUND($J$58*$K$58,2)</f>
        <v>0</v>
      </c>
      <c r="M58" s="25"/>
      <c r="N58" s="25">
        <f t="array" ref="N58">INDEX(М[Форма закупа],MATCH(1,IF(($B58=М[Наим.])*($C58=М[Артикул, марка, произв.])*($D58=М[Хар-ка])*($M58=М[Прим.]),{1},($B58=М[Наим.])*($C58=М[Артикул, марка, произв.])*($D58=М[Хар-ка])*($M58=М[Прим.])),0))</f>
        <v>0</v>
      </c>
    </row>
    <row r="59" spans="1:14" ht="35.1" customHeight="1" outlineLevel="4" x14ac:dyDescent="0.2">
      <c r="A59" s="23" t="s">
        <v>42</v>
      </c>
      <c r="B59" s="24" t="s">
        <v>74</v>
      </c>
      <c r="C59" s="25" t="s">
        <v>75</v>
      </c>
      <c r="D59" s="25" t="s">
        <v>78</v>
      </c>
      <c r="E59" s="26" t="s">
        <v>77</v>
      </c>
      <c r="F59" s="27"/>
      <c r="G59" s="27"/>
      <c r="H59" s="28">
        <v>20</v>
      </c>
      <c r="I59" s="28">
        <v>14</v>
      </c>
      <c r="J59" s="28">
        <f>SUM($G$59:$I$59)</f>
        <v>34</v>
      </c>
      <c r="K59" s="56">
        <f t="array" ref="K59">INDEX(М[Цена за ед., руб],MATCH(1,IF(($B59=М[Наим.])*($C59=М[Артикул, марка, произв.])*($D59=М[Хар-ка])*($M59=М[Прим.]),{1},($B59=М[Наим.])*($C59=М[Артикул, марка, произв.])*($D59=М[Хар-ка])*($M59=М[Прим.])),0))</f>
        <v>0</v>
      </c>
      <c r="L59" s="56">
        <f>ROUND($J$59*$K$59,2)</f>
        <v>0</v>
      </c>
      <c r="M59" s="25"/>
      <c r="N59" s="25">
        <f t="array" ref="N59">INDEX(М[Форма закупа],MATCH(1,IF(($B59=М[Наим.])*($C59=М[Артикул, марка, произв.])*($D59=М[Хар-ка])*($M59=М[Прим.]),{1},($B59=М[Наим.])*($C59=М[Артикул, марка, произв.])*($D59=М[Хар-ка])*($M59=М[Прим.])),0))</f>
        <v>0</v>
      </c>
    </row>
    <row r="60" spans="1:14" ht="35.1" customHeight="1" outlineLevel="4" x14ac:dyDescent="0.2">
      <c r="A60" s="23" t="s">
        <v>44</v>
      </c>
      <c r="B60" s="24" t="s">
        <v>74</v>
      </c>
      <c r="C60" s="25" t="s">
        <v>75</v>
      </c>
      <c r="D60" s="25" t="s">
        <v>79</v>
      </c>
      <c r="E60" s="26" t="s">
        <v>77</v>
      </c>
      <c r="F60" s="27"/>
      <c r="G60" s="27"/>
      <c r="H60" s="28">
        <v>90</v>
      </c>
      <c r="I60" s="28">
        <v>74</v>
      </c>
      <c r="J60" s="28">
        <f>SUM($G$60:$I$60)</f>
        <v>164</v>
      </c>
      <c r="K60" s="56">
        <f t="array" ref="K60">INDEX(М[Цена за ед., руб],MATCH(1,IF(($B60=М[Наим.])*($C60=М[Артикул, марка, произв.])*($D60=М[Хар-ка])*($M60=М[Прим.]),{1},($B60=М[Наим.])*($C60=М[Артикул, марка, произв.])*($D60=М[Хар-ка])*($M60=М[Прим.])),0))</f>
        <v>0</v>
      </c>
      <c r="L60" s="56">
        <f>ROUND($J$60*$K$60,2)</f>
        <v>0</v>
      </c>
      <c r="M60" s="25"/>
      <c r="N60" s="25">
        <f t="array" ref="N60">INDEX(М[Форма закупа],MATCH(1,IF(($B60=М[Наим.])*($C60=М[Артикул, марка, произв.])*($D60=М[Хар-ка])*($M60=М[Прим.]),{1},($B60=М[Наим.])*($C60=М[Артикул, марка, произв.])*($D60=М[Хар-ка])*($M60=М[Прим.])),0))</f>
        <v>0</v>
      </c>
    </row>
    <row r="61" spans="1:14" ht="35.1" customHeight="1" outlineLevel="4" x14ac:dyDescent="0.2">
      <c r="A61" s="23" t="s">
        <v>46</v>
      </c>
      <c r="B61" s="24" t="s">
        <v>74</v>
      </c>
      <c r="C61" s="25" t="s">
        <v>75</v>
      </c>
      <c r="D61" s="25" t="s">
        <v>80</v>
      </c>
      <c r="E61" s="26" t="s">
        <v>77</v>
      </c>
      <c r="F61" s="27"/>
      <c r="G61" s="27"/>
      <c r="H61" s="28">
        <v>30</v>
      </c>
      <c r="I61" s="28">
        <v>100</v>
      </c>
      <c r="J61" s="28">
        <f>SUM($G$61:$I$61)</f>
        <v>130</v>
      </c>
      <c r="K61" s="56">
        <f t="array" ref="K61">INDEX(М[Цена за ед., руб],MATCH(1,IF(($B61=М[Наим.])*($C61=М[Артикул, марка, произв.])*($D61=М[Хар-ка])*($M61=М[Прим.]),{1},($B61=М[Наим.])*($C61=М[Артикул, марка, произв.])*($D61=М[Хар-ка])*($M61=М[Прим.])),0))</f>
        <v>0</v>
      </c>
      <c r="L61" s="56">
        <f>ROUND($J$61*$K$61,2)</f>
        <v>0</v>
      </c>
      <c r="M61" s="25"/>
      <c r="N61" s="25">
        <f t="array" ref="N61">INDEX(М[Форма закупа],MATCH(1,IF(($B61=М[Наим.])*($C61=М[Артикул, марка, произв.])*($D61=М[Хар-ка])*($M61=М[Прим.]),{1},($B61=М[Наим.])*($C61=М[Артикул, марка, произв.])*($D61=М[Хар-ка])*($M61=М[Прим.])),0))</f>
        <v>0</v>
      </c>
    </row>
    <row r="62" spans="1:14" ht="35.1" customHeight="1" outlineLevel="4" x14ac:dyDescent="0.2">
      <c r="A62" s="23" t="s">
        <v>48</v>
      </c>
      <c r="B62" s="24" t="s">
        <v>74</v>
      </c>
      <c r="C62" s="25" t="s">
        <v>75</v>
      </c>
      <c r="D62" s="25" t="s">
        <v>81</v>
      </c>
      <c r="E62" s="26" t="s">
        <v>77</v>
      </c>
      <c r="F62" s="27"/>
      <c r="G62" s="27"/>
      <c r="H62" s="28">
        <v>36</v>
      </c>
      <c r="I62" s="28">
        <v>74</v>
      </c>
      <c r="J62" s="28">
        <f>SUM($G$62:$I$62)</f>
        <v>110</v>
      </c>
      <c r="K62" s="56">
        <f t="array" ref="K62">INDEX(М[Цена за ед., руб],MATCH(1,IF(($B62=М[Наим.])*($C62=М[Артикул, марка, произв.])*($D62=М[Хар-ка])*($M62=М[Прим.]),{1},($B62=М[Наим.])*($C62=М[Артикул, марка, произв.])*($D62=М[Хар-ка])*($M62=М[Прим.])),0))</f>
        <v>0</v>
      </c>
      <c r="L62" s="56">
        <f>ROUND($J$62*$K$62,2)</f>
        <v>0</v>
      </c>
      <c r="M62" s="25"/>
      <c r="N62" s="25">
        <f t="array" ref="N62">INDEX(М[Форма закупа],MATCH(1,IF(($B62=М[Наим.])*($C62=М[Артикул, марка, произв.])*($D62=М[Хар-ка])*($M62=М[Прим.]),{1},($B62=М[Наим.])*($C62=М[Артикул, марка, произв.])*($D62=М[Хар-ка])*($M62=М[Прим.])),0))</f>
        <v>0</v>
      </c>
    </row>
    <row r="63" spans="1:14" ht="35.1" customHeight="1" outlineLevel="4" x14ac:dyDescent="0.2">
      <c r="A63" s="23" t="s">
        <v>62</v>
      </c>
      <c r="B63" s="24" t="s">
        <v>74</v>
      </c>
      <c r="C63" s="25" t="s">
        <v>75</v>
      </c>
      <c r="D63" s="25" t="s">
        <v>82</v>
      </c>
      <c r="E63" s="26" t="s">
        <v>77</v>
      </c>
      <c r="F63" s="27"/>
      <c r="G63" s="27"/>
      <c r="H63" s="28">
        <v>40</v>
      </c>
      <c r="I63" s="28">
        <v>56</v>
      </c>
      <c r="J63" s="28">
        <f>SUM($G$63:$I$63)</f>
        <v>96</v>
      </c>
      <c r="K63" s="56">
        <f t="array" ref="K63">INDEX(М[Цена за ед., руб],MATCH(1,IF(($B63=М[Наим.])*($C63=М[Артикул, марка, произв.])*($D63=М[Хар-ка])*($M63=М[Прим.]),{1},($B63=М[Наим.])*($C63=М[Артикул, марка, произв.])*($D63=М[Хар-ка])*($M63=М[Прим.])),0))</f>
        <v>0</v>
      </c>
      <c r="L63" s="56">
        <f>ROUND($J$63*$K$63,2)</f>
        <v>0</v>
      </c>
      <c r="M63" s="25"/>
      <c r="N63" s="25">
        <f t="array" ref="N63">INDEX(М[Форма закупа],MATCH(1,IF(($B63=М[Наим.])*($C63=М[Артикул, марка, произв.])*($D63=М[Хар-ка])*($M63=М[Прим.]),{1},($B63=М[Наим.])*($C63=М[Артикул, марка, произв.])*($D63=М[Хар-ка])*($M63=М[Прим.])),0))</f>
        <v>0</v>
      </c>
    </row>
    <row r="64" spans="1:14" ht="35.1" customHeight="1" outlineLevel="4" x14ac:dyDescent="0.2">
      <c r="A64" s="23" t="s">
        <v>83</v>
      </c>
      <c r="B64" s="24" t="s">
        <v>74</v>
      </c>
      <c r="C64" s="25" t="s">
        <v>75</v>
      </c>
      <c r="D64" s="25" t="s">
        <v>84</v>
      </c>
      <c r="E64" s="26" t="s">
        <v>77</v>
      </c>
      <c r="F64" s="27"/>
      <c r="G64" s="27"/>
      <c r="H64" s="28">
        <v>31</v>
      </c>
      <c r="I64" s="28">
        <v>46</v>
      </c>
      <c r="J64" s="28">
        <f>SUM($G$64:$I$64)</f>
        <v>77</v>
      </c>
      <c r="K64" s="56">
        <f t="array" ref="K64">INDEX(М[Цена за ед., руб],MATCH(1,IF(($B64=М[Наим.])*($C64=М[Артикул, марка, произв.])*($D64=М[Хар-ка])*($M64=М[Прим.]),{1},($B64=М[Наим.])*($C64=М[Артикул, марка, произв.])*($D64=М[Хар-ка])*($M64=М[Прим.])),0))</f>
        <v>0</v>
      </c>
      <c r="L64" s="56">
        <f>ROUND($J$64*$K$64,2)</f>
        <v>0</v>
      </c>
      <c r="M64" s="25"/>
      <c r="N64" s="25">
        <f t="array" ref="N64">INDEX(М[Форма закупа],MATCH(1,IF(($B64=М[Наим.])*($C64=М[Артикул, марка, произв.])*($D64=М[Хар-ка])*($M64=М[Прим.]),{1},($B64=М[Наим.])*($C64=М[Артикул, марка, произв.])*($D64=М[Хар-ка])*($M64=М[Прим.])),0))</f>
        <v>0</v>
      </c>
    </row>
    <row r="65" spans="1:14" ht="11.1" customHeight="1" outlineLevel="4" x14ac:dyDescent="0.2">
      <c r="A65" s="20"/>
      <c r="B65" s="14" t="s">
        <v>24</v>
      </c>
      <c r="C65" s="21"/>
      <c r="D65" s="21"/>
      <c r="E65" s="21"/>
      <c r="F65" s="21"/>
      <c r="G65" s="21"/>
      <c r="H65" s="21"/>
      <c r="I65" s="21"/>
      <c r="J65" s="21"/>
      <c r="K65" s="54"/>
      <c r="L65" s="55">
        <f>SUM($L$66)</f>
        <v>0</v>
      </c>
      <c r="M65" s="18"/>
      <c r="N65" s="22"/>
    </row>
    <row r="66" spans="1:14" ht="11.1" customHeight="1" outlineLevel="4" x14ac:dyDescent="0.2">
      <c r="A66" s="23"/>
      <c r="B66" s="24" t="s">
        <v>85</v>
      </c>
      <c r="C66" s="25"/>
      <c r="D66" s="25"/>
      <c r="E66" s="26" t="s">
        <v>26</v>
      </c>
      <c r="F66" s="27"/>
      <c r="G66" s="27"/>
      <c r="H66" s="28">
        <v>2</v>
      </c>
      <c r="I66" s="28">
        <v>2</v>
      </c>
      <c r="J66" s="28">
        <f>SUM($G$66:$I$66)</f>
        <v>4</v>
      </c>
      <c r="K66" s="56">
        <f t="array" ref="K66">INDEX(Р[Цена за ед., руб],MATCH(1,IF(($B66=Р[Наименование])*($M66=Р[Примечание]),{1},($B66=Р[Наименование])*($M66=Р[Примечание])),0))</f>
        <v>0</v>
      </c>
      <c r="L66" s="56">
        <f>ROUND($J$66*$K$66,2)</f>
        <v>0</v>
      </c>
      <c r="M66" s="25"/>
      <c r="N66" s="25"/>
    </row>
    <row r="67" spans="1:14" ht="11.1" customHeight="1" outlineLevel="4" x14ac:dyDescent="0.2">
      <c r="A67" s="20"/>
      <c r="B67" s="14" t="s">
        <v>30</v>
      </c>
      <c r="C67" s="21"/>
      <c r="D67" s="21"/>
      <c r="E67" s="21"/>
      <c r="F67" s="21"/>
      <c r="G67" s="21"/>
      <c r="H67" s="21"/>
      <c r="I67" s="21"/>
      <c r="J67" s="21"/>
      <c r="K67" s="54"/>
      <c r="L67" s="55">
        <f>SUM($L$68)</f>
        <v>0</v>
      </c>
      <c r="M67" s="18"/>
      <c r="N67" s="22"/>
    </row>
    <row r="68" spans="1:14" ht="23.1" customHeight="1" outlineLevel="4" x14ac:dyDescent="0.2">
      <c r="A68" s="23" t="s">
        <v>31</v>
      </c>
      <c r="B68" s="24" t="s">
        <v>86</v>
      </c>
      <c r="C68" s="25" t="s">
        <v>33</v>
      </c>
      <c r="D68" s="25" t="s">
        <v>87</v>
      </c>
      <c r="E68" s="26" t="s">
        <v>26</v>
      </c>
      <c r="F68" s="27"/>
      <c r="G68" s="27"/>
      <c r="H68" s="28">
        <v>2</v>
      </c>
      <c r="I68" s="28">
        <v>2</v>
      </c>
      <c r="J68" s="28">
        <f>SUM($G$68:$I$68)</f>
        <v>4</v>
      </c>
      <c r="K68" s="56">
        <f t="array" ref="K68">INDEX(М[Цена за ед., руб],MATCH(1,IF(($B68=М[Наим.])*($C68=М[Артикул, марка, произв.])*($D68=М[Хар-ка])*($M68=М[Прим.]),{1},($B68=М[Наим.])*($C68=М[Артикул, марка, произв.])*($D68=М[Хар-ка])*($M68=М[Прим.])),0))</f>
        <v>0</v>
      </c>
      <c r="L68" s="56">
        <f>ROUND($J$68*$K$68,2)</f>
        <v>0</v>
      </c>
      <c r="M68" s="25"/>
      <c r="N68" s="25">
        <f t="array" ref="N68">INDEX(М[Форма закупа],MATCH(1,IF(($B68=М[Наим.])*($C68=М[Артикул, марка, произв.])*($D68=М[Хар-ка])*($M68=М[Прим.]),{1},($B68=М[Наим.])*($C68=М[Артикул, марка, произв.])*($D68=М[Хар-ка])*($M68=М[Прим.])),0))</f>
        <v>0</v>
      </c>
    </row>
    <row r="69" spans="1:14" ht="11.1" customHeight="1" outlineLevel="4" x14ac:dyDescent="0.2">
      <c r="A69" s="20"/>
      <c r="B69" s="14" t="s">
        <v>24</v>
      </c>
      <c r="C69" s="21"/>
      <c r="D69" s="21"/>
      <c r="E69" s="21"/>
      <c r="F69" s="21"/>
      <c r="G69" s="21"/>
      <c r="H69" s="21"/>
      <c r="I69" s="21"/>
      <c r="J69" s="21"/>
      <c r="K69" s="54"/>
      <c r="L69" s="55">
        <f>SUM($L$70)</f>
        <v>0</v>
      </c>
      <c r="M69" s="18"/>
      <c r="N69" s="22"/>
    </row>
    <row r="70" spans="1:14" ht="11.1" customHeight="1" outlineLevel="4" x14ac:dyDescent="0.2">
      <c r="A70" s="23"/>
      <c r="B70" s="24" t="s">
        <v>88</v>
      </c>
      <c r="C70" s="25"/>
      <c r="D70" s="25"/>
      <c r="E70" s="26" t="s">
        <v>26</v>
      </c>
      <c r="F70" s="27"/>
      <c r="G70" s="27"/>
      <c r="H70" s="28">
        <v>280</v>
      </c>
      <c r="I70" s="28">
        <v>320</v>
      </c>
      <c r="J70" s="28">
        <f>SUM($G$70:$I$70)</f>
        <v>600</v>
      </c>
      <c r="K70" s="56">
        <f t="array" ref="K70">INDEX(Р[Цена за ед., руб],MATCH(1,IF(($B70=Р[Наименование])*($M70=Р[Примечание]),{1},($B70=Р[Наименование])*($M70=Р[Примечание])),0))</f>
        <v>0</v>
      </c>
      <c r="L70" s="56">
        <f>ROUND($J$70*$K$70,2)</f>
        <v>0</v>
      </c>
      <c r="M70" s="25"/>
      <c r="N70" s="25"/>
    </row>
    <row r="71" spans="1:14" ht="11.1" customHeight="1" outlineLevel="4" x14ac:dyDescent="0.2">
      <c r="A71" s="20"/>
      <c r="B71" s="14" t="s">
        <v>24</v>
      </c>
      <c r="C71" s="21"/>
      <c r="D71" s="21"/>
      <c r="E71" s="21"/>
      <c r="F71" s="21"/>
      <c r="G71" s="21"/>
      <c r="H71" s="21"/>
      <c r="I71" s="21"/>
      <c r="J71" s="21"/>
      <c r="K71" s="54"/>
      <c r="L71" s="55">
        <f>SUM($L$72)</f>
        <v>0</v>
      </c>
      <c r="M71" s="18"/>
      <c r="N71" s="22"/>
    </row>
    <row r="72" spans="1:14" ht="11.1" customHeight="1" outlineLevel="4" x14ac:dyDescent="0.2">
      <c r="A72" s="23"/>
      <c r="B72" s="24" t="s">
        <v>89</v>
      </c>
      <c r="C72" s="25"/>
      <c r="D72" s="25"/>
      <c r="E72" s="26" t="s">
        <v>77</v>
      </c>
      <c r="F72" s="27"/>
      <c r="G72" s="27"/>
      <c r="H72" s="28">
        <v>170</v>
      </c>
      <c r="I72" s="28">
        <v>304</v>
      </c>
      <c r="J72" s="28">
        <f>SUM($G$72:$I$72)</f>
        <v>474</v>
      </c>
      <c r="K72" s="56">
        <f t="array" ref="K72">INDEX(Р[Цена за ед., руб],MATCH(1,IF(($B72=Р[Наименование])*($M72=Р[Примечание]),{1},($B72=Р[Наименование])*($M72=Р[Примечание])),0))</f>
        <v>0</v>
      </c>
      <c r="L72" s="56">
        <f>ROUND($J$72*$K$72,2)</f>
        <v>0</v>
      </c>
      <c r="M72" s="25"/>
      <c r="N72" s="25"/>
    </row>
    <row r="73" spans="1:14" ht="11.1" customHeight="1" outlineLevel="4" x14ac:dyDescent="0.2">
      <c r="A73" s="20"/>
      <c r="B73" s="14" t="s">
        <v>30</v>
      </c>
      <c r="C73" s="21"/>
      <c r="D73" s="21"/>
      <c r="E73" s="21"/>
      <c r="F73" s="21"/>
      <c r="G73" s="21"/>
      <c r="H73" s="21"/>
      <c r="I73" s="21"/>
      <c r="J73" s="21"/>
      <c r="K73" s="54"/>
      <c r="L73" s="55">
        <f>SUM($L$74:$L$78)</f>
        <v>0</v>
      </c>
      <c r="M73" s="18"/>
      <c r="N73" s="22"/>
    </row>
    <row r="74" spans="1:14" ht="23.1" customHeight="1" outlineLevel="4" x14ac:dyDescent="0.2">
      <c r="A74" s="60" t="s">
        <v>31</v>
      </c>
      <c r="B74" s="24" t="s">
        <v>90</v>
      </c>
      <c r="C74" s="25"/>
      <c r="D74" s="25" t="s">
        <v>91</v>
      </c>
      <c r="E74" s="26" t="s">
        <v>77</v>
      </c>
      <c r="F74" s="27"/>
      <c r="G74" s="27"/>
      <c r="H74" s="28">
        <v>30</v>
      </c>
      <c r="I74" s="28">
        <v>100</v>
      </c>
      <c r="J74" s="28">
        <f>SUM($G$74:$I$74)</f>
        <v>130</v>
      </c>
      <c r="K74" s="56">
        <f t="array" ref="K74">INDEX(М[Цена за ед., руб],MATCH(1,IF(($B74=М[Наим.])*($C74=М[Артикул, марка, произв.])*($D74=М[Хар-ка])*($M74=М[Прим.]),{1},($B74=М[Наим.])*($C74=М[Артикул, марка, произв.])*($D74=М[Хар-ка])*($M74=М[Прим.])),0))</f>
        <v>0</v>
      </c>
      <c r="L74" s="56">
        <f>ROUND($J$74*$K$74,2)</f>
        <v>0</v>
      </c>
      <c r="M74" s="25"/>
      <c r="N74" s="25">
        <f t="array" ref="N74">INDEX(М[Форма закупа],MATCH(1,IF(($B74=М[Наим.])*($C74=М[Артикул, марка, произв.])*($D74=М[Хар-ка])*($M74=М[Прим.]),{1},($B74=М[Наим.])*($C74=М[Артикул, марка, произв.])*($D74=М[Хар-ка])*($M74=М[Прим.])),0))</f>
        <v>0</v>
      </c>
    </row>
    <row r="75" spans="1:14" ht="23.1" customHeight="1" outlineLevel="4" x14ac:dyDescent="0.2">
      <c r="A75" s="60" t="s">
        <v>42</v>
      </c>
      <c r="B75" s="24" t="s">
        <v>90</v>
      </c>
      <c r="C75" s="25"/>
      <c r="D75" s="25" t="s">
        <v>92</v>
      </c>
      <c r="E75" s="26" t="s">
        <v>77</v>
      </c>
      <c r="F75" s="27"/>
      <c r="G75" s="27"/>
      <c r="H75" s="28">
        <v>36</v>
      </c>
      <c r="I75" s="28">
        <v>74</v>
      </c>
      <c r="J75" s="28">
        <f>SUM($G$75:$I$75)</f>
        <v>110</v>
      </c>
      <c r="K75" s="56">
        <f t="array" ref="K75">INDEX(М[Цена за ед., руб],MATCH(1,IF(($B75=М[Наим.])*($C75=М[Артикул, марка, произв.])*($D75=М[Хар-ка])*($M75=М[Прим.]),{1},($B75=М[Наим.])*($C75=М[Артикул, марка, произв.])*($D75=М[Хар-ка])*($M75=М[Прим.])),0))</f>
        <v>0</v>
      </c>
      <c r="L75" s="56">
        <f>ROUND($J$75*$K$75,2)</f>
        <v>0</v>
      </c>
      <c r="M75" s="25"/>
      <c r="N75" s="25">
        <f t="array" ref="N75">INDEX(М[Форма закупа],MATCH(1,IF(($B75=М[Наим.])*($C75=М[Артикул, марка, произв.])*($D75=М[Хар-ка])*($M75=М[Прим.]),{1},($B75=М[Наим.])*($C75=М[Артикул, марка, произв.])*($D75=М[Хар-ка])*($M75=М[Прим.])),0))</f>
        <v>0</v>
      </c>
    </row>
    <row r="76" spans="1:14" ht="23.1" customHeight="1" outlineLevel="4" x14ac:dyDescent="0.2">
      <c r="A76" s="60" t="s">
        <v>44</v>
      </c>
      <c r="B76" s="24" t="s">
        <v>90</v>
      </c>
      <c r="C76" s="25"/>
      <c r="D76" s="25" t="s">
        <v>93</v>
      </c>
      <c r="E76" s="26" t="s">
        <v>77</v>
      </c>
      <c r="F76" s="27"/>
      <c r="G76" s="27"/>
      <c r="H76" s="28">
        <v>40</v>
      </c>
      <c r="I76" s="28">
        <v>56</v>
      </c>
      <c r="J76" s="28">
        <f>SUM($G$76:$I$76)</f>
        <v>96</v>
      </c>
      <c r="K76" s="56">
        <f t="array" ref="K76">INDEX(М[Цена за ед., руб],MATCH(1,IF(($B76=М[Наим.])*($C76=М[Артикул, марка, произв.])*($D76=М[Хар-ка])*($M76=М[Прим.]),{1},($B76=М[Наим.])*($C76=М[Артикул, марка, произв.])*($D76=М[Хар-ка])*($M76=М[Прим.])),0))</f>
        <v>0</v>
      </c>
      <c r="L76" s="56">
        <f>ROUND($J$76*$K$76,2)</f>
        <v>0</v>
      </c>
      <c r="M76" s="25"/>
      <c r="N76" s="25">
        <f t="array" ref="N76">INDEX(М[Форма закупа],MATCH(1,IF(($B76=М[Наим.])*($C76=М[Артикул, марка, произв.])*($D76=М[Хар-ка])*($M76=М[Прим.]),{1},($B76=М[Наим.])*($C76=М[Артикул, марка, произв.])*($D76=М[Хар-ка])*($M76=М[Прим.])),0))</f>
        <v>0</v>
      </c>
    </row>
    <row r="77" spans="1:14" ht="23.1" customHeight="1" outlineLevel="4" x14ac:dyDescent="0.2">
      <c r="A77" s="60" t="s">
        <v>46</v>
      </c>
      <c r="B77" s="24" t="s">
        <v>90</v>
      </c>
      <c r="C77" s="25"/>
      <c r="D77" s="25" t="s">
        <v>94</v>
      </c>
      <c r="E77" s="26" t="s">
        <v>77</v>
      </c>
      <c r="F77" s="27"/>
      <c r="G77" s="27"/>
      <c r="H77" s="28">
        <v>32</v>
      </c>
      <c r="I77" s="28">
        <v>48</v>
      </c>
      <c r="J77" s="28">
        <f>SUM($G$77:$I$77)</f>
        <v>80</v>
      </c>
      <c r="K77" s="56">
        <f t="array" ref="K77">INDEX(М[Цена за ед., руб],MATCH(1,IF(($B77=М[Наим.])*($C77=М[Артикул, марка, произв.])*($D77=М[Хар-ка])*($M77=М[Прим.]),{1},($B77=М[Наим.])*($C77=М[Артикул, марка, произв.])*($D77=М[Хар-ка])*($M77=М[Прим.])),0))</f>
        <v>0</v>
      </c>
      <c r="L77" s="56">
        <f>ROUND($J$77*$K$77,2)</f>
        <v>0</v>
      </c>
      <c r="M77" s="25"/>
      <c r="N77" s="25">
        <f t="array" ref="N77">INDEX(М[Форма закупа],MATCH(1,IF(($B77=М[Наим.])*($C77=М[Артикул, марка, произв.])*($D77=М[Хар-ка])*($M77=М[Прим.]),{1},($B77=М[Наим.])*($C77=М[Артикул, марка, произв.])*($D77=М[Хар-ка])*($M77=М[Прим.])),0))</f>
        <v>0</v>
      </c>
    </row>
    <row r="78" spans="1:14" ht="23.1" customHeight="1" outlineLevel="4" x14ac:dyDescent="0.2">
      <c r="A78" s="60" t="s">
        <v>48</v>
      </c>
      <c r="B78" s="24" t="s">
        <v>90</v>
      </c>
      <c r="C78" s="25"/>
      <c r="D78" s="25" t="s">
        <v>95</v>
      </c>
      <c r="E78" s="26" t="s">
        <v>77</v>
      </c>
      <c r="F78" s="27"/>
      <c r="G78" s="27"/>
      <c r="H78" s="28">
        <v>32</v>
      </c>
      <c r="I78" s="28">
        <v>26</v>
      </c>
      <c r="J78" s="28">
        <f>SUM($G$78:$I$78)</f>
        <v>58</v>
      </c>
      <c r="K78" s="56">
        <f t="array" ref="K78">INDEX(М[Цена за ед., руб],MATCH(1,IF(($B78=М[Наим.])*($C78=М[Артикул, марка, произв.])*($D78=М[Хар-ка])*($M78=М[Прим.]),{1},($B78=М[Наим.])*($C78=М[Артикул, марка, произв.])*($D78=М[Хар-ка])*($M78=М[Прим.])),0))</f>
        <v>0</v>
      </c>
      <c r="L78" s="56">
        <f>ROUND($J$78*$K$78,2)</f>
        <v>0</v>
      </c>
      <c r="M78" s="25"/>
      <c r="N78" s="25">
        <f t="array" ref="N78">INDEX(М[Форма закупа],MATCH(1,IF(($B78=М[Наим.])*($C78=М[Артикул, марка, произв.])*($D78=М[Хар-ка])*($M78=М[Прим.]),{1},($B78=М[Наим.])*($C78=М[Артикул, марка, произв.])*($D78=М[Хар-ка])*($M78=М[Прим.])),0))</f>
        <v>0</v>
      </c>
    </row>
    <row r="79" spans="1:14" ht="11.1" customHeight="1" outlineLevel="4" x14ac:dyDescent="0.2">
      <c r="A79" s="20"/>
      <c r="B79" s="14" t="s">
        <v>24</v>
      </c>
      <c r="C79" s="21"/>
      <c r="D79" s="21"/>
      <c r="E79" s="21"/>
      <c r="F79" s="21"/>
      <c r="G79" s="21"/>
      <c r="H79" s="21"/>
      <c r="I79" s="21"/>
      <c r="J79" s="21"/>
      <c r="K79" s="54"/>
      <c r="L79" s="55">
        <f>SUM($L$80)</f>
        <v>0</v>
      </c>
      <c r="M79" s="18"/>
      <c r="N79" s="22"/>
    </row>
    <row r="80" spans="1:14" ht="11.1" customHeight="1" outlineLevel="4" x14ac:dyDescent="0.2">
      <c r="A80" s="23"/>
      <c r="B80" s="24" t="s">
        <v>96</v>
      </c>
      <c r="C80" s="25"/>
      <c r="D80" s="25"/>
      <c r="E80" s="26" t="s">
        <v>77</v>
      </c>
      <c r="F80" s="27"/>
      <c r="G80" s="27"/>
      <c r="H80" s="28">
        <v>134</v>
      </c>
      <c r="I80" s="28">
        <v>183</v>
      </c>
      <c r="J80" s="28">
        <f>SUM($G$80:$I$80)</f>
        <v>317</v>
      </c>
      <c r="K80" s="56">
        <f t="array" ref="K80">INDEX(Р[Цена за ед., руб],MATCH(1,IF(($B80=Р[Наименование])*($M80=Р[Примечание]),{1},($B80=Р[Наименование])*($M80=Р[Примечание])),0))</f>
        <v>0</v>
      </c>
      <c r="L80" s="56">
        <f>ROUND($J$80*$K$80,2)</f>
        <v>0</v>
      </c>
      <c r="M80" s="25"/>
      <c r="N80" s="25"/>
    </row>
    <row r="81" spans="1:14" ht="11.1" customHeight="1" outlineLevel="4" x14ac:dyDescent="0.2">
      <c r="A81" s="20"/>
      <c r="B81" s="14" t="s">
        <v>30</v>
      </c>
      <c r="C81" s="21"/>
      <c r="D81" s="21"/>
      <c r="E81" s="21"/>
      <c r="F81" s="21"/>
      <c r="G81" s="21"/>
      <c r="H81" s="21"/>
      <c r="I81" s="21"/>
      <c r="J81" s="21"/>
      <c r="K81" s="54"/>
      <c r="L81" s="55">
        <f>SUM($L$82:$L$84)</f>
        <v>0</v>
      </c>
      <c r="M81" s="18"/>
      <c r="N81" s="22"/>
    </row>
    <row r="82" spans="1:14" ht="11.1" customHeight="1" outlineLevel="4" x14ac:dyDescent="0.2">
      <c r="A82" s="60" t="s">
        <v>31</v>
      </c>
      <c r="B82" s="24" t="s">
        <v>97</v>
      </c>
      <c r="C82" s="25"/>
      <c r="D82" s="25" t="s">
        <v>98</v>
      </c>
      <c r="E82" s="26" t="s">
        <v>77</v>
      </c>
      <c r="F82" s="27"/>
      <c r="G82" s="27"/>
      <c r="H82" s="28">
        <v>6</v>
      </c>
      <c r="I82" s="28">
        <v>13</v>
      </c>
      <c r="J82" s="28">
        <f>SUM($G$82:$I$82)</f>
        <v>19</v>
      </c>
      <c r="K82" s="56">
        <f t="array" ref="K82">INDEX(М[Цена за ед., руб],MATCH(1,IF(($B82=М[Наим.])*($C82=М[Артикул, марка, произв.])*($D82=М[Хар-ка])*($M82=М[Прим.]),{1},($B82=М[Наим.])*($C82=М[Артикул, марка, произв.])*($D82=М[Хар-ка])*($M82=М[Прим.])),0))</f>
        <v>0</v>
      </c>
      <c r="L82" s="56">
        <f>ROUND($J$82*$K$82,2)</f>
        <v>0</v>
      </c>
      <c r="M82" s="25"/>
      <c r="N82" s="25">
        <f t="array" ref="N82">INDEX(М[Форма закупа],MATCH(1,IF(($B82=М[Наим.])*($C82=М[Артикул, марка, произв.])*($D82=М[Хар-ка])*($M82=М[Прим.]),{1},($B82=М[Наим.])*($C82=М[Артикул, марка, произв.])*($D82=М[Хар-ка])*($M82=М[Прим.])),0))</f>
        <v>0</v>
      </c>
    </row>
    <row r="83" spans="1:14" ht="11.1" customHeight="1" outlineLevel="4" x14ac:dyDescent="0.2">
      <c r="A83" s="60" t="s">
        <v>42</v>
      </c>
      <c r="B83" s="24" t="s">
        <v>97</v>
      </c>
      <c r="C83" s="25"/>
      <c r="D83" s="25" t="s">
        <v>99</v>
      </c>
      <c r="E83" s="26" t="s">
        <v>77</v>
      </c>
      <c r="F83" s="27"/>
      <c r="G83" s="27"/>
      <c r="H83" s="28">
        <v>57</v>
      </c>
      <c r="I83" s="28">
        <v>119</v>
      </c>
      <c r="J83" s="28">
        <f>SUM($G$83:$I$83)</f>
        <v>176</v>
      </c>
      <c r="K83" s="56">
        <f t="array" ref="K83">INDEX(М[Цена за ед., руб],MATCH(1,IF(($B83=М[Наим.])*($C83=М[Артикул, марка, произв.])*($D83=М[Хар-ка])*($M83=М[Прим.]),{1},($B83=М[Наим.])*($C83=М[Артикул, марка, произв.])*($D83=М[Хар-ка])*($M83=М[Прим.])),0))</f>
        <v>0</v>
      </c>
      <c r="L83" s="56">
        <f>ROUND($J$83*$K$83,2)</f>
        <v>0</v>
      </c>
      <c r="M83" s="25"/>
      <c r="N83" s="25">
        <f t="array" ref="N83">INDEX(М[Форма закупа],MATCH(1,IF(($B83=М[Наим.])*($C83=М[Артикул, марка, произв.])*($D83=М[Хар-ка])*($M83=М[Прим.]),{1},($B83=М[Наим.])*($C83=М[Артикул, марка, произв.])*($D83=М[Хар-ка])*($M83=М[Прим.])),0))</f>
        <v>0</v>
      </c>
    </row>
    <row r="84" spans="1:14" ht="11.1" customHeight="1" outlineLevel="4" x14ac:dyDescent="0.2">
      <c r="A84" s="60" t="s">
        <v>44</v>
      </c>
      <c r="B84" s="24" t="s">
        <v>97</v>
      </c>
      <c r="C84" s="25"/>
      <c r="D84" s="25" t="s">
        <v>100</v>
      </c>
      <c r="E84" s="26" t="s">
        <v>77</v>
      </c>
      <c r="F84" s="27"/>
      <c r="G84" s="27"/>
      <c r="H84" s="28">
        <v>71</v>
      </c>
      <c r="I84" s="28">
        <v>51</v>
      </c>
      <c r="J84" s="28">
        <f>SUM($G$84:$I$84)</f>
        <v>122</v>
      </c>
      <c r="K84" s="56">
        <f t="array" ref="K84">INDEX(М[Цена за ед., руб],MATCH(1,IF(($B84=М[Наим.])*($C84=М[Артикул, марка, произв.])*($D84=М[Хар-ка])*($M84=М[Прим.]),{1},($B84=М[Наим.])*($C84=М[Артикул, марка, произв.])*($D84=М[Хар-ка])*($M84=М[Прим.])),0))</f>
        <v>0</v>
      </c>
      <c r="L84" s="56">
        <f>ROUND($J$84*$K$84,2)</f>
        <v>0</v>
      </c>
      <c r="M84" s="25"/>
      <c r="N84" s="25">
        <f t="array" ref="N84">INDEX(М[Форма закупа],MATCH(1,IF(($B84=М[Наим.])*($C84=М[Артикул, марка, произв.])*($D84=М[Хар-ка])*($M84=М[Прим.]),{1},($B84=М[Наим.])*($C84=М[Артикул, марка, произв.])*($D84=М[Хар-ка])*($M84=М[Прим.])),0))</f>
        <v>0</v>
      </c>
    </row>
    <row r="85" spans="1:14" ht="23.1" customHeight="1" outlineLevel="2" x14ac:dyDescent="0.2">
      <c r="A85" s="13" t="s">
        <v>102</v>
      </c>
      <c r="B85" s="14" t="s">
        <v>103</v>
      </c>
      <c r="C85" s="15"/>
      <c r="D85" s="15"/>
      <c r="E85" s="16"/>
      <c r="F85" s="17"/>
      <c r="G85" s="18"/>
      <c r="H85" s="18"/>
      <c r="I85" s="18"/>
      <c r="J85" s="18"/>
      <c r="K85" s="53"/>
      <c r="L85" s="53">
        <f>SUM($L$86)</f>
        <v>0</v>
      </c>
      <c r="M85" s="19"/>
      <c r="N85" s="19"/>
    </row>
    <row r="86" spans="1:14" ht="23.1" customHeight="1" outlineLevel="3" x14ac:dyDescent="0.2">
      <c r="A86" s="13" t="s">
        <v>104</v>
      </c>
      <c r="B86" s="14" t="s">
        <v>103</v>
      </c>
      <c r="C86" s="15"/>
      <c r="D86" s="15"/>
      <c r="E86" s="16"/>
      <c r="F86" s="17"/>
      <c r="G86" s="18"/>
      <c r="H86" s="18"/>
      <c r="I86" s="18"/>
      <c r="J86" s="18"/>
      <c r="K86" s="53"/>
      <c r="L86" s="53">
        <f>SUM($L$258,$L$256,$L$250,$L$248,$L$246,$L$244,$L$241,$L$239,$L$235,$L$233,$L$229,$L$227,$L$217,$L$215,$L$154,$L$152,$L$150,$L$148,$L$141,$L$139,$L$136,$L$134,$L$131,$L$129,$L$126,$L$124,$L$116,$L$114,$L$107,$L$105,$L$101,$L$99,$L$97,$L$95,$L$93,$L$91,$L$89,$L$87,L211,L213)</f>
        <v>0</v>
      </c>
      <c r="M86" s="19"/>
      <c r="N86" s="19"/>
    </row>
    <row r="87" spans="1:14" ht="11.1" customHeight="1" outlineLevel="4" x14ac:dyDescent="0.2">
      <c r="A87" s="20"/>
      <c r="B87" s="14" t="s">
        <v>24</v>
      </c>
      <c r="C87" s="21"/>
      <c r="D87" s="21"/>
      <c r="E87" s="21"/>
      <c r="F87" s="21"/>
      <c r="G87" s="21"/>
      <c r="H87" s="21"/>
      <c r="I87" s="21"/>
      <c r="J87" s="21"/>
      <c r="K87" s="54"/>
      <c r="L87" s="55">
        <f>SUM($L$88)</f>
        <v>0</v>
      </c>
      <c r="M87" s="18"/>
      <c r="N87" s="22"/>
    </row>
    <row r="88" spans="1:14" ht="11.1" customHeight="1" outlineLevel="4" x14ac:dyDescent="0.2">
      <c r="A88" s="23"/>
      <c r="B88" s="24" t="s">
        <v>105</v>
      </c>
      <c r="C88" s="25"/>
      <c r="D88" s="25"/>
      <c r="E88" s="26" t="s">
        <v>26</v>
      </c>
      <c r="F88" s="27"/>
      <c r="G88" s="28">
        <v>20</v>
      </c>
      <c r="H88" s="27"/>
      <c r="I88" s="27"/>
      <c r="J88" s="28">
        <f>SUM($G$88:$I$88)</f>
        <v>20</v>
      </c>
      <c r="K88" s="56">
        <f t="array" ref="K88">INDEX(Р[Цена за ед., руб],MATCH(1,IF(($B88=Р[Наименование])*($M88=Р[Примечание]),{1},($B88=Р[Наименование])*($M88=Р[Примечание])),0))</f>
        <v>0</v>
      </c>
      <c r="L88" s="56">
        <f>ROUND($J$88*$K$88,2)</f>
        <v>0</v>
      </c>
      <c r="M88" s="25"/>
      <c r="N88" s="25"/>
    </row>
    <row r="89" spans="1:14" ht="11.1" customHeight="1" outlineLevel="4" x14ac:dyDescent="0.2">
      <c r="A89" s="20"/>
      <c r="B89" s="14" t="s">
        <v>24</v>
      </c>
      <c r="C89" s="21"/>
      <c r="D89" s="21"/>
      <c r="E89" s="21"/>
      <c r="F89" s="21"/>
      <c r="G89" s="21"/>
      <c r="H89" s="21"/>
      <c r="I89" s="21"/>
      <c r="J89" s="21"/>
      <c r="K89" s="54"/>
      <c r="L89" s="55">
        <f>SUM($L$90)</f>
        <v>0</v>
      </c>
      <c r="M89" s="18"/>
      <c r="N89" s="22"/>
    </row>
    <row r="90" spans="1:14" ht="11.1" customHeight="1" outlineLevel="4" x14ac:dyDescent="0.2">
      <c r="A90" s="23"/>
      <c r="B90" s="24" t="s">
        <v>27</v>
      </c>
      <c r="C90" s="25"/>
      <c r="D90" s="25"/>
      <c r="E90" s="26" t="s">
        <v>26</v>
      </c>
      <c r="F90" s="27"/>
      <c r="G90" s="28">
        <v>16</v>
      </c>
      <c r="H90" s="27"/>
      <c r="I90" s="27"/>
      <c r="J90" s="28">
        <f>SUM($G$90:$I$90)</f>
        <v>16</v>
      </c>
      <c r="K90" s="56">
        <f t="array" ref="K90">INDEX(Р[Цена за ед., руб],MATCH(1,IF(($B90=Р[Наименование])*($M90=Р[Примечание]),{1},($B90=Р[Наименование])*($M90=Р[Примечание])),0))</f>
        <v>0</v>
      </c>
      <c r="L90" s="56">
        <f>ROUND($J$90*$K$90,2)</f>
        <v>0</v>
      </c>
      <c r="M90" s="25"/>
      <c r="N90" s="25"/>
    </row>
    <row r="91" spans="1:14" ht="11.1" customHeight="1" outlineLevel="4" x14ac:dyDescent="0.2">
      <c r="A91" s="20"/>
      <c r="B91" s="14" t="s">
        <v>24</v>
      </c>
      <c r="C91" s="21"/>
      <c r="D91" s="21"/>
      <c r="E91" s="21"/>
      <c r="F91" s="21"/>
      <c r="G91" s="21"/>
      <c r="H91" s="21"/>
      <c r="I91" s="21"/>
      <c r="J91" s="21"/>
      <c r="K91" s="54"/>
      <c r="L91" s="55">
        <f>SUM($L$92)</f>
        <v>0</v>
      </c>
      <c r="M91" s="18"/>
      <c r="N91" s="22"/>
    </row>
    <row r="92" spans="1:14" ht="23.1" customHeight="1" outlineLevel="4" x14ac:dyDescent="0.2">
      <c r="A92" s="23"/>
      <c r="B92" s="24" t="s">
        <v>29</v>
      </c>
      <c r="C92" s="25"/>
      <c r="D92" s="25"/>
      <c r="E92" s="26" t="s">
        <v>26</v>
      </c>
      <c r="F92" s="27"/>
      <c r="G92" s="28">
        <v>52</v>
      </c>
      <c r="H92" s="27"/>
      <c r="I92" s="27"/>
      <c r="J92" s="28">
        <f>SUM($G$92:$I$92)</f>
        <v>52</v>
      </c>
      <c r="K92" s="56">
        <f t="array" ref="K92">INDEX(Р[Цена за ед., руб],MATCH(1,IF(($B92=Р[Наименование])*($M92=Р[Примечание]),{1},($B92=Р[Наименование])*($M92=Р[Примечание])),0))</f>
        <v>0</v>
      </c>
      <c r="L92" s="56">
        <f>ROUND($J$92*$K$92,2)</f>
        <v>0</v>
      </c>
      <c r="M92" s="25"/>
      <c r="N92" s="25"/>
    </row>
    <row r="93" spans="1:14" ht="11.1" customHeight="1" outlineLevel="4" x14ac:dyDescent="0.2">
      <c r="A93" s="20"/>
      <c r="B93" s="14" t="s">
        <v>30</v>
      </c>
      <c r="C93" s="21"/>
      <c r="D93" s="21"/>
      <c r="E93" s="21"/>
      <c r="F93" s="21"/>
      <c r="G93" s="21"/>
      <c r="H93" s="21"/>
      <c r="I93" s="21"/>
      <c r="J93" s="21"/>
      <c r="K93" s="54"/>
      <c r="L93" s="55">
        <f>SUM($L$94)</f>
        <v>0</v>
      </c>
      <c r="M93" s="18"/>
      <c r="N93" s="22"/>
    </row>
    <row r="94" spans="1:14" ht="23.1" customHeight="1" outlineLevel="4" x14ac:dyDescent="0.2">
      <c r="A94" s="23" t="s">
        <v>31</v>
      </c>
      <c r="B94" s="24" t="s">
        <v>32</v>
      </c>
      <c r="C94" s="25" t="s">
        <v>33</v>
      </c>
      <c r="D94" s="25" t="s">
        <v>34</v>
      </c>
      <c r="E94" s="26" t="s">
        <v>26</v>
      </c>
      <c r="F94" s="27"/>
      <c r="G94" s="28">
        <v>52</v>
      </c>
      <c r="H94" s="27"/>
      <c r="I94" s="27"/>
      <c r="J94" s="28">
        <f>SUM($G$94:$I$94)</f>
        <v>52</v>
      </c>
      <c r="K94" s="56">
        <f t="array" ref="K94">INDEX(М[Цена за ед., руб],MATCH(1,IF(($B94=М[Наим.])*($C94=М[Артикул, марка, произв.])*($D94=М[Хар-ка])*($M94=М[Прим.]),{1},($B94=М[Наим.])*($C94=М[Артикул, марка, произв.])*($D94=М[Хар-ка])*($M94=М[Прим.])),0))</f>
        <v>0</v>
      </c>
      <c r="L94" s="56">
        <f>ROUND($J$94*$K$94,2)</f>
        <v>0</v>
      </c>
      <c r="M94" s="25"/>
      <c r="N94" s="25">
        <f t="array" ref="N94">INDEX(М[Форма закупа],MATCH(1,IF(($B94=М[Наим.])*($C94=М[Артикул, марка, произв.])*($D94=М[Хар-ка])*($M94=М[Прим.]),{1},($B94=М[Наим.])*($C94=М[Артикул, марка, произв.])*($D94=М[Хар-ка])*($M94=М[Прим.])),0))</f>
        <v>0</v>
      </c>
    </row>
    <row r="95" spans="1:14" ht="11.1" customHeight="1" outlineLevel="4" x14ac:dyDescent="0.2">
      <c r="A95" s="20"/>
      <c r="B95" s="14" t="s">
        <v>24</v>
      </c>
      <c r="C95" s="21"/>
      <c r="D95" s="21"/>
      <c r="E95" s="21"/>
      <c r="F95" s="21"/>
      <c r="G95" s="21"/>
      <c r="H95" s="21"/>
      <c r="I95" s="21"/>
      <c r="J95" s="21"/>
      <c r="K95" s="54"/>
      <c r="L95" s="55">
        <f>SUM($L$96)</f>
        <v>0</v>
      </c>
      <c r="M95" s="18"/>
      <c r="N95" s="22"/>
    </row>
    <row r="96" spans="1:14" ht="23.1" customHeight="1" outlineLevel="4" x14ac:dyDescent="0.2">
      <c r="A96" s="23"/>
      <c r="B96" s="24" t="s">
        <v>106</v>
      </c>
      <c r="C96" s="25"/>
      <c r="D96" s="25"/>
      <c r="E96" s="26" t="s">
        <v>26</v>
      </c>
      <c r="F96" s="27"/>
      <c r="G96" s="28">
        <v>4</v>
      </c>
      <c r="H96" s="27"/>
      <c r="I96" s="27"/>
      <c r="J96" s="28">
        <f>SUM($G$96:$I$96)</f>
        <v>4</v>
      </c>
      <c r="K96" s="56">
        <f t="array" ref="K96">INDEX(Р[Цена за ед., руб],MATCH(1,IF(($B96=Р[Наименование])*($M96=Р[Примечание]),{1},($B96=Р[Наименование])*($M96=Р[Примечание])),0))</f>
        <v>0</v>
      </c>
      <c r="L96" s="56">
        <f>ROUND($J$96*$K$96,2)</f>
        <v>0</v>
      </c>
      <c r="M96" s="25"/>
      <c r="N96" s="25"/>
    </row>
    <row r="97" spans="1:14" ht="11.1" customHeight="1" outlineLevel="4" x14ac:dyDescent="0.2">
      <c r="A97" s="20"/>
      <c r="B97" s="14" t="s">
        <v>30</v>
      </c>
      <c r="C97" s="21"/>
      <c r="D97" s="21"/>
      <c r="E97" s="21"/>
      <c r="F97" s="21"/>
      <c r="G97" s="21"/>
      <c r="H97" s="21"/>
      <c r="I97" s="21"/>
      <c r="J97" s="21"/>
      <c r="K97" s="54"/>
      <c r="L97" s="55">
        <f>SUM($L$98)</f>
        <v>0</v>
      </c>
      <c r="M97" s="18"/>
      <c r="N97" s="22"/>
    </row>
    <row r="98" spans="1:14" ht="23.1" customHeight="1" outlineLevel="4" x14ac:dyDescent="0.2">
      <c r="A98" s="23" t="s">
        <v>31</v>
      </c>
      <c r="B98" s="24" t="s">
        <v>107</v>
      </c>
      <c r="C98" s="25"/>
      <c r="D98" s="25" t="s">
        <v>108</v>
      </c>
      <c r="E98" s="26" t="s">
        <v>26</v>
      </c>
      <c r="F98" s="27"/>
      <c r="G98" s="28">
        <v>4</v>
      </c>
      <c r="H98" s="27"/>
      <c r="I98" s="27"/>
      <c r="J98" s="28">
        <f>SUM($G$98:$I$98)</f>
        <v>4</v>
      </c>
      <c r="K98" s="56">
        <f t="array" ref="K98">INDEX(М[Цена за ед., руб],MATCH(1,IF(($B98=М[Наим.])*($C98=М[Артикул, марка, произв.])*($D98=М[Хар-ка])*($M98=М[Прим.]),{1},($B98=М[Наим.])*($C98=М[Артикул, марка, произв.])*($D98=М[Хар-ка])*($M98=М[Прим.])),0))</f>
        <v>0</v>
      </c>
      <c r="L98" s="56">
        <f>ROUND($J$98*$K$98,2)</f>
        <v>0</v>
      </c>
      <c r="M98" s="25"/>
      <c r="N98" s="25">
        <f t="array" ref="N98">INDEX(М[Форма закупа],MATCH(1,IF(($B98=М[Наим.])*($C98=М[Артикул, марка, произв.])*($D98=М[Хар-ка])*($M98=М[Прим.]),{1},($B98=М[Наим.])*($C98=М[Артикул, марка, произв.])*($D98=М[Хар-ка])*($M98=М[Прим.])),0))</f>
        <v>0</v>
      </c>
    </row>
    <row r="99" spans="1:14" ht="11.1" customHeight="1" outlineLevel="4" x14ac:dyDescent="0.2">
      <c r="A99" s="20"/>
      <c r="B99" s="14" t="s">
        <v>24</v>
      </c>
      <c r="C99" s="21"/>
      <c r="D99" s="21"/>
      <c r="E99" s="21"/>
      <c r="F99" s="21"/>
      <c r="G99" s="21"/>
      <c r="H99" s="21"/>
      <c r="I99" s="21"/>
      <c r="J99" s="21"/>
      <c r="K99" s="54"/>
      <c r="L99" s="55">
        <f>SUM($L$100)</f>
        <v>0</v>
      </c>
      <c r="M99" s="18"/>
      <c r="N99" s="22"/>
    </row>
    <row r="100" spans="1:14" ht="23.1" customHeight="1" outlineLevel="4" x14ac:dyDescent="0.2">
      <c r="A100" s="23"/>
      <c r="B100" s="24" t="s">
        <v>109</v>
      </c>
      <c r="C100" s="25"/>
      <c r="D100" s="25"/>
      <c r="E100" s="26" t="s">
        <v>26</v>
      </c>
      <c r="F100" s="27"/>
      <c r="G100" s="27"/>
      <c r="H100" s="28">
        <v>383</v>
      </c>
      <c r="I100" s="28">
        <v>545</v>
      </c>
      <c r="J100" s="28">
        <f>SUM($G$100:$I$100)</f>
        <v>928</v>
      </c>
      <c r="K100" s="56">
        <f t="array" ref="K100">INDEX(Р[Цена за ед., руб],MATCH(1,IF(($B100=Р[Наименование])*($M100=Р[Примечание]),{1},($B100=Р[Наименование])*($M100=Р[Примечание])),0))</f>
        <v>0</v>
      </c>
      <c r="L100" s="56">
        <f>ROUND($J$100*$K$100,2)</f>
        <v>0</v>
      </c>
      <c r="M100" s="25"/>
      <c r="N100" s="25"/>
    </row>
    <row r="101" spans="1:14" ht="11.1" customHeight="1" outlineLevel="4" x14ac:dyDescent="0.2">
      <c r="A101" s="20"/>
      <c r="B101" s="14" t="s">
        <v>30</v>
      </c>
      <c r="C101" s="21"/>
      <c r="D101" s="21"/>
      <c r="E101" s="21"/>
      <c r="F101" s="21"/>
      <c r="G101" s="21"/>
      <c r="H101" s="21"/>
      <c r="I101" s="21"/>
      <c r="J101" s="21"/>
      <c r="K101" s="54"/>
      <c r="L101" s="55">
        <f>SUM($L$102:$L$104)</f>
        <v>0</v>
      </c>
      <c r="M101" s="18"/>
      <c r="N101" s="22"/>
    </row>
    <row r="102" spans="1:14" ht="23.1" customHeight="1" outlineLevel="4" x14ac:dyDescent="0.2">
      <c r="A102" s="23" t="s">
        <v>31</v>
      </c>
      <c r="B102" s="24" t="s">
        <v>110</v>
      </c>
      <c r="C102" s="25"/>
      <c r="D102" s="25" t="s">
        <v>111</v>
      </c>
      <c r="E102" s="26" t="s">
        <v>26</v>
      </c>
      <c r="F102" s="27"/>
      <c r="G102" s="27"/>
      <c r="H102" s="28">
        <v>383</v>
      </c>
      <c r="I102" s="28">
        <v>545</v>
      </c>
      <c r="J102" s="28">
        <f>SUM($G$102:$I$102)</f>
        <v>928</v>
      </c>
      <c r="K102" s="56">
        <f t="array" ref="K102">INDEX(М[Цена за ед., руб],MATCH(1,IF(($B102=М[Наим.])*($C102=М[Артикул, марка, произв.])*($D102=М[Хар-ка])*($M102=М[Прим.]),{1},($B102=М[Наим.])*($C102=М[Артикул, марка, произв.])*($D102=М[Хар-ка])*($M102=М[Прим.])),0))</f>
        <v>0</v>
      </c>
      <c r="L102" s="56">
        <f>ROUND($J$102*$K$102,2)</f>
        <v>0</v>
      </c>
      <c r="M102" s="25"/>
      <c r="N102" s="25">
        <f t="array" ref="N102">INDEX(М[Форма закупа],MATCH(1,IF(($B102=М[Наим.])*($C102=М[Артикул, марка, произв.])*($D102=М[Хар-ка])*($M102=М[Прим.]),{1},($B102=М[Наим.])*($C102=М[Артикул, марка, произв.])*($D102=М[Хар-ка])*($M102=М[Прим.])),0))</f>
        <v>0</v>
      </c>
    </row>
    <row r="103" spans="1:14" ht="23.1" customHeight="1" outlineLevel="4" x14ac:dyDescent="0.2">
      <c r="A103" s="23" t="s">
        <v>42</v>
      </c>
      <c r="B103" s="24" t="s">
        <v>112</v>
      </c>
      <c r="C103" s="25"/>
      <c r="D103" s="25" t="s">
        <v>113</v>
      </c>
      <c r="E103" s="26" t="s">
        <v>26</v>
      </c>
      <c r="F103" s="27"/>
      <c r="G103" s="27"/>
      <c r="H103" s="28">
        <v>42</v>
      </c>
      <c r="I103" s="29">
        <v>1090</v>
      </c>
      <c r="J103" s="29">
        <f>SUM($G$103:$I$103)</f>
        <v>1132</v>
      </c>
      <c r="K103" s="56">
        <f t="array" ref="K103">INDEX(М[Цена за ед., руб],MATCH(1,IF(($B103=М[Наим.])*($C103=М[Артикул, марка, произв.])*($D103=М[Хар-ка])*($M103=М[Прим.]),{1},($B103=М[Наим.])*($C103=М[Артикул, марка, произв.])*($D103=М[Хар-ка])*($M103=М[Прим.])),0))</f>
        <v>0</v>
      </c>
      <c r="L103" s="56">
        <f>ROUND($J$103*$K$103,2)</f>
        <v>0</v>
      </c>
      <c r="M103" s="25"/>
      <c r="N103" s="25">
        <f t="array" ref="N103">INDEX(М[Форма закупа],MATCH(1,IF(($B103=М[Наим.])*($C103=М[Артикул, марка, произв.])*($D103=М[Хар-ка])*($M103=М[Прим.]),{1},($B103=М[Наим.])*($C103=М[Артикул, марка, произв.])*($D103=М[Хар-ка])*($M103=М[Прим.])),0))</f>
        <v>0</v>
      </c>
    </row>
    <row r="104" spans="1:14" ht="23.1" customHeight="1" outlineLevel="4" x14ac:dyDescent="0.2">
      <c r="A104" s="23" t="s">
        <v>44</v>
      </c>
      <c r="B104" s="24" t="s">
        <v>114</v>
      </c>
      <c r="C104" s="25"/>
      <c r="D104" s="25" t="s">
        <v>115</v>
      </c>
      <c r="E104" s="26" t="s">
        <v>26</v>
      </c>
      <c r="F104" s="27"/>
      <c r="G104" s="27"/>
      <c r="H104" s="28">
        <v>42</v>
      </c>
      <c r="I104" s="29">
        <v>1090</v>
      </c>
      <c r="J104" s="29">
        <f>SUM($G$104:$I$104)</f>
        <v>1132</v>
      </c>
      <c r="K104" s="56">
        <f t="array" ref="K104">INDEX(М[Цена за ед., руб],MATCH(1,IF(($B104=М[Наим.])*($C104=М[Артикул, марка, произв.])*($D104=М[Хар-ка])*($M104=М[Прим.]),{1},($B104=М[Наим.])*($C104=М[Артикул, марка, произв.])*($D104=М[Хар-ка])*($M104=М[Прим.])),0))</f>
        <v>0</v>
      </c>
      <c r="L104" s="56">
        <f>ROUND($J$104*$K$104,2)</f>
        <v>0</v>
      </c>
      <c r="M104" s="25"/>
      <c r="N104" s="25">
        <f t="array" ref="N104">INDEX(М[Форма закупа],MATCH(1,IF(($B104=М[Наим.])*($C104=М[Артикул, марка, произв.])*($D104=М[Хар-ка])*($M104=М[Прим.]),{1},($B104=М[Наим.])*($C104=М[Артикул, марка, произв.])*($D104=М[Хар-ка])*($M104=М[Прим.])),0))</f>
        <v>0</v>
      </c>
    </row>
    <row r="105" spans="1:14" ht="11.1" customHeight="1" outlineLevel="4" x14ac:dyDescent="0.2">
      <c r="A105" s="20"/>
      <c r="B105" s="14" t="s">
        <v>24</v>
      </c>
      <c r="C105" s="21"/>
      <c r="D105" s="21"/>
      <c r="E105" s="21"/>
      <c r="F105" s="21"/>
      <c r="G105" s="21"/>
      <c r="H105" s="21"/>
      <c r="I105" s="21"/>
      <c r="J105" s="21"/>
      <c r="K105" s="54"/>
      <c r="L105" s="55">
        <f>SUM($L$106)</f>
        <v>0</v>
      </c>
      <c r="M105" s="18"/>
      <c r="N105" s="22"/>
    </row>
    <row r="106" spans="1:14" ht="23.1" customHeight="1" outlineLevel="4" x14ac:dyDescent="0.2">
      <c r="A106" s="23"/>
      <c r="B106" s="24" t="s">
        <v>35</v>
      </c>
      <c r="C106" s="25"/>
      <c r="D106" s="25"/>
      <c r="E106" s="26" t="s">
        <v>26</v>
      </c>
      <c r="F106" s="27"/>
      <c r="G106" s="28">
        <v>38</v>
      </c>
      <c r="H106" s="27"/>
      <c r="I106" s="27"/>
      <c r="J106" s="28">
        <f>SUM($G$106:$I$106)</f>
        <v>38</v>
      </c>
      <c r="K106" s="56">
        <f t="array" ref="K106">INDEX(Р[Цена за ед., руб],MATCH(1,IF(($B106=Р[Наименование])*($M106=Р[Примечание]),{1},($B106=Р[Наименование])*($M106=Р[Примечание])),0))</f>
        <v>0</v>
      </c>
      <c r="L106" s="56">
        <f>ROUND($J$106*$K$106,2)</f>
        <v>0</v>
      </c>
      <c r="M106" s="25"/>
      <c r="N106" s="25"/>
    </row>
    <row r="107" spans="1:14" ht="11.1" customHeight="1" outlineLevel="4" x14ac:dyDescent="0.2">
      <c r="A107" s="20"/>
      <c r="B107" s="14" t="s">
        <v>30</v>
      </c>
      <c r="C107" s="21"/>
      <c r="D107" s="21"/>
      <c r="E107" s="21"/>
      <c r="F107" s="21"/>
      <c r="G107" s="21"/>
      <c r="H107" s="21"/>
      <c r="I107" s="21"/>
      <c r="J107" s="21"/>
      <c r="K107" s="54"/>
      <c r="L107" s="55">
        <f>SUM($L$108:$L$113)</f>
        <v>0</v>
      </c>
      <c r="M107" s="18"/>
      <c r="N107" s="22"/>
    </row>
    <row r="108" spans="1:14" ht="11.1" customHeight="1" outlineLevel="4" x14ac:dyDescent="0.2">
      <c r="A108" s="23" t="s">
        <v>31</v>
      </c>
      <c r="B108" s="24" t="s">
        <v>116</v>
      </c>
      <c r="C108" s="25" t="s">
        <v>117</v>
      </c>
      <c r="D108" s="25" t="s">
        <v>118</v>
      </c>
      <c r="E108" s="26" t="s">
        <v>66</v>
      </c>
      <c r="F108" s="27"/>
      <c r="G108" s="28">
        <v>12</v>
      </c>
      <c r="H108" s="27"/>
      <c r="I108" s="27"/>
      <c r="J108" s="28">
        <f>SUM($G$108:$I$108)</f>
        <v>12</v>
      </c>
      <c r="K108" s="56">
        <f t="array" ref="K108">INDEX(М[Цена за ед., руб],MATCH(1,IF(($B108=М[Наим.])*($C108=М[Артикул, марка, произв.])*($D108=М[Хар-ка])*($M108=М[Прим.]),{1},($B108=М[Наим.])*($C108=М[Артикул, марка, произв.])*($D108=М[Хар-ка])*($M108=М[Прим.])),0))</f>
        <v>0</v>
      </c>
      <c r="L108" s="56">
        <f>ROUND($J$108*$K$108,2)</f>
        <v>0</v>
      </c>
      <c r="M108" s="25"/>
      <c r="N108" s="25">
        <f t="array" ref="N108">INDEX(М[Форма закупа],MATCH(1,IF(($B108=М[Наим.])*($C108=М[Артикул, марка, произв.])*($D108=М[Хар-ка])*($M108=М[Прим.]),{1},($B108=М[Наим.])*($C108=М[Артикул, марка, произв.])*($D108=М[Хар-ка])*($M108=М[Прим.])),0))</f>
        <v>0</v>
      </c>
    </row>
    <row r="109" spans="1:14" ht="11.1" customHeight="1" outlineLevel="4" x14ac:dyDescent="0.2">
      <c r="A109" s="23" t="s">
        <v>42</v>
      </c>
      <c r="B109" s="24" t="s">
        <v>116</v>
      </c>
      <c r="C109" s="25" t="s">
        <v>117</v>
      </c>
      <c r="D109" s="25" t="s">
        <v>119</v>
      </c>
      <c r="E109" s="26" t="s">
        <v>66</v>
      </c>
      <c r="F109" s="27"/>
      <c r="G109" s="28">
        <v>4</v>
      </c>
      <c r="H109" s="27"/>
      <c r="I109" s="27"/>
      <c r="J109" s="28">
        <f>SUM($G$109:$I$109)</f>
        <v>4</v>
      </c>
      <c r="K109" s="56">
        <f t="array" ref="K109">INDEX(М[Цена за ед., руб],MATCH(1,IF(($B109=М[Наим.])*($C109=М[Артикул, марка, произв.])*($D109=М[Хар-ка])*($M109=М[Прим.]),{1},($B109=М[Наим.])*($C109=М[Артикул, марка, произв.])*($D109=М[Хар-ка])*($M109=М[Прим.])),0))</f>
        <v>0</v>
      </c>
      <c r="L109" s="56">
        <f>ROUND($J$109*$K$109,2)</f>
        <v>0</v>
      </c>
      <c r="M109" s="25"/>
      <c r="N109" s="25">
        <f t="array" ref="N109">INDEX(М[Форма закупа],MATCH(1,IF(($B109=М[Наим.])*($C109=М[Артикул, марка, произв.])*($D109=М[Хар-ка])*($M109=М[Прим.]),{1},($B109=М[Наим.])*($C109=М[Артикул, марка, произв.])*($D109=М[Хар-ка])*($M109=М[Прим.])),0))</f>
        <v>0</v>
      </c>
    </row>
    <row r="110" spans="1:14" ht="47.1" customHeight="1" outlineLevel="4" x14ac:dyDescent="0.2">
      <c r="A110" s="23" t="s">
        <v>44</v>
      </c>
      <c r="B110" s="24" t="s">
        <v>120</v>
      </c>
      <c r="C110" s="25" t="s">
        <v>117</v>
      </c>
      <c r="D110" s="25" t="s">
        <v>121</v>
      </c>
      <c r="E110" s="26" t="s">
        <v>26</v>
      </c>
      <c r="F110" s="27"/>
      <c r="G110" s="28">
        <v>4</v>
      </c>
      <c r="H110" s="27"/>
      <c r="I110" s="27"/>
      <c r="J110" s="28">
        <f>SUM($G$110:$I$110)</f>
        <v>4</v>
      </c>
      <c r="K110" s="56">
        <f t="array" ref="K110">INDEX(М[Цена за ед., руб],MATCH(1,IF(($B110=М[Наим.])*($C110=М[Артикул, марка, произв.])*($D110=М[Хар-ка])*($M110=М[Прим.]),{1},($B110=М[Наим.])*($C110=М[Артикул, марка, произв.])*($D110=М[Хар-ка])*($M110=М[Прим.])),0))</f>
        <v>0</v>
      </c>
      <c r="L110" s="56">
        <f>ROUND($J$110*$K$110,2)</f>
        <v>0</v>
      </c>
      <c r="M110" s="25"/>
      <c r="N110" s="25">
        <f t="array" ref="N110">INDEX(М[Форма закупа],MATCH(1,IF(($B110=М[Наим.])*($C110=М[Артикул, марка, произв.])*($D110=М[Хар-ка])*($M110=М[Прим.]),{1},($B110=М[Наим.])*($C110=М[Артикул, марка, произв.])*($D110=М[Хар-ка])*($M110=М[Прим.])),0))</f>
        <v>0</v>
      </c>
    </row>
    <row r="111" spans="1:14" ht="47.1" customHeight="1" outlineLevel="4" x14ac:dyDescent="0.2">
      <c r="A111" s="23" t="s">
        <v>46</v>
      </c>
      <c r="B111" s="24" t="s">
        <v>120</v>
      </c>
      <c r="C111" s="25" t="s">
        <v>117</v>
      </c>
      <c r="D111" s="25" t="s">
        <v>122</v>
      </c>
      <c r="E111" s="26" t="s">
        <v>26</v>
      </c>
      <c r="F111" s="27"/>
      <c r="G111" s="28">
        <v>12</v>
      </c>
      <c r="H111" s="27"/>
      <c r="I111" s="27"/>
      <c r="J111" s="28">
        <f>SUM($G$111:$I$111)</f>
        <v>12</v>
      </c>
      <c r="K111" s="56">
        <f t="array" ref="K111">INDEX(М[Цена за ед., руб],MATCH(1,IF(($B111=М[Наим.])*($C111=М[Артикул, марка, произв.])*($D111=М[Хар-ка])*($M111=М[Прим.]),{1},($B111=М[Наим.])*($C111=М[Артикул, марка, произв.])*($D111=М[Хар-ка])*($M111=М[Прим.])),0))</f>
        <v>0</v>
      </c>
      <c r="L111" s="56">
        <f>ROUND($J$111*$K$111,2)</f>
        <v>0</v>
      </c>
      <c r="M111" s="25"/>
      <c r="N111" s="25">
        <f t="array" ref="N111">INDEX(М[Форма закупа],MATCH(1,IF(($B111=М[Наим.])*($C111=М[Артикул, марка, произв.])*($D111=М[Хар-ка])*($M111=М[Прим.]),{1},($B111=М[Наим.])*($C111=М[Артикул, марка, произв.])*($D111=М[Хар-ка])*($M111=М[Прим.])),0))</f>
        <v>0</v>
      </c>
    </row>
    <row r="112" spans="1:14" ht="23.1" customHeight="1" outlineLevel="4" x14ac:dyDescent="0.2">
      <c r="A112" s="23" t="s">
        <v>48</v>
      </c>
      <c r="B112" s="24" t="s">
        <v>120</v>
      </c>
      <c r="C112" s="25" t="s">
        <v>117</v>
      </c>
      <c r="D112" s="25" t="s">
        <v>123</v>
      </c>
      <c r="E112" s="26" t="s">
        <v>26</v>
      </c>
      <c r="F112" s="27"/>
      <c r="G112" s="28">
        <v>8</v>
      </c>
      <c r="H112" s="27"/>
      <c r="I112" s="27"/>
      <c r="J112" s="28">
        <f>SUM($G$112:$I$112)</f>
        <v>8</v>
      </c>
      <c r="K112" s="56">
        <f t="array" ref="K112">INDEX(М[Цена за ед., руб],MATCH(1,IF(($B112=М[Наим.])*($C112=М[Артикул, марка, произв.])*($D112=М[Хар-ка])*($M112=М[Прим.]),{1},($B112=М[Наим.])*($C112=М[Артикул, марка, произв.])*($D112=М[Хар-ка])*($M112=М[Прим.])),0))</f>
        <v>0</v>
      </c>
      <c r="L112" s="56">
        <f>ROUND($J$112*$K$112,2)</f>
        <v>0</v>
      </c>
      <c r="M112" s="25"/>
      <c r="N112" s="25">
        <f t="array" ref="N112">INDEX(М[Форма закупа],MATCH(1,IF(($B112=М[Наим.])*($C112=М[Артикул, марка, произв.])*($D112=М[Хар-ка])*($M112=М[Прим.]),{1},($B112=М[Наим.])*($C112=М[Артикул, марка, произв.])*($D112=М[Хар-ка])*($M112=М[Прим.])),0))</f>
        <v>0</v>
      </c>
    </row>
    <row r="113" spans="1:14" ht="23.1" customHeight="1" outlineLevel="4" x14ac:dyDescent="0.2">
      <c r="A113" s="23" t="s">
        <v>62</v>
      </c>
      <c r="B113" s="24" t="s">
        <v>120</v>
      </c>
      <c r="C113" s="25" t="s">
        <v>117</v>
      </c>
      <c r="D113" s="25" t="s">
        <v>124</v>
      </c>
      <c r="E113" s="26" t="s">
        <v>26</v>
      </c>
      <c r="F113" s="27"/>
      <c r="G113" s="28">
        <v>14</v>
      </c>
      <c r="H113" s="27"/>
      <c r="I113" s="27"/>
      <c r="J113" s="28">
        <f>SUM($G$113:$I$113)</f>
        <v>14</v>
      </c>
      <c r="K113" s="56">
        <f t="array" ref="K113">INDEX(М[Цена за ед., руб],MATCH(1,IF(($B113=М[Наим.])*($C113=М[Артикул, марка, произв.])*($D113=М[Хар-ка])*($M113=М[Прим.]),{1},($B113=М[Наим.])*($C113=М[Артикул, марка, произв.])*($D113=М[Хар-ка])*($M113=М[Прим.])),0))</f>
        <v>0</v>
      </c>
      <c r="L113" s="56">
        <f>ROUND($J$113*$K$113,2)</f>
        <v>0</v>
      </c>
      <c r="M113" s="25"/>
      <c r="N113" s="25">
        <f t="array" ref="N113">INDEX(М[Форма закупа],MATCH(1,IF(($B113=М[Наим.])*($C113=М[Артикул, марка, произв.])*($D113=М[Хар-ка])*($M113=М[Прим.]),{1},($B113=М[Наим.])*($C113=М[Артикул, марка, произв.])*($D113=М[Хар-ка])*($M113=М[Прим.])),0))</f>
        <v>0</v>
      </c>
    </row>
    <row r="114" spans="1:14" ht="11.1" customHeight="1" outlineLevel="4" x14ac:dyDescent="0.2">
      <c r="A114" s="20"/>
      <c r="B114" s="14" t="s">
        <v>24</v>
      </c>
      <c r="C114" s="21"/>
      <c r="D114" s="21"/>
      <c r="E114" s="21"/>
      <c r="F114" s="21"/>
      <c r="G114" s="21"/>
      <c r="H114" s="21"/>
      <c r="I114" s="21"/>
      <c r="J114" s="21"/>
      <c r="K114" s="54"/>
      <c r="L114" s="55">
        <f>SUM($L$115)</f>
        <v>0</v>
      </c>
      <c r="M114" s="18"/>
      <c r="N114" s="22"/>
    </row>
    <row r="115" spans="1:14" ht="11.1" customHeight="1" outlineLevel="4" x14ac:dyDescent="0.2">
      <c r="A115" s="23"/>
      <c r="B115" s="24" t="s">
        <v>125</v>
      </c>
      <c r="C115" s="25"/>
      <c r="D115" s="25"/>
      <c r="E115" s="26" t="s">
        <v>26</v>
      </c>
      <c r="F115" s="27"/>
      <c r="G115" s="27"/>
      <c r="H115" s="28">
        <v>30</v>
      </c>
      <c r="I115" s="28">
        <v>35</v>
      </c>
      <c r="J115" s="28">
        <f>SUM($G$115:$I$115)</f>
        <v>65</v>
      </c>
      <c r="K115" s="56">
        <f t="array" ref="K115">INDEX(Р[Цена за ед., руб],MATCH(1,IF(($B115=Р[Наименование])*($M115=Р[Примечание]),{1},($B115=Р[Наименование])*($M115=Р[Примечание])),0))</f>
        <v>0</v>
      </c>
      <c r="L115" s="56">
        <f>ROUND($J$115*$K$115,2)</f>
        <v>0</v>
      </c>
      <c r="M115" s="25"/>
      <c r="N115" s="25"/>
    </row>
    <row r="116" spans="1:14" ht="11.1" customHeight="1" outlineLevel="4" x14ac:dyDescent="0.2">
      <c r="A116" s="20"/>
      <c r="B116" s="14" t="s">
        <v>30</v>
      </c>
      <c r="C116" s="21"/>
      <c r="D116" s="21"/>
      <c r="E116" s="21"/>
      <c r="F116" s="21"/>
      <c r="G116" s="21"/>
      <c r="H116" s="21"/>
      <c r="I116" s="21"/>
      <c r="J116" s="21"/>
      <c r="K116" s="54"/>
      <c r="L116" s="55">
        <f>SUM($L$117:$L$123)</f>
        <v>0</v>
      </c>
      <c r="M116" s="18"/>
      <c r="N116" s="22"/>
    </row>
    <row r="117" spans="1:14" ht="59.1" customHeight="1" outlineLevel="4" x14ac:dyDescent="0.2">
      <c r="A117" s="23" t="s">
        <v>31</v>
      </c>
      <c r="B117" s="24" t="s">
        <v>126</v>
      </c>
      <c r="C117" s="25"/>
      <c r="D117" s="25" t="s">
        <v>127</v>
      </c>
      <c r="E117" s="26" t="s">
        <v>26</v>
      </c>
      <c r="F117" s="27"/>
      <c r="G117" s="27"/>
      <c r="H117" s="28">
        <v>1</v>
      </c>
      <c r="I117" s="28">
        <v>1</v>
      </c>
      <c r="J117" s="28">
        <f>SUM($G$117:$I$117)</f>
        <v>2</v>
      </c>
      <c r="K117" s="56">
        <f t="array" ref="K117">INDEX(М[Цена за ед., руб],MATCH(1,IF(($B117=М[Наим.])*($C117=М[Артикул, марка, произв.])*($D117=М[Хар-ка])*($M117=М[Прим.]),{1},($B117=М[Наим.])*($C117=М[Артикул, марка, произв.])*($D117=М[Хар-ка])*($M117=М[Прим.])),0))</f>
        <v>0</v>
      </c>
      <c r="L117" s="56">
        <f>ROUND($J$117*$K$117,2)</f>
        <v>0</v>
      </c>
      <c r="M117" s="25"/>
      <c r="N117" s="25">
        <f t="array" ref="N117">INDEX(М[Форма закупа],MATCH(1,IF(($B117=М[Наим.])*($C117=М[Артикул, марка, произв.])*($D117=М[Хар-ка])*($M117=М[Прим.]),{1},($B117=М[Наим.])*($C117=М[Артикул, марка, произв.])*($D117=М[Хар-ка])*($M117=М[Прим.])),0))</f>
        <v>0</v>
      </c>
    </row>
    <row r="118" spans="1:14" ht="59.1" customHeight="1" outlineLevel="4" x14ac:dyDescent="0.2">
      <c r="A118" s="23" t="s">
        <v>42</v>
      </c>
      <c r="B118" s="24" t="s">
        <v>126</v>
      </c>
      <c r="C118" s="25"/>
      <c r="D118" s="25" t="s">
        <v>128</v>
      </c>
      <c r="E118" s="26" t="s">
        <v>26</v>
      </c>
      <c r="F118" s="27"/>
      <c r="G118" s="27"/>
      <c r="H118" s="28">
        <v>13</v>
      </c>
      <c r="I118" s="28">
        <v>2</v>
      </c>
      <c r="J118" s="28">
        <f>SUM($G$118:$I$118)</f>
        <v>15</v>
      </c>
      <c r="K118" s="56">
        <f t="array" ref="K118">INDEX(М[Цена за ед., руб],MATCH(1,IF(($B118=М[Наим.])*($C118=М[Артикул, марка, произв.])*($D118=М[Хар-ка])*($M118=М[Прим.]),{1},($B118=М[Наим.])*($C118=М[Артикул, марка, произв.])*($D118=М[Хар-ка])*($M118=М[Прим.])),0))</f>
        <v>0</v>
      </c>
      <c r="L118" s="56">
        <f>ROUND($J$118*$K$118,2)</f>
        <v>0</v>
      </c>
      <c r="M118" s="25"/>
      <c r="N118" s="25">
        <f t="array" ref="N118">INDEX(М[Форма закупа],MATCH(1,IF(($B118=М[Наим.])*($C118=М[Артикул, марка, произв.])*($D118=М[Хар-ка])*($M118=М[Прим.]),{1},($B118=М[Наим.])*($C118=М[Артикул, марка, произв.])*($D118=М[Хар-ка])*($M118=М[Прим.])),0))</f>
        <v>0</v>
      </c>
    </row>
    <row r="119" spans="1:14" ht="59.1" customHeight="1" outlineLevel="4" x14ac:dyDescent="0.2">
      <c r="A119" s="23" t="s">
        <v>44</v>
      </c>
      <c r="B119" s="24" t="s">
        <v>126</v>
      </c>
      <c r="C119" s="25"/>
      <c r="D119" s="25" t="s">
        <v>129</v>
      </c>
      <c r="E119" s="26" t="s">
        <v>26</v>
      </c>
      <c r="F119" s="27"/>
      <c r="G119" s="27"/>
      <c r="H119" s="28">
        <v>13</v>
      </c>
      <c r="I119" s="28">
        <v>2</v>
      </c>
      <c r="J119" s="28">
        <f>SUM($G$119:$I$119)</f>
        <v>15</v>
      </c>
      <c r="K119" s="56">
        <f t="array" ref="K119">INDEX(М[Цена за ед., руб],MATCH(1,IF(($B119=М[Наим.])*($C119=М[Артикул, марка, произв.])*($D119=М[Хар-ка])*($M119=М[Прим.]),{1},($B119=М[Наим.])*($C119=М[Артикул, марка, произв.])*($D119=М[Хар-ка])*($M119=М[Прим.])),0))</f>
        <v>0</v>
      </c>
      <c r="L119" s="56">
        <f>ROUND($J$119*$K$119,2)</f>
        <v>0</v>
      </c>
      <c r="M119" s="25"/>
      <c r="N119" s="25">
        <f t="array" ref="N119">INDEX(М[Форма закупа],MATCH(1,IF(($B119=М[Наим.])*($C119=М[Артикул, марка, произв.])*($D119=М[Хар-ка])*($M119=М[Прим.]),{1},($B119=М[Наим.])*($C119=М[Артикул, марка, произв.])*($D119=М[Хар-ка])*($M119=М[Прим.])),0))</f>
        <v>0</v>
      </c>
    </row>
    <row r="120" spans="1:14" ht="59.1" customHeight="1" outlineLevel="4" x14ac:dyDescent="0.2">
      <c r="A120" s="23" t="s">
        <v>46</v>
      </c>
      <c r="B120" s="24" t="s">
        <v>126</v>
      </c>
      <c r="C120" s="25"/>
      <c r="D120" s="25" t="s">
        <v>130</v>
      </c>
      <c r="E120" s="26" t="s">
        <v>26</v>
      </c>
      <c r="F120" s="27"/>
      <c r="G120" s="27"/>
      <c r="H120" s="27"/>
      <c r="I120" s="28">
        <v>26</v>
      </c>
      <c r="J120" s="28">
        <f>SUM($G$120:$I$120)</f>
        <v>26</v>
      </c>
      <c r="K120" s="56">
        <f t="array" ref="K120">INDEX(М[Цена за ед., руб],MATCH(1,IF(($B120=М[Наим.])*($C120=М[Артикул, марка, произв.])*($D120=М[Хар-ка])*($M120=М[Прим.]),{1},($B120=М[Наим.])*($C120=М[Артикул, марка, произв.])*($D120=М[Хар-ка])*($M120=М[Прим.])),0))</f>
        <v>0</v>
      </c>
      <c r="L120" s="56">
        <f>ROUND($J$120*$K$120,2)</f>
        <v>0</v>
      </c>
      <c r="M120" s="25"/>
      <c r="N120" s="25">
        <f t="array" ref="N120">INDEX(М[Форма закупа],MATCH(1,IF(($B120=М[Наим.])*($C120=М[Артикул, марка, произв.])*($D120=М[Хар-ка])*($M120=М[Прим.]),{1},($B120=М[Наим.])*($C120=М[Артикул, марка, произв.])*($D120=М[Хар-ка])*($M120=М[Прим.])),0))</f>
        <v>0</v>
      </c>
    </row>
    <row r="121" spans="1:14" ht="59.1" customHeight="1" outlineLevel="4" x14ac:dyDescent="0.2">
      <c r="A121" s="23" t="s">
        <v>48</v>
      </c>
      <c r="B121" s="24" t="s">
        <v>126</v>
      </c>
      <c r="C121" s="25"/>
      <c r="D121" s="25" t="s">
        <v>131</v>
      </c>
      <c r="E121" s="26" t="s">
        <v>26</v>
      </c>
      <c r="F121" s="27"/>
      <c r="G121" s="27"/>
      <c r="H121" s="27"/>
      <c r="I121" s="28">
        <v>1</v>
      </c>
      <c r="J121" s="28">
        <f>SUM($G$121:$I$121)</f>
        <v>1</v>
      </c>
      <c r="K121" s="56">
        <f t="array" ref="K121">INDEX(М[Цена за ед., руб],MATCH(1,IF(($B121=М[Наим.])*($C121=М[Артикул, марка, произв.])*($D121=М[Хар-ка])*($M121=М[Прим.]),{1},($B121=М[Наим.])*($C121=М[Артикул, марка, произв.])*($D121=М[Хар-ка])*($M121=М[Прим.])),0))</f>
        <v>0</v>
      </c>
      <c r="L121" s="56">
        <f>ROUND($J$121*$K$121,2)</f>
        <v>0</v>
      </c>
      <c r="M121" s="25"/>
      <c r="N121" s="25">
        <f t="array" ref="N121">INDEX(М[Форма закупа],MATCH(1,IF(($B121=М[Наим.])*($C121=М[Артикул, марка, произв.])*($D121=М[Хар-ка])*($M121=М[Прим.]),{1},($B121=М[Наим.])*($C121=М[Артикул, марка, произв.])*($D121=М[Хар-ка])*($M121=М[Прим.])),0))</f>
        <v>0</v>
      </c>
    </row>
    <row r="122" spans="1:14" ht="59.1" customHeight="1" outlineLevel="4" x14ac:dyDescent="0.2">
      <c r="A122" s="23" t="s">
        <v>62</v>
      </c>
      <c r="B122" s="24" t="s">
        <v>126</v>
      </c>
      <c r="C122" s="25"/>
      <c r="D122" s="25" t="s">
        <v>132</v>
      </c>
      <c r="E122" s="26" t="s">
        <v>26</v>
      </c>
      <c r="F122" s="27"/>
      <c r="G122" s="27"/>
      <c r="H122" s="28">
        <v>2</v>
      </c>
      <c r="I122" s="28">
        <v>1</v>
      </c>
      <c r="J122" s="28">
        <f>SUM($G$122:$I$122)</f>
        <v>3</v>
      </c>
      <c r="K122" s="56">
        <f t="array" ref="K122">INDEX(М[Цена за ед., руб],MATCH(1,IF(($B122=М[Наим.])*($C122=М[Артикул, марка, произв.])*($D122=М[Хар-ка])*($M122=М[Прим.]),{1},($B122=М[Наим.])*($C122=М[Артикул, марка, произв.])*($D122=М[Хар-ка])*($M122=М[Прим.])),0))</f>
        <v>0</v>
      </c>
      <c r="L122" s="56">
        <f>ROUND($J$122*$K$122,2)</f>
        <v>0</v>
      </c>
      <c r="M122" s="25"/>
      <c r="N122" s="25">
        <f t="array" ref="N122">INDEX(М[Форма закупа],MATCH(1,IF(($B122=М[Наим.])*($C122=М[Артикул, марка, произв.])*($D122=М[Хар-ка])*($M122=М[Прим.]),{1},($B122=М[Наим.])*($C122=М[Артикул, марка, произв.])*($D122=М[Хар-ка])*($M122=М[Прим.])),0))</f>
        <v>0</v>
      </c>
    </row>
    <row r="123" spans="1:14" ht="59.1" customHeight="1" outlineLevel="4" x14ac:dyDescent="0.2">
      <c r="A123" s="23" t="s">
        <v>83</v>
      </c>
      <c r="B123" s="24" t="s">
        <v>126</v>
      </c>
      <c r="C123" s="25"/>
      <c r="D123" s="25" t="s">
        <v>133</v>
      </c>
      <c r="E123" s="26" t="s">
        <v>26</v>
      </c>
      <c r="F123" s="27"/>
      <c r="G123" s="27"/>
      <c r="H123" s="28">
        <v>1</v>
      </c>
      <c r="I123" s="28">
        <v>2</v>
      </c>
      <c r="J123" s="28">
        <f>SUM($G$123:$I$123)</f>
        <v>3</v>
      </c>
      <c r="K123" s="56">
        <f t="array" ref="K123">INDEX(М[Цена за ед., руб],MATCH(1,IF(($B123=М[Наим.])*($C123=М[Артикул, марка, произв.])*($D123=М[Хар-ка])*($M123=М[Прим.]),{1},($B123=М[Наим.])*($C123=М[Артикул, марка, произв.])*($D123=М[Хар-ка])*($M123=М[Прим.])),0))</f>
        <v>0</v>
      </c>
      <c r="L123" s="56">
        <f>ROUND($J$123*$K$123,2)</f>
        <v>0</v>
      </c>
      <c r="M123" s="25"/>
      <c r="N123" s="25">
        <f t="array" ref="N123">INDEX(М[Форма закупа],MATCH(1,IF(($B123=М[Наим.])*($C123=М[Артикул, марка, произв.])*($D123=М[Хар-ка])*($M123=М[Прим.]),{1},($B123=М[Наим.])*($C123=М[Артикул, марка, произв.])*($D123=М[Хар-ка])*($M123=М[Прим.])),0))</f>
        <v>0</v>
      </c>
    </row>
    <row r="124" spans="1:14" ht="11.1" customHeight="1" outlineLevel="4" x14ac:dyDescent="0.2">
      <c r="A124" s="20"/>
      <c r="B124" s="14" t="s">
        <v>24</v>
      </c>
      <c r="C124" s="21"/>
      <c r="D124" s="21"/>
      <c r="E124" s="21"/>
      <c r="F124" s="21"/>
      <c r="G124" s="21"/>
      <c r="H124" s="21"/>
      <c r="I124" s="21"/>
      <c r="J124" s="21"/>
      <c r="K124" s="54"/>
      <c r="L124" s="55">
        <f>SUM($L$125)</f>
        <v>0</v>
      </c>
      <c r="M124" s="18"/>
      <c r="N124" s="22"/>
    </row>
    <row r="125" spans="1:14" ht="11.1" customHeight="1" outlineLevel="4" x14ac:dyDescent="0.2">
      <c r="A125" s="23"/>
      <c r="B125" s="24" t="s">
        <v>134</v>
      </c>
      <c r="C125" s="25"/>
      <c r="D125" s="25"/>
      <c r="E125" s="26" t="s">
        <v>26</v>
      </c>
      <c r="F125" s="27"/>
      <c r="G125" s="27"/>
      <c r="H125" s="28">
        <v>1</v>
      </c>
      <c r="I125" s="28">
        <v>1</v>
      </c>
      <c r="J125" s="28">
        <f>SUM($G$125:$I$125)</f>
        <v>2</v>
      </c>
      <c r="K125" s="56">
        <f t="array" ref="K125">INDEX(Р[Цена за ед., руб],MATCH(1,IF(($B125=Р[Наименование])*($M125=Р[Примечание]),{1},($B125=Р[Наименование])*($M125=Р[Примечание])),0))</f>
        <v>0</v>
      </c>
      <c r="L125" s="56">
        <f>ROUND($J$125*$K$125,2)</f>
        <v>0</v>
      </c>
      <c r="M125" s="25"/>
      <c r="N125" s="25"/>
    </row>
    <row r="126" spans="1:14" ht="11.1" customHeight="1" outlineLevel="4" x14ac:dyDescent="0.2">
      <c r="A126" s="20"/>
      <c r="B126" s="14" t="s">
        <v>30</v>
      </c>
      <c r="C126" s="21"/>
      <c r="D126" s="21"/>
      <c r="E126" s="21"/>
      <c r="F126" s="21"/>
      <c r="G126" s="21"/>
      <c r="H126" s="21"/>
      <c r="I126" s="21"/>
      <c r="J126" s="21"/>
      <c r="K126" s="54"/>
      <c r="L126" s="55">
        <f>SUM($L$127:$L$128)</f>
        <v>0</v>
      </c>
      <c r="M126" s="18"/>
      <c r="N126" s="22"/>
    </row>
    <row r="127" spans="1:14" ht="71.099999999999994" customHeight="1" outlineLevel="4" x14ac:dyDescent="0.2">
      <c r="A127" s="23" t="s">
        <v>31</v>
      </c>
      <c r="B127" s="24" t="s">
        <v>126</v>
      </c>
      <c r="C127" s="25"/>
      <c r="D127" s="25" t="s">
        <v>135</v>
      </c>
      <c r="E127" s="26" t="s">
        <v>26</v>
      </c>
      <c r="F127" s="27"/>
      <c r="G127" s="27"/>
      <c r="H127" s="27"/>
      <c r="I127" s="28">
        <v>1</v>
      </c>
      <c r="J127" s="28">
        <f>SUM($G$127:$I$127)</f>
        <v>1</v>
      </c>
      <c r="K127" s="56">
        <f t="array" ref="K127">INDEX(М[Цена за ед., руб],MATCH(1,IF(($B127=М[Наим.])*($C127=М[Артикул, марка, произв.])*($D127=М[Хар-ка])*($M127=М[Прим.]),{1},($B127=М[Наим.])*($C127=М[Артикул, марка, произв.])*($D127=М[Хар-ка])*($M127=М[Прим.])),0))</f>
        <v>0</v>
      </c>
      <c r="L127" s="56">
        <f>ROUND($J$127*$K$127,2)</f>
        <v>0</v>
      </c>
      <c r="M127" s="25"/>
      <c r="N127" s="25">
        <f t="array" ref="N127">INDEX(М[Форма закупа],MATCH(1,IF(($B127=М[Наим.])*($C127=М[Артикул, марка, произв.])*($D127=М[Хар-ка])*($M127=М[Прим.]),{1},($B127=М[Наим.])*($C127=М[Артикул, марка, произв.])*($D127=М[Хар-ка])*($M127=М[Прим.])),0))</f>
        <v>0</v>
      </c>
    </row>
    <row r="128" spans="1:14" ht="71.099999999999994" customHeight="1" outlineLevel="4" x14ac:dyDescent="0.2">
      <c r="A128" s="23" t="s">
        <v>42</v>
      </c>
      <c r="B128" s="24" t="s">
        <v>126</v>
      </c>
      <c r="C128" s="25"/>
      <c r="D128" s="25" t="s">
        <v>136</v>
      </c>
      <c r="E128" s="26" t="s">
        <v>26</v>
      </c>
      <c r="F128" s="27"/>
      <c r="G128" s="27"/>
      <c r="H128" s="28">
        <v>1</v>
      </c>
      <c r="I128" s="27"/>
      <c r="J128" s="28">
        <f>SUM($G$128:$I$128)</f>
        <v>1</v>
      </c>
      <c r="K128" s="56">
        <f t="array" ref="K128">INDEX(М[Цена за ед., руб],MATCH(1,IF(($B128=М[Наим.])*($C128=М[Артикул, марка, произв.])*($D128=М[Хар-ка])*($M128=М[Прим.]),{1},($B128=М[Наим.])*($C128=М[Артикул, марка, произв.])*($D128=М[Хар-ка])*($M128=М[Прим.])),0))</f>
        <v>0</v>
      </c>
      <c r="L128" s="56">
        <f>ROUND($J$128*$K$128,2)</f>
        <v>0</v>
      </c>
      <c r="M128" s="25"/>
      <c r="N128" s="25">
        <f t="array" ref="N128">INDEX(М[Форма закупа],MATCH(1,IF(($B128=М[Наим.])*($C128=М[Артикул, марка, произв.])*($D128=М[Хар-ка])*($M128=М[Прим.]),{1},($B128=М[Наим.])*($C128=М[Артикул, марка, произв.])*($D128=М[Хар-ка])*($M128=М[Прим.])),0))</f>
        <v>0</v>
      </c>
    </row>
    <row r="129" spans="1:14" ht="11.1" customHeight="1" outlineLevel="4" x14ac:dyDescent="0.2">
      <c r="A129" s="20"/>
      <c r="B129" s="14" t="s">
        <v>24</v>
      </c>
      <c r="C129" s="21"/>
      <c r="D129" s="21"/>
      <c r="E129" s="21"/>
      <c r="F129" s="21"/>
      <c r="G129" s="21"/>
      <c r="H129" s="21"/>
      <c r="I129" s="21"/>
      <c r="J129" s="21"/>
      <c r="K129" s="54"/>
      <c r="L129" s="55">
        <f>SUM($L$130)</f>
        <v>0</v>
      </c>
      <c r="M129" s="18"/>
      <c r="N129" s="22"/>
    </row>
    <row r="130" spans="1:14" ht="11.1" customHeight="1" outlineLevel="4" x14ac:dyDescent="0.2">
      <c r="A130" s="23"/>
      <c r="B130" s="24" t="s">
        <v>137</v>
      </c>
      <c r="C130" s="25"/>
      <c r="D130" s="25"/>
      <c r="E130" s="26" t="s">
        <v>26</v>
      </c>
      <c r="F130" s="27"/>
      <c r="G130" s="28">
        <v>6</v>
      </c>
      <c r="H130" s="27"/>
      <c r="I130" s="27"/>
      <c r="J130" s="28">
        <f>SUM($G$130:$I$130)</f>
        <v>6</v>
      </c>
      <c r="K130" s="56">
        <f t="array" ref="K130">INDEX(Р[Цена за ед., руб],MATCH(1,IF(($B130=Р[Наименование])*($M130=Р[Примечание]),{1},($B130=Р[Наименование])*($M130=Р[Примечание])),0))</f>
        <v>0</v>
      </c>
      <c r="L130" s="56">
        <f>ROUND($J$130*$K$130,2)</f>
        <v>0</v>
      </c>
      <c r="M130" s="25"/>
      <c r="N130" s="25"/>
    </row>
    <row r="131" spans="1:14" ht="11.1" customHeight="1" outlineLevel="4" x14ac:dyDescent="0.2">
      <c r="A131" s="20"/>
      <c r="B131" s="14" t="s">
        <v>30</v>
      </c>
      <c r="C131" s="21"/>
      <c r="D131" s="21"/>
      <c r="E131" s="21"/>
      <c r="F131" s="21"/>
      <c r="G131" s="21"/>
      <c r="H131" s="21"/>
      <c r="I131" s="21"/>
      <c r="J131" s="21"/>
      <c r="K131" s="54"/>
      <c r="L131" s="55">
        <f>SUM($L$132:$L$133)</f>
        <v>0</v>
      </c>
      <c r="M131" s="18"/>
      <c r="N131" s="22"/>
    </row>
    <row r="132" spans="1:14" ht="23.1" customHeight="1" outlineLevel="4" x14ac:dyDescent="0.2">
      <c r="A132" s="23" t="s">
        <v>31</v>
      </c>
      <c r="B132" s="24" t="s">
        <v>51</v>
      </c>
      <c r="C132" s="25" t="s">
        <v>138</v>
      </c>
      <c r="D132" s="25" t="s">
        <v>139</v>
      </c>
      <c r="E132" s="26" t="s">
        <v>26</v>
      </c>
      <c r="F132" s="27"/>
      <c r="G132" s="28">
        <v>4</v>
      </c>
      <c r="H132" s="27"/>
      <c r="I132" s="27"/>
      <c r="J132" s="28">
        <f>SUM($G$132:$I$132)</f>
        <v>4</v>
      </c>
      <c r="K132" s="56">
        <f t="array" ref="K132">INDEX(М[Цена за ед., руб],MATCH(1,IF(($B132=М[Наим.])*($C132=М[Артикул, марка, произв.])*($D132=М[Хар-ка])*($M132=М[Прим.]),{1},($B132=М[Наим.])*($C132=М[Артикул, марка, произв.])*($D132=М[Хар-ка])*($M132=М[Прим.])),0))</f>
        <v>0</v>
      </c>
      <c r="L132" s="56">
        <f>ROUND($J$132*$K$132,2)</f>
        <v>0</v>
      </c>
      <c r="M132" s="25"/>
      <c r="N132" s="25">
        <f t="array" ref="N132">INDEX(М[Форма закупа],MATCH(1,IF(($B132=М[Наим.])*($C132=М[Артикул, марка, произв.])*($D132=М[Хар-ка])*($M132=М[Прим.]),{1},($B132=М[Наим.])*($C132=М[Артикул, марка, произв.])*($D132=М[Хар-ка])*($M132=М[Прим.])),0))</f>
        <v>0</v>
      </c>
    </row>
    <row r="133" spans="1:14" ht="23.1" customHeight="1" outlineLevel="4" x14ac:dyDescent="0.2">
      <c r="A133" s="23" t="s">
        <v>42</v>
      </c>
      <c r="B133" s="24" t="s">
        <v>51</v>
      </c>
      <c r="C133" s="25" t="s">
        <v>138</v>
      </c>
      <c r="D133" s="25" t="s">
        <v>140</v>
      </c>
      <c r="E133" s="26" t="s">
        <v>26</v>
      </c>
      <c r="F133" s="27"/>
      <c r="G133" s="28">
        <v>2</v>
      </c>
      <c r="H133" s="27"/>
      <c r="I133" s="27"/>
      <c r="J133" s="28">
        <f>SUM($G$133:$I$133)</f>
        <v>2</v>
      </c>
      <c r="K133" s="56">
        <f t="array" ref="K133">INDEX(М[Цена за ед., руб],MATCH(1,IF(($B133=М[Наим.])*($C133=М[Артикул, марка, произв.])*($D133=М[Хар-ка])*($M133=М[Прим.]),{1},($B133=М[Наим.])*($C133=М[Артикул, марка, произв.])*($D133=М[Хар-ка])*($M133=М[Прим.])),0))</f>
        <v>0</v>
      </c>
      <c r="L133" s="56">
        <f>ROUND($J$133*$K$133,2)</f>
        <v>0</v>
      </c>
      <c r="M133" s="25"/>
      <c r="N133" s="25">
        <f t="array" ref="N133">INDEX(М[Форма закупа],MATCH(1,IF(($B133=М[Наим.])*($C133=М[Артикул, марка, произв.])*($D133=М[Хар-ка])*($M133=М[Прим.]),{1},($B133=М[Наим.])*($C133=М[Артикул, марка, произв.])*($D133=М[Хар-ка])*($M133=М[Прим.])),0))</f>
        <v>0</v>
      </c>
    </row>
    <row r="134" spans="1:14" ht="11.1" customHeight="1" outlineLevel="4" x14ac:dyDescent="0.2">
      <c r="A134" s="20"/>
      <c r="B134" s="14" t="s">
        <v>24</v>
      </c>
      <c r="C134" s="21"/>
      <c r="D134" s="21"/>
      <c r="E134" s="21"/>
      <c r="F134" s="21"/>
      <c r="G134" s="21"/>
      <c r="H134" s="21"/>
      <c r="I134" s="21"/>
      <c r="J134" s="21"/>
      <c r="K134" s="54"/>
      <c r="L134" s="55">
        <f>SUM($L$135)</f>
        <v>0</v>
      </c>
      <c r="M134" s="18"/>
      <c r="N134" s="22"/>
    </row>
    <row r="135" spans="1:14" ht="11.1" customHeight="1" outlineLevel="4" x14ac:dyDescent="0.2">
      <c r="A135" s="23"/>
      <c r="B135" s="24" t="s">
        <v>141</v>
      </c>
      <c r="C135" s="25"/>
      <c r="D135" s="25"/>
      <c r="E135" s="26" t="s">
        <v>26</v>
      </c>
      <c r="F135" s="27"/>
      <c r="G135" s="28">
        <v>10</v>
      </c>
      <c r="H135" s="27"/>
      <c r="I135" s="27"/>
      <c r="J135" s="28">
        <f>SUM($G$135:$I$135)</f>
        <v>10</v>
      </c>
      <c r="K135" s="56">
        <f t="array" ref="K135">INDEX(Р[Цена за ед., руб],MATCH(1,IF(($B135=Р[Наименование])*($M135=Р[Примечание]),{1},($B135=Р[Наименование])*($M135=Р[Примечание])),0))</f>
        <v>0</v>
      </c>
      <c r="L135" s="56">
        <f>ROUND($J$135*$K$135,2)</f>
        <v>0</v>
      </c>
      <c r="M135" s="25"/>
      <c r="N135" s="25"/>
    </row>
    <row r="136" spans="1:14" ht="11.1" customHeight="1" outlineLevel="4" x14ac:dyDescent="0.2">
      <c r="A136" s="20"/>
      <c r="B136" s="14" t="s">
        <v>30</v>
      </c>
      <c r="C136" s="21"/>
      <c r="D136" s="21"/>
      <c r="E136" s="21"/>
      <c r="F136" s="21"/>
      <c r="G136" s="21"/>
      <c r="H136" s="21"/>
      <c r="I136" s="21"/>
      <c r="J136" s="21"/>
      <c r="K136" s="54"/>
      <c r="L136" s="55">
        <f>SUM($L$137:$L$138)</f>
        <v>0</v>
      </c>
      <c r="M136" s="18"/>
      <c r="N136" s="22"/>
    </row>
    <row r="137" spans="1:14" ht="23.1" customHeight="1" outlineLevel="4" x14ac:dyDescent="0.2">
      <c r="A137" s="23" t="s">
        <v>31</v>
      </c>
      <c r="B137" s="24" t="s">
        <v>51</v>
      </c>
      <c r="C137" s="25" t="s">
        <v>138</v>
      </c>
      <c r="D137" s="25" t="s">
        <v>142</v>
      </c>
      <c r="E137" s="26" t="s">
        <v>26</v>
      </c>
      <c r="F137" s="27"/>
      <c r="G137" s="28">
        <v>6</v>
      </c>
      <c r="H137" s="27"/>
      <c r="I137" s="27"/>
      <c r="J137" s="28">
        <f>SUM($G$137:$I$137)</f>
        <v>6</v>
      </c>
      <c r="K137" s="56">
        <f t="array" ref="K137">INDEX(М[Цена за ед., руб],MATCH(1,IF(($B137=М[Наим.])*($C137=М[Артикул, марка, произв.])*($D137=М[Хар-ка])*($M137=М[Прим.]),{1},($B137=М[Наим.])*($C137=М[Артикул, марка, произв.])*($D137=М[Хар-ка])*($M137=М[Прим.])),0))</f>
        <v>0</v>
      </c>
      <c r="L137" s="56">
        <f>ROUND($J$137*$K$137,2)</f>
        <v>0</v>
      </c>
      <c r="M137" s="25"/>
      <c r="N137" s="25">
        <f t="array" ref="N137">INDEX(М[Форма закупа],MATCH(1,IF(($B137=М[Наим.])*($C137=М[Артикул, марка, произв.])*($D137=М[Хар-ка])*($M137=М[Прим.]),{1},($B137=М[Наим.])*($C137=М[Артикул, марка, произв.])*($D137=М[Хар-ка])*($M137=М[Прим.])),0))</f>
        <v>0</v>
      </c>
    </row>
    <row r="138" spans="1:14" ht="23.1" customHeight="1" outlineLevel="4" x14ac:dyDescent="0.2">
      <c r="A138" s="23" t="s">
        <v>42</v>
      </c>
      <c r="B138" s="24" t="s">
        <v>51</v>
      </c>
      <c r="C138" s="25" t="s">
        <v>138</v>
      </c>
      <c r="D138" s="25" t="s">
        <v>143</v>
      </c>
      <c r="E138" s="26" t="s">
        <v>26</v>
      </c>
      <c r="F138" s="27"/>
      <c r="G138" s="28">
        <v>4</v>
      </c>
      <c r="H138" s="27"/>
      <c r="I138" s="27"/>
      <c r="J138" s="28">
        <f>SUM($G$138:$I$138)</f>
        <v>4</v>
      </c>
      <c r="K138" s="56">
        <f t="array" ref="K138">INDEX(М[Цена за ед., руб],MATCH(1,IF(($B138=М[Наим.])*($C138=М[Артикул, марка, произв.])*($D138=М[Хар-ка])*($M138=М[Прим.]),{1},($B138=М[Наим.])*($C138=М[Артикул, марка, произв.])*($D138=М[Хар-ка])*($M138=М[Прим.])),0))</f>
        <v>0</v>
      </c>
      <c r="L138" s="56">
        <f>ROUND($J$138*$K$138,2)</f>
        <v>0</v>
      </c>
      <c r="M138" s="25"/>
      <c r="N138" s="25">
        <f t="array" ref="N138">INDEX(М[Форма закупа],MATCH(1,IF(($B138=М[Наим.])*($C138=М[Артикул, марка, произв.])*($D138=М[Хар-ка])*($M138=М[Прим.]),{1},($B138=М[Наим.])*($C138=М[Артикул, марка, произв.])*($D138=М[Хар-ка])*($M138=М[Прим.])),0))</f>
        <v>0</v>
      </c>
    </row>
    <row r="139" spans="1:14" ht="11.1" customHeight="1" outlineLevel="4" x14ac:dyDescent="0.2">
      <c r="A139" s="20"/>
      <c r="B139" s="14" t="s">
        <v>24</v>
      </c>
      <c r="C139" s="21"/>
      <c r="D139" s="21"/>
      <c r="E139" s="21"/>
      <c r="F139" s="21"/>
      <c r="G139" s="21"/>
      <c r="H139" s="21"/>
      <c r="I139" s="21"/>
      <c r="J139" s="21"/>
      <c r="K139" s="54"/>
      <c r="L139" s="55">
        <f>SUM($L$140)</f>
        <v>0</v>
      </c>
      <c r="M139" s="18"/>
      <c r="N139" s="22"/>
    </row>
    <row r="140" spans="1:14" ht="23.1" customHeight="1" outlineLevel="4" x14ac:dyDescent="0.2">
      <c r="A140" s="23"/>
      <c r="B140" s="24" t="s">
        <v>50</v>
      </c>
      <c r="C140" s="25"/>
      <c r="D140" s="25"/>
      <c r="E140" s="26" t="s">
        <v>26</v>
      </c>
      <c r="F140" s="27"/>
      <c r="G140" s="28">
        <v>268</v>
      </c>
      <c r="H140" s="27"/>
      <c r="I140" s="27"/>
      <c r="J140" s="28">
        <f>SUM($G$140:$I$140)</f>
        <v>268</v>
      </c>
      <c r="K140" s="56">
        <f t="array" ref="K140">INDEX(Р[Цена за ед., руб],MATCH(1,IF(($B140=Р[Наименование])*($M140=Р[Примечание]),{1},($B140=Р[Наименование])*($M140=Р[Примечание])),0))</f>
        <v>0</v>
      </c>
      <c r="L140" s="56">
        <f>ROUND($J$140*$K$140,2)</f>
        <v>0</v>
      </c>
      <c r="M140" s="25"/>
      <c r="N140" s="25"/>
    </row>
    <row r="141" spans="1:14" ht="11.1" customHeight="1" outlineLevel="4" x14ac:dyDescent="0.2">
      <c r="A141" s="20"/>
      <c r="B141" s="14" t="s">
        <v>30</v>
      </c>
      <c r="C141" s="21"/>
      <c r="D141" s="21"/>
      <c r="E141" s="21"/>
      <c r="F141" s="21"/>
      <c r="G141" s="21"/>
      <c r="H141" s="21"/>
      <c r="I141" s="21"/>
      <c r="J141" s="21"/>
      <c r="K141" s="54"/>
      <c r="L141" s="55">
        <f>SUM($L$142:$L$147)</f>
        <v>0</v>
      </c>
      <c r="M141" s="18"/>
      <c r="N141" s="22"/>
    </row>
    <row r="142" spans="1:14" ht="35.1" customHeight="1" outlineLevel="4" x14ac:dyDescent="0.2">
      <c r="A142" s="23" t="s">
        <v>31</v>
      </c>
      <c r="B142" s="24" t="s">
        <v>51</v>
      </c>
      <c r="C142" s="25" t="s">
        <v>33</v>
      </c>
      <c r="D142" s="25" t="s">
        <v>52</v>
      </c>
      <c r="E142" s="26" t="s">
        <v>26</v>
      </c>
      <c r="F142" s="27"/>
      <c r="G142" s="28">
        <v>28</v>
      </c>
      <c r="H142" s="27"/>
      <c r="I142" s="27"/>
      <c r="J142" s="28">
        <f>SUM($G$142:$I$142)</f>
        <v>28</v>
      </c>
      <c r="K142" s="56">
        <f t="array" ref="K142">INDEX(М[Цена за ед., руб],MATCH(1,IF(($B142=М[Наим.])*($C142=М[Артикул, марка, произв.])*($D142=М[Хар-ка])*($M142=М[Прим.]),{1},($B142=М[Наим.])*($C142=М[Артикул, марка, произв.])*($D142=М[Хар-ка])*($M142=М[Прим.])),0))</f>
        <v>0</v>
      </c>
      <c r="L142" s="56">
        <f>ROUND($J$142*$K$142,2)</f>
        <v>0</v>
      </c>
      <c r="M142" s="25"/>
      <c r="N142" s="25">
        <f t="array" ref="N142">INDEX(М[Форма закупа],MATCH(1,IF(($B142=М[Наим.])*($C142=М[Артикул, марка, произв.])*($D142=М[Хар-ка])*($M142=М[Прим.]),{1},($B142=М[Наим.])*($C142=М[Артикул, марка, произв.])*($D142=М[Хар-ка])*($M142=М[Прим.])),0))</f>
        <v>0</v>
      </c>
    </row>
    <row r="143" spans="1:14" ht="35.1" customHeight="1" outlineLevel="4" x14ac:dyDescent="0.2">
      <c r="A143" s="23" t="s">
        <v>42</v>
      </c>
      <c r="B143" s="24" t="s">
        <v>51</v>
      </c>
      <c r="C143" s="25" t="s">
        <v>33</v>
      </c>
      <c r="D143" s="25" t="s">
        <v>144</v>
      </c>
      <c r="E143" s="26" t="s">
        <v>26</v>
      </c>
      <c r="F143" s="27"/>
      <c r="G143" s="28">
        <v>24</v>
      </c>
      <c r="H143" s="27"/>
      <c r="I143" s="27"/>
      <c r="J143" s="28">
        <f>SUM($G$143:$I$143)</f>
        <v>24</v>
      </c>
      <c r="K143" s="56">
        <f t="array" ref="K143">INDEX(М[Цена за ед., руб],MATCH(1,IF(($B143=М[Наим.])*($C143=М[Артикул, марка, произв.])*($D143=М[Хар-ка])*($M143=М[Прим.]),{1},($B143=М[Наим.])*($C143=М[Артикул, марка, произв.])*($D143=М[Хар-ка])*($M143=М[Прим.])),0))</f>
        <v>0</v>
      </c>
      <c r="L143" s="56">
        <f>ROUND($J$143*$K$143,2)</f>
        <v>0</v>
      </c>
      <c r="M143" s="25"/>
      <c r="N143" s="25">
        <f t="array" ref="N143">INDEX(М[Форма закупа],MATCH(1,IF(($B143=М[Наим.])*($C143=М[Артикул, марка, произв.])*($D143=М[Хар-ка])*($M143=М[Прим.]),{1},($B143=М[Наим.])*($C143=М[Артикул, марка, произв.])*($D143=М[Хар-ка])*($M143=М[Прим.])),0))</f>
        <v>0</v>
      </c>
    </row>
    <row r="144" spans="1:14" ht="35.1" customHeight="1" outlineLevel="4" x14ac:dyDescent="0.2">
      <c r="A144" s="23" t="s">
        <v>44</v>
      </c>
      <c r="B144" s="24" t="s">
        <v>51</v>
      </c>
      <c r="C144" s="25" t="s">
        <v>33</v>
      </c>
      <c r="D144" s="25" t="s">
        <v>53</v>
      </c>
      <c r="E144" s="26" t="s">
        <v>26</v>
      </c>
      <c r="F144" s="27"/>
      <c r="G144" s="28">
        <v>20</v>
      </c>
      <c r="H144" s="27"/>
      <c r="I144" s="27"/>
      <c r="J144" s="28">
        <f>SUM($G$144:$I$144)</f>
        <v>20</v>
      </c>
      <c r="K144" s="56">
        <f t="array" ref="K144">INDEX(М[Цена за ед., руб],MATCH(1,IF(($B144=М[Наим.])*($C144=М[Артикул, марка, произв.])*($D144=М[Хар-ка])*($M144=М[Прим.]),{1},($B144=М[Наим.])*($C144=М[Артикул, марка, произв.])*($D144=М[Хар-ка])*($M144=М[Прим.])),0))</f>
        <v>0</v>
      </c>
      <c r="L144" s="56">
        <f>ROUND($J$144*$K$144,2)</f>
        <v>0</v>
      </c>
      <c r="M144" s="25"/>
      <c r="N144" s="25">
        <f t="array" ref="N144">INDEX(М[Форма закупа],MATCH(1,IF(($B144=М[Наим.])*($C144=М[Артикул, марка, произв.])*($D144=М[Хар-ка])*($M144=М[Прим.]),{1},($B144=М[Наим.])*($C144=М[Артикул, марка, произв.])*($D144=М[Хар-ка])*($M144=М[Прим.])),0))</f>
        <v>0</v>
      </c>
    </row>
    <row r="145" spans="1:14" ht="35.1" customHeight="1" outlineLevel="4" x14ac:dyDescent="0.2">
      <c r="A145" s="23" t="s">
        <v>46</v>
      </c>
      <c r="B145" s="24" t="s">
        <v>51</v>
      </c>
      <c r="C145" s="25" t="s">
        <v>33</v>
      </c>
      <c r="D145" s="25" t="s">
        <v>145</v>
      </c>
      <c r="E145" s="26" t="s">
        <v>26</v>
      </c>
      <c r="F145" s="27"/>
      <c r="G145" s="28">
        <v>8</v>
      </c>
      <c r="H145" s="27"/>
      <c r="I145" s="27"/>
      <c r="J145" s="28">
        <f>SUM($G$145:$I$145)</f>
        <v>8</v>
      </c>
      <c r="K145" s="56">
        <f t="array" ref="K145">INDEX(М[Цена за ед., руб],MATCH(1,IF(($B145=М[Наим.])*($C145=М[Артикул, марка, произв.])*($D145=М[Хар-ка])*($M145=М[Прим.]),{1},($B145=М[Наим.])*($C145=М[Артикул, марка, произв.])*($D145=М[Хар-ка])*($M145=М[Прим.])),0))</f>
        <v>0</v>
      </c>
      <c r="L145" s="56">
        <f>ROUND($J$145*$K$145,2)</f>
        <v>0</v>
      </c>
      <c r="M145" s="25"/>
      <c r="N145" s="25">
        <f t="array" ref="N145">INDEX(М[Форма закупа],MATCH(1,IF(($B145=М[Наим.])*($C145=М[Артикул, марка, произв.])*($D145=М[Хар-ка])*($M145=М[Прим.]),{1},($B145=М[Наим.])*($C145=М[Артикул, марка, произв.])*($D145=М[Хар-ка])*($M145=М[Прим.])),0))</f>
        <v>0</v>
      </c>
    </row>
    <row r="146" spans="1:14" ht="23.1" customHeight="1" outlineLevel="4" x14ac:dyDescent="0.2">
      <c r="A146" s="23" t="s">
        <v>48</v>
      </c>
      <c r="B146" s="24" t="s">
        <v>51</v>
      </c>
      <c r="C146" s="25" t="s">
        <v>33</v>
      </c>
      <c r="D146" s="25" t="s">
        <v>54</v>
      </c>
      <c r="E146" s="26" t="s">
        <v>26</v>
      </c>
      <c r="F146" s="27"/>
      <c r="G146" s="28">
        <v>184</v>
      </c>
      <c r="H146" s="27"/>
      <c r="I146" s="27"/>
      <c r="J146" s="28">
        <f>SUM($G$146:$I$146)</f>
        <v>184</v>
      </c>
      <c r="K146" s="56">
        <f t="array" ref="K146">INDEX(М[Цена за ед., руб],MATCH(1,IF(($B146=М[Наим.])*($C146=М[Артикул, марка, произв.])*($D146=М[Хар-ка])*($M146=М[Прим.]),{1},($B146=М[Наим.])*($C146=М[Артикул, марка, произв.])*($D146=М[Хар-ка])*($M146=М[Прим.])),0))</f>
        <v>0</v>
      </c>
      <c r="L146" s="56">
        <f>ROUND($J$146*$K$146,2)</f>
        <v>0</v>
      </c>
      <c r="M146" s="25"/>
      <c r="N146" s="25">
        <f t="array" ref="N146">INDEX(М[Форма закупа],MATCH(1,IF(($B146=М[Наим.])*($C146=М[Артикул, марка, произв.])*($D146=М[Хар-ка])*($M146=М[Прим.]),{1},($B146=М[Наим.])*($C146=М[Артикул, марка, произв.])*($D146=М[Хар-ка])*($M146=М[Прим.])),0))</f>
        <v>0</v>
      </c>
    </row>
    <row r="147" spans="1:14" ht="23.1" customHeight="1" outlineLevel="4" x14ac:dyDescent="0.2">
      <c r="A147" s="23" t="s">
        <v>62</v>
      </c>
      <c r="B147" s="24" t="s">
        <v>51</v>
      </c>
      <c r="C147" s="25" t="s">
        <v>33</v>
      </c>
      <c r="D147" s="25" t="s">
        <v>146</v>
      </c>
      <c r="E147" s="26" t="s">
        <v>26</v>
      </c>
      <c r="F147" s="27"/>
      <c r="G147" s="28">
        <v>4</v>
      </c>
      <c r="H147" s="27"/>
      <c r="I147" s="27"/>
      <c r="J147" s="28">
        <f>SUM($G$147:$I$147)</f>
        <v>4</v>
      </c>
      <c r="K147" s="56">
        <f t="array" ref="K147">INDEX(М[Цена за ед., руб],MATCH(1,IF(($B147=М[Наим.])*($C147=М[Артикул, марка, произв.])*($D147=М[Хар-ка])*($M147=М[Прим.]),{1},($B147=М[Наим.])*($C147=М[Артикул, марка, произв.])*($D147=М[Хар-ка])*($M147=М[Прим.])),0))</f>
        <v>0</v>
      </c>
      <c r="L147" s="56">
        <f>ROUND($J$147*$K$147,2)</f>
        <v>0</v>
      </c>
      <c r="M147" s="25"/>
      <c r="N147" s="25">
        <f t="array" ref="N147">INDEX(М[Форма закупа],MATCH(1,IF(($B147=М[Наим.])*($C147=М[Артикул, марка, произв.])*($D147=М[Хар-ка])*($M147=М[Прим.]),{1},($B147=М[Наим.])*($C147=М[Артикул, марка, произв.])*($D147=М[Хар-ка])*($M147=М[Прим.])),0))</f>
        <v>0</v>
      </c>
    </row>
    <row r="148" spans="1:14" ht="11.1" customHeight="1" outlineLevel="4" x14ac:dyDescent="0.2">
      <c r="A148" s="20"/>
      <c r="B148" s="14" t="s">
        <v>24</v>
      </c>
      <c r="C148" s="21"/>
      <c r="D148" s="21"/>
      <c r="E148" s="21"/>
      <c r="F148" s="21"/>
      <c r="G148" s="21"/>
      <c r="H148" s="21"/>
      <c r="I148" s="21"/>
      <c r="J148" s="21"/>
      <c r="K148" s="54"/>
      <c r="L148" s="55">
        <f>SUM($L$149)</f>
        <v>0</v>
      </c>
      <c r="M148" s="18"/>
      <c r="N148" s="22"/>
    </row>
    <row r="149" spans="1:14" ht="11.1" customHeight="1" outlineLevel="4" x14ac:dyDescent="0.2">
      <c r="A149" s="23"/>
      <c r="B149" s="24" t="s">
        <v>147</v>
      </c>
      <c r="C149" s="25"/>
      <c r="D149" s="25"/>
      <c r="E149" s="26" t="s">
        <v>26</v>
      </c>
      <c r="F149" s="27"/>
      <c r="G149" s="27"/>
      <c r="H149" s="28">
        <v>40</v>
      </c>
      <c r="I149" s="28">
        <v>52</v>
      </c>
      <c r="J149" s="28">
        <f>SUM($G$149:$I$149)</f>
        <v>92</v>
      </c>
      <c r="K149" s="56">
        <f t="array" ref="K149">INDEX(Р[Цена за ед., руб],MATCH(1,IF(($B149=Р[Наименование])*($M149=Р[Примечание]),{1},($B149=Р[Наименование])*($M149=Р[Примечание])),0))</f>
        <v>0</v>
      </c>
      <c r="L149" s="56">
        <f>ROUND($J$149*$K$149,2)</f>
        <v>0</v>
      </c>
      <c r="M149" s="25"/>
      <c r="N149" s="25"/>
    </row>
    <row r="150" spans="1:14" ht="11.1" customHeight="1" outlineLevel="4" x14ac:dyDescent="0.2">
      <c r="A150" s="20"/>
      <c r="B150" s="14" t="s">
        <v>30</v>
      </c>
      <c r="C150" s="21"/>
      <c r="D150" s="21"/>
      <c r="E150" s="21"/>
      <c r="F150" s="21"/>
      <c r="G150" s="21"/>
      <c r="H150" s="21"/>
      <c r="I150" s="21"/>
      <c r="J150" s="21"/>
      <c r="K150" s="54"/>
      <c r="L150" s="55">
        <f>SUM($L$151)</f>
        <v>0</v>
      </c>
      <c r="M150" s="18"/>
      <c r="N150" s="22"/>
    </row>
    <row r="151" spans="1:14" ht="23.1" customHeight="1" outlineLevel="4" x14ac:dyDescent="0.2">
      <c r="A151" s="23" t="s">
        <v>31</v>
      </c>
      <c r="B151" s="24" t="s">
        <v>148</v>
      </c>
      <c r="C151" s="25"/>
      <c r="D151" s="25" t="s">
        <v>149</v>
      </c>
      <c r="E151" s="26" t="s">
        <v>26</v>
      </c>
      <c r="F151" s="27"/>
      <c r="G151" s="27"/>
      <c r="H151" s="28">
        <v>40</v>
      </c>
      <c r="I151" s="28">
        <v>52</v>
      </c>
      <c r="J151" s="28">
        <f>SUM($G$151:$I$151)</f>
        <v>92</v>
      </c>
      <c r="K151" s="56">
        <f t="array" ref="K151">INDEX(М[Цена за ед., руб],MATCH(1,IF(($B151=М[Наим.])*($C151=М[Артикул, марка, произв.])*($D151=М[Хар-ка])*($M151=М[Прим.]),{1},($B151=М[Наим.])*($C151=М[Артикул, марка, произв.])*($D151=М[Хар-ка])*($M151=М[Прим.])),0))</f>
        <v>0</v>
      </c>
      <c r="L151" s="56">
        <f>ROUND($J$151*$K$151,2)</f>
        <v>0</v>
      </c>
      <c r="M151" s="25"/>
      <c r="N151" s="25">
        <f t="array" ref="N151">INDEX(М[Форма закупа],MATCH(1,IF(($B151=М[Наим.])*($C151=М[Артикул, марка, произв.])*($D151=М[Хар-ка])*($M151=М[Прим.]),{1},($B151=М[Наим.])*($C151=М[Артикул, марка, произв.])*($D151=М[Хар-ка])*($M151=М[Прим.])),0))</f>
        <v>0</v>
      </c>
    </row>
    <row r="152" spans="1:14" ht="11.1" customHeight="1" outlineLevel="4" x14ac:dyDescent="0.2">
      <c r="A152" s="20"/>
      <c r="B152" s="14" t="s">
        <v>24</v>
      </c>
      <c r="C152" s="21"/>
      <c r="D152" s="21"/>
      <c r="E152" s="21"/>
      <c r="F152" s="21"/>
      <c r="G152" s="21"/>
      <c r="H152" s="21"/>
      <c r="I152" s="21"/>
      <c r="J152" s="21"/>
      <c r="K152" s="54"/>
      <c r="L152" s="55">
        <f>SUM($L$153)</f>
        <v>0</v>
      </c>
      <c r="M152" s="18"/>
      <c r="N152" s="22"/>
    </row>
    <row r="153" spans="1:14" ht="11.1" customHeight="1" outlineLevel="4" x14ac:dyDescent="0.2">
      <c r="A153" s="23"/>
      <c r="B153" s="24" t="s">
        <v>150</v>
      </c>
      <c r="C153" s="25"/>
      <c r="D153" s="25"/>
      <c r="E153" s="26" t="s">
        <v>26</v>
      </c>
      <c r="F153" s="27"/>
      <c r="G153" s="28">
        <f>SUM(G156:G210)</f>
        <v>19</v>
      </c>
      <c r="H153" s="28">
        <f t="shared" ref="H153:I153" si="0">SUM(H156:H210)</f>
        <v>387</v>
      </c>
      <c r="I153" s="28">
        <f t="shared" si="0"/>
        <v>567</v>
      </c>
      <c r="J153" s="28">
        <f>SUM($G$153:$I$153)</f>
        <v>973</v>
      </c>
      <c r="K153" s="56">
        <f t="array" ref="K153">INDEX(Р[Цена за ед., руб],MATCH(1,IF(($B153=Р[Наименование])*($M153=Р[Примечание]),{1},($B153=Р[Наименование])*($M153=Р[Примечание])),0))</f>
        <v>0</v>
      </c>
      <c r="L153" s="56">
        <f>ROUND($J$153*$K$153,2)</f>
        <v>0</v>
      </c>
      <c r="M153" s="25"/>
      <c r="N153" s="25"/>
    </row>
    <row r="154" spans="1:14" ht="11.1" customHeight="1" outlineLevel="4" x14ac:dyDescent="0.2">
      <c r="A154" s="20"/>
      <c r="B154" s="14" t="s">
        <v>30</v>
      </c>
      <c r="C154" s="21"/>
      <c r="D154" s="21"/>
      <c r="E154" s="21"/>
      <c r="F154" s="21"/>
      <c r="G154" s="21"/>
      <c r="H154" s="21"/>
      <c r="I154" s="21"/>
      <c r="J154" s="21"/>
      <c r="K154" s="54"/>
      <c r="L154" s="55">
        <f>SUM($L$155:$L$210)</f>
        <v>0</v>
      </c>
      <c r="M154" s="18"/>
      <c r="N154" s="22"/>
    </row>
    <row r="155" spans="1:14" ht="11.1" customHeight="1" outlineLevel="4" x14ac:dyDescent="0.2">
      <c r="A155" s="23" t="s">
        <v>31</v>
      </c>
      <c r="B155" s="24" t="s">
        <v>151</v>
      </c>
      <c r="C155" s="25"/>
      <c r="D155" s="25" t="s">
        <v>152</v>
      </c>
      <c r="E155" s="26" t="s">
        <v>26</v>
      </c>
      <c r="F155" s="27"/>
      <c r="G155" s="27"/>
      <c r="H155" s="28">
        <v>382</v>
      </c>
      <c r="I155" s="28">
        <v>546</v>
      </c>
      <c r="J155" s="28">
        <f>SUM($G$155:$I$155)</f>
        <v>928</v>
      </c>
      <c r="K155" s="56">
        <f t="array" ref="K155">INDEX(М[Цена за ед., руб],MATCH(1,IF(($B155=М[Наим.])*($C155=М[Артикул, марка, произв.])*($D155=М[Хар-ка])*($M155=М[Прим.]),{1},($B155=М[Наим.])*($C155=М[Артикул, марка, произв.])*($D155=М[Хар-ка])*($M155=М[Прим.])),0))</f>
        <v>0</v>
      </c>
      <c r="L155" s="56">
        <f>ROUND($J$155*$K$155,2)</f>
        <v>0</v>
      </c>
      <c r="M155" s="25"/>
      <c r="N155" s="25">
        <f t="array" ref="N155">INDEX(М[Форма закупа],MATCH(1,IF(($B155=М[Наим.])*($C155=М[Артикул, марка, произв.])*($D155=М[Хар-ка])*($M155=М[Прим.]),{1},($B155=М[Наим.])*($C155=М[Артикул, марка, произв.])*($D155=М[Хар-ка])*($M155=М[Прим.])),0))</f>
        <v>0</v>
      </c>
    </row>
    <row r="156" spans="1:14" ht="59.1" customHeight="1" outlineLevel="4" x14ac:dyDescent="0.2">
      <c r="A156" s="23" t="s">
        <v>42</v>
      </c>
      <c r="B156" s="24" t="s">
        <v>153</v>
      </c>
      <c r="C156" s="25"/>
      <c r="D156" s="25" t="s">
        <v>154</v>
      </c>
      <c r="E156" s="26" t="s">
        <v>26</v>
      </c>
      <c r="F156" s="27"/>
      <c r="G156" s="27"/>
      <c r="H156" s="27"/>
      <c r="I156" s="28">
        <v>1</v>
      </c>
      <c r="J156" s="28">
        <f>SUM($G$156:$I$156)</f>
        <v>1</v>
      </c>
      <c r="K156" s="56">
        <f t="array" ref="K156">INDEX(М[Цена за ед., руб],MATCH(1,IF(($B156=М[Наим.])*($C156=М[Артикул, марка, произв.])*($D156=М[Хар-ка])*($M156=М[Прим.]),{1},($B156=М[Наим.])*($C156=М[Артикул, марка, произв.])*($D156=М[Хар-ка])*($M156=М[Прим.])),0))</f>
        <v>0</v>
      </c>
      <c r="L156" s="56">
        <f>ROUND($J$156*$K$156,2)</f>
        <v>0</v>
      </c>
      <c r="M156" s="25"/>
      <c r="N156" s="25">
        <f t="array" ref="N156">INDEX(М[Форма закупа],MATCH(1,IF(($B156=М[Наим.])*($C156=М[Артикул, марка, произв.])*($D156=М[Хар-ка])*($M156=М[Прим.]),{1},($B156=М[Наим.])*($C156=М[Артикул, марка, произв.])*($D156=М[Хар-ка])*($M156=М[Прим.])),0))</f>
        <v>0</v>
      </c>
    </row>
    <row r="157" spans="1:14" ht="59.1" customHeight="1" outlineLevel="4" x14ac:dyDescent="0.2">
      <c r="A157" s="23" t="s">
        <v>44</v>
      </c>
      <c r="B157" s="24" t="s">
        <v>153</v>
      </c>
      <c r="C157" s="25"/>
      <c r="D157" s="25" t="s">
        <v>155</v>
      </c>
      <c r="E157" s="26" t="s">
        <v>26</v>
      </c>
      <c r="F157" s="27"/>
      <c r="G157" s="27"/>
      <c r="H157" s="27"/>
      <c r="I157" s="28">
        <v>1</v>
      </c>
      <c r="J157" s="28">
        <f>SUM($G$157:$I$157)</f>
        <v>1</v>
      </c>
      <c r="K157" s="56">
        <f t="array" ref="K157">INDEX(М[Цена за ед., руб],MATCH(1,IF(($B157=М[Наим.])*($C157=М[Артикул, марка, произв.])*($D157=М[Хар-ка])*($M157=М[Прим.]),{1},($B157=М[Наим.])*($C157=М[Артикул, марка, произв.])*($D157=М[Хар-ка])*($M157=М[Прим.])),0))</f>
        <v>0</v>
      </c>
      <c r="L157" s="56">
        <f>ROUND($J$157*$K$157,2)</f>
        <v>0</v>
      </c>
      <c r="M157" s="25"/>
      <c r="N157" s="25">
        <f t="array" ref="N157">INDEX(М[Форма закупа],MATCH(1,IF(($B157=М[Наим.])*($C157=М[Артикул, марка, произв.])*($D157=М[Хар-ка])*($M157=М[Прим.]),{1},($B157=М[Наим.])*($C157=М[Артикул, марка, произв.])*($D157=М[Хар-ка])*($M157=М[Прим.])),0))</f>
        <v>0</v>
      </c>
    </row>
    <row r="158" spans="1:14" ht="59.1" customHeight="1" outlineLevel="4" x14ac:dyDescent="0.2">
      <c r="A158" s="23" t="s">
        <v>46</v>
      </c>
      <c r="B158" s="24" t="s">
        <v>153</v>
      </c>
      <c r="C158" s="25"/>
      <c r="D158" s="25" t="s">
        <v>156</v>
      </c>
      <c r="E158" s="26" t="s">
        <v>26</v>
      </c>
      <c r="F158" s="27"/>
      <c r="G158" s="27"/>
      <c r="H158" s="27"/>
      <c r="I158" s="28">
        <v>1</v>
      </c>
      <c r="J158" s="28">
        <f>SUM($G$158:$I$158)</f>
        <v>1</v>
      </c>
      <c r="K158" s="56">
        <f t="array" ref="K158">INDEX(М[Цена за ед., руб],MATCH(1,IF(($B158=М[Наим.])*($C158=М[Артикул, марка, произв.])*($D158=М[Хар-ка])*($M158=М[Прим.]),{1},($B158=М[Наим.])*($C158=М[Артикул, марка, произв.])*($D158=М[Хар-ка])*($M158=М[Прим.])),0))</f>
        <v>0</v>
      </c>
      <c r="L158" s="56">
        <f>ROUND($J$158*$K$158,2)</f>
        <v>0</v>
      </c>
      <c r="M158" s="25"/>
      <c r="N158" s="25">
        <f t="array" ref="N158">INDEX(М[Форма закупа],MATCH(1,IF(($B158=М[Наим.])*($C158=М[Артикул, марка, произв.])*($D158=М[Хар-ка])*($M158=М[Прим.]),{1},($B158=М[Наим.])*($C158=М[Артикул, марка, произв.])*($D158=М[Хар-ка])*($M158=М[Прим.])),0))</f>
        <v>0</v>
      </c>
    </row>
    <row r="159" spans="1:14" ht="59.1" customHeight="1" outlineLevel="4" x14ac:dyDescent="0.2">
      <c r="A159" s="23" t="s">
        <v>48</v>
      </c>
      <c r="B159" s="24" t="s">
        <v>153</v>
      </c>
      <c r="C159" s="25"/>
      <c r="D159" s="25" t="s">
        <v>157</v>
      </c>
      <c r="E159" s="26" t="s">
        <v>26</v>
      </c>
      <c r="F159" s="27"/>
      <c r="G159" s="27"/>
      <c r="H159" s="28">
        <v>1</v>
      </c>
      <c r="I159" s="27"/>
      <c r="J159" s="28">
        <f>SUM($G$159:$I$159)</f>
        <v>1</v>
      </c>
      <c r="K159" s="56">
        <f t="array" ref="K159">INDEX(М[Цена за ед., руб],MATCH(1,IF(($B159=М[Наим.])*($C159=М[Артикул, марка, произв.])*($D159=М[Хар-ка])*($M159=М[Прим.]),{1},($B159=М[Наим.])*($C159=М[Артикул, марка, произв.])*($D159=М[Хар-ка])*($M159=М[Прим.])),0))</f>
        <v>0</v>
      </c>
      <c r="L159" s="56">
        <f>ROUND($J$159*$K$159,2)</f>
        <v>0</v>
      </c>
      <c r="M159" s="25"/>
      <c r="N159" s="25">
        <f t="array" ref="N159">INDEX(М[Форма закупа],MATCH(1,IF(($B159=М[Наим.])*($C159=М[Артикул, марка, произв.])*($D159=М[Хар-ка])*($M159=М[Прим.]),{1},($B159=М[Наим.])*($C159=М[Артикул, марка, произв.])*($D159=М[Хар-ка])*($M159=М[Прим.])),0))</f>
        <v>0</v>
      </c>
    </row>
    <row r="160" spans="1:14" ht="59.1" customHeight="1" outlineLevel="4" x14ac:dyDescent="0.2">
      <c r="A160" s="23" t="s">
        <v>62</v>
      </c>
      <c r="B160" s="24" t="s">
        <v>153</v>
      </c>
      <c r="C160" s="25"/>
      <c r="D160" s="25" t="s">
        <v>158</v>
      </c>
      <c r="E160" s="26" t="s">
        <v>26</v>
      </c>
      <c r="F160" s="27"/>
      <c r="G160" s="27"/>
      <c r="H160" s="28">
        <v>4</v>
      </c>
      <c r="I160" s="27"/>
      <c r="J160" s="28">
        <f>SUM($G$160:$I$160)</f>
        <v>4</v>
      </c>
      <c r="K160" s="56">
        <f t="array" ref="K160">INDEX(М[Цена за ед., руб],MATCH(1,IF(($B160=М[Наим.])*($C160=М[Артикул, марка, произв.])*($D160=М[Хар-ка])*($M160=М[Прим.]),{1},($B160=М[Наим.])*($C160=М[Артикул, марка, произв.])*($D160=М[Хар-ка])*($M160=М[Прим.])),0))</f>
        <v>0</v>
      </c>
      <c r="L160" s="56">
        <f>ROUND($J$160*$K$160,2)</f>
        <v>0</v>
      </c>
      <c r="M160" s="25"/>
      <c r="N160" s="25">
        <f t="array" ref="N160">INDEX(М[Форма закупа],MATCH(1,IF(($B160=М[Наим.])*($C160=М[Артикул, марка, произв.])*($D160=М[Хар-ка])*($M160=М[Прим.]),{1},($B160=М[Наим.])*($C160=М[Артикул, марка, произв.])*($D160=М[Хар-ка])*($M160=М[Прим.])),0))</f>
        <v>0</v>
      </c>
    </row>
    <row r="161" spans="1:14" ht="59.1" customHeight="1" outlineLevel="4" x14ac:dyDescent="0.2">
      <c r="A161" s="23" t="s">
        <v>83</v>
      </c>
      <c r="B161" s="24" t="s">
        <v>153</v>
      </c>
      <c r="C161" s="25"/>
      <c r="D161" s="25" t="s">
        <v>159</v>
      </c>
      <c r="E161" s="26" t="s">
        <v>26</v>
      </c>
      <c r="F161" s="27"/>
      <c r="G161" s="27"/>
      <c r="H161" s="28">
        <v>2</v>
      </c>
      <c r="I161" s="28">
        <v>1</v>
      </c>
      <c r="J161" s="28">
        <f>SUM($G$161:$I$161)</f>
        <v>3</v>
      </c>
      <c r="K161" s="56">
        <f t="array" ref="K161">INDEX(М[Цена за ед., руб],MATCH(1,IF(($B161=М[Наим.])*($C161=М[Артикул, марка, произв.])*($D161=М[Хар-ка])*($M161=М[Прим.]),{1},($B161=М[Наим.])*($C161=М[Артикул, марка, произв.])*($D161=М[Хар-ка])*($M161=М[Прим.])),0))</f>
        <v>0</v>
      </c>
      <c r="L161" s="56">
        <f>ROUND($J$161*$K$161,2)</f>
        <v>0</v>
      </c>
      <c r="M161" s="25"/>
      <c r="N161" s="25">
        <f t="array" ref="N161">INDEX(М[Форма закупа],MATCH(1,IF(($B161=М[Наим.])*($C161=М[Артикул, марка, произв.])*($D161=М[Хар-ка])*($M161=М[Прим.]),{1},($B161=М[Наим.])*($C161=М[Артикул, марка, произв.])*($D161=М[Хар-ка])*($M161=М[Прим.])),0))</f>
        <v>0</v>
      </c>
    </row>
    <row r="162" spans="1:14" ht="59.1" customHeight="1" outlineLevel="4" x14ac:dyDescent="0.2">
      <c r="A162" s="23" t="s">
        <v>160</v>
      </c>
      <c r="B162" s="24" t="s">
        <v>153</v>
      </c>
      <c r="C162" s="25"/>
      <c r="D162" s="25" t="s">
        <v>161</v>
      </c>
      <c r="E162" s="26" t="s">
        <v>26</v>
      </c>
      <c r="F162" s="27"/>
      <c r="G162" s="27"/>
      <c r="H162" s="28">
        <v>1</v>
      </c>
      <c r="I162" s="27"/>
      <c r="J162" s="28">
        <f>SUM($G$162:$I$162)</f>
        <v>1</v>
      </c>
      <c r="K162" s="56">
        <f t="array" ref="K162">INDEX(М[Цена за ед., руб],MATCH(1,IF(($B162=М[Наим.])*($C162=М[Артикул, марка, произв.])*($D162=М[Хар-ка])*($M162=М[Прим.]),{1},($B162=М[Наим.])*($C162=М[Артикул, марка, произв.])*($D162=М[Хар-ка])*($M162=М[Прим.])),0))</f>
        <v>0</v>
      </c>
      <c r="L162" s="56">
        <f>ROUND($J$162*$K$162,2)</f>
        <v>0</v>
      </c>
      <c r="M162" s="25"/>
      <c r="N162" s="25">
        <f t="array" ref="N162">INDEX(М[Форма закупа],MATCH(1,IF(($B162=М[Наим.])*($C162=М[Артикул, марка, произв.])*($D162=М[Хар-ка])*($M162=М[Прим.]),{1},($B162=М[Наим.])*($C162=М[Артикул, марка, произв.])*($D162=М[Хар-ка])*($M162=М[Прим.])),0))</f>
        <v>0</v>
      </c>
    </row>
    <row r="163" spans="1:14" ht="59.1" customHeight="1" outlineLevel="4" x14ac:dyDescent="0.2">
      <c r="A163" s="23" t="s">
        <v>162</v>
      </c>
      <c r="B163" s="24" t="s">
        <v>153</v>
      </c>
      <c r="C163" s="25"/>
      <c r="D163" s="25" t="s">
        <v>163</v>
      </c>
      <c r="E163" s="26" t="s">
        <v>26</v>
      </c>
      <c r="F163" s="27"/>
      <c r="G163" s="27"/>
      <c r="H163" s="27"/>
      <c r="I163" s="28">
        <v>2</v>
      </c>
      <c r="J163" s="28">
        <f>SUM($G$163:$I$163)</f>
        <v>2</v>
      </c>
      <c r="K163" s="56">
        <f t="array" ref="K163">INDEX(М[Цена за ед., руб],MATCH(1,IF(($B163=М[Наим.])*($C163=М[Артикул, марка, произв.])*($D163=М[Хар-ка])*($M163=М[Прим.]),{1},($B163=М[Наим.])*($C163=М[Артикул, марка, произв.])*($D163=М[Хар-ка])*($M163=М[Прим.])),0))</f>
        <v>0</v>
      </c>
      <c r="L163" s="56">
        <f>ROUND($J$163*$K$163,2)</f>
        <v>0</v>
      </c>
      <c r="M163" s="25"/>
      <c r="N163" s="25">
        <f t="array" ref="N163">INDEX(М[Форма закупа],MATCH(1,IF(($B163=М[Наим.])*($C163=М[Артикул, марка, произв.])*($D163=М[Хар-ка])*($M163=М[Прим.]),{1},($B163=М[Наим.])*($C163=М[Артикул, марка, произв.])*($D163=М[Хар-ка])*($M163=М[Прим.])),0))</f>
        <v>0</v>
      </c>
    </row>
    <row r="164" spans="1:14" ht="59.1" customHeight="1" outlineLevel="4" x14ac:dyDescent="0.2">
      <c r="A164" s="23" t="s">
        <v>164</v>
      </c>
      <c r="B164" s="24" t="s">
        <v>153</v>
      </c>
      <c r="C164" s="25"/>
      <c r="D164" s="25" t="s">
        <v>165</v>
      </c>
      <c r="E164" s="26" t="s">
        <v>26</v>
      </c>
      <c r="F164" s="27"/>
      <c r="G164" s="27"/>
      <c r="H164" s="28">
        <v>1</v>
      </c>
      <c r="I164" s="28">
        <v>2</v>
      </c>
      <c r="J164" s="28">
        <f>SUM($G$164:$I$164)</f>
        <v>3</v>
      </c>
      <c r="K164" s="56">
        <f t="array" ref="K164">INDEX(М[Цена за ед., руб],MATCH(1,IF(($B164=М[Наим.])*($C164=М[Артикул, марка, произв.])*($D164=М[Хар-ка])*($M164=М[Прим.]),{1},($B164=М[Наим.])*($C164=М[Артикул, марка, произв.])*($D164=М[Хар-ка])*($M164=М[Прим.])),0))</f>
        <v>0</v>
      </c>
      <c r="L164" s="56">
        <f>ROUND($J$164*$K$164,2)</f>
        <v>0</v>
      </c>
      <c r="M164" s="25"/>
      <c r="N164" s="25">
        <f t="array" ref="N164">INDEX(М[Форма закупа],MATCH(1,IF(($B164=М[Наим.])*($C164=М[Артикул, марка, произв.])*($D164=М[Хар-ка])*($M164=М[Прим.]),{1},($B164=М[Наим.])*($C164=М[Артикул, марка, произв.])*($D164=М[Хар-ка])*($M164=М[Прим.])),0))</f>
        <v>0</v>
      </c>
    </row>
    <row r="165" spans="1:14" ht="59.1" customHeight="1" outlineLevel="4" x14ac:dyDescent="0.2">
      <c r="A165" s="23" t="s">
        <v>17</v>
      </c>
      <c r="B165" s="24" t="s">
        <v>153</v>
      </c>
      <c r="C165" s="25"/>
      <c r="D165" s="25" t="s">
        <v>166</v>
      </c>
      <c r="E165" s="26" t="s">
        <v>26</v>
      </c>
      <c r="F165" s="27"/>
      <c r="G165" s="27"/>
      <c r="H165" s="27"/>
      <c r="I165" s="28">
        <v>132</v>
      </c>
      <c r="J165" s="28">
        <f>SUM($G$165:$I$165)</f>
        <v>132</v>
      </c>
      <c r="K165" s="56">
        <f t="array" ref="K165">INDEX(М[Цена за ед., руб],MATCH(1,IF(($B165=М[Наим.])*($C165=М[Артикул, марка, произв.])*($D165=М[Хар-ка])*($M165=М[Прим.]),{1},($B165=М[Наим.])*($C165=М[Артикул, марка, произв.])*($D165=М[Хар-ка])*($M165=М[Прим.])),0))</f>
        <v>0</v>
      </c>
      <c r="L165" s="56">
        <f>ROUND($J$165*$K$165,2)</f>
        <v>0</v>
      </c>
      <c r="M165" s="25"/>
      <c r="N165" s="25">
        <f t="array" ref="N165">INDEX(М[Форма закупа],MATCH(1,IF(($B165=М[Наим.])*($C165=М[Артикул, марка, произв.])*($D165=М[Хар-ка])*($M165=М[Прим.]),{1},($B165=М[Наим.])*($C165=М[Артикул, марка, произв.])*($D165=М[Хар-ка])*($M165=М[Прим.])),0))</f>
        <v>0</v>
      </c>
    </row>
    <row r="166" spans="1:14" ht="59.1" customHeight="1" outlineLevel="4" x14ac:dyDescent="0.2">
      <c r="A166" s="23" t="s">
        <v>167</v>
      </c>
      <c r="B166" s="24" t="s">
        <v>153</v>
      </c>
      <c r="C166" s="25"/>
      <c r="D166" s="25" t="s">
        <v>168</v>
      </c>
      <c r="E166" s="26" t="s">
        <v>26</v>
      </c>
      <c r="F166" s="27"/>
      <c r="G166" s="27"/>
      <c r="H166" s="28">
        <v>6</v>
      </c>
      <c r="I166" s="28">
        <v>1</v>
      </c>
      <c r="J166" s="28">
        <f>SUM($G$166:$I$166)</f>
        <v>7</v>
      </c>
      <c r="K166" s="56">
        <f t="array" ref="K166">INDEX(М[Цена за ед., руб],MATCH(1,IF(($B166=М[Наим.])*($C166=М[Артикул, марка, произв.])*($D166=М[Хар-ка])*($M166=М[Прим.]),{1},($B166=М[Наим.])*($C166=М[Артикул, марка, произв.])*($D166=М[Хар-ка])*($M166=М[Прим.])),0))</f>
        <v>0</v>
      </c>
      <c r="L166" s="56">
        <f>ROUND($J$166*$K$166,2)</f>
        <v>0</v>
      </c>
      <c r="M166" s="25"/>
      <c r="N166" s="25">
        <f t="array" ref="N166">INDEX(М[Форма закупа],MATCH(1,IF(($B166=М[Наим.])*($C166=М[Артикул, марка, произв.])*($D166=М[Хар-ка])*($M166=М[Прим.]),{1},($B166=М[Наим.])*($C166=М[Артикул, марка, произв.])*($D166=М[Хар-ка])*($M166=М[Прим.])),0))</f>
        <v>0</v>
      </c>
    </row>
    <row r="167" spans="1:14" ht="59.1" customHeight="1" outlineLevel="4" x14ac:dyDescent="0.2">
      <c r="A167" s="23" t="s">
        <v>169</v>
      </c>
      <c r="B167" s="24" t="s">
        <v>153</v>
      </c>
      <c r="C167" s="25"/>
      <c r="D167" s="25" t="s">
        <v>170</v>
      </c>
      <c r="E167" s="26" t="s">
        <v>26</v>
      </c>
      <c r="F167" s="27"/>
      <c r="G167" s="27"/>
      <c r="H167" s="28">
        <v>35</v>
      </c>
      <c r="I167" s="28">
        <v>15</v>
      </c>
      <c r="J167" s="28">
        <f>SUM($G$167:$I$167)</f>
        <v>50</v>
      </c>
      <c r="K167" s="56">
        <f t="array" ref="K167">INDEX(М[Цена за ед., руб],MATCH(1,IF(($B167=М[Наим.])*($C167=М[Артикул, марка, произв.])*($D167=М[Хар-ка])*($M167=М[Прим.]),{1},($B167=М[Наим.])*($C167=М[Артикул, марка, произв.])*($D167=М[Хар-ка])*($M167=М[Прим.])),0))</f>
        <v>0</v>
      </c>
      <c r="L167" s="56">
        <f>ROUND($J$167*$K$167,2)</f>
        <v>0</v>
      </c>
      <c r="M167" s="25"/>
      <c r="N167" s="25">
        <f t="array" ref="N167">INDEX(М[Форма закупа],MATCH(1,IF(($B167=М[Наим.])*($C167=М[Артикул, марка, произв.])*($D167=М[Хар-ка])*($M167=М[Прим.]),{1},($B167=М[Наим.])*($C167=М[Артикул, марка, произв.])*($D167=М[Хар-ка])*($M167=М[Прим.])),0))</f>
        <v>0</v>
      </c>
    </row>
    <row r="168" spans="1:14" ht="59.1" customHeight="1" outlineLevel="4" x14ac:dyDescent="0.2">
      <c r="A168" s="23" t="s">
        <v>171</v>
      </c>
      <c r="B168" s="24" t="s">
        <v>153</v>
      </c>
      <c r="C168" s="25"/>
      <c r="D168" s="25" t="s">
        <v>172</v>
      </c>
      <c r="E168" s="26" t="s">
        <v>26</v>
      </c>
      <c r="F168" s="27"/>
      <c r="G168" s="27"/>
      <c r="H168" s="28">
        <v>1</v>
      </c>
      <c r="I168" s="27"/>
      <c r="J168" s="28">
        <f>SUM($G$168:$I$168)</f>
        <v>1</v>
      </c>
      <c r="K168" s="56">
        <f t="array" ref="K168">INDEX(М[Цена за ед., руб],MATCH(1,IF(($B168=М[Наим.])*($C168=М[Артикул, марка, произв.])*($D168=М[Хар-ка])*($M168=М[Прим.]),{1},($B168=М[Наим.])*($C168=М[Артикул, марка, произв.])*($D168=М[Хар-ка])*($M168=М[Прим.])),0))</f>
        <v>0</v>
      </c>
      <c r="L168" s="56">
        <f>ROUND($J$168*$K$168,2)</f>
        <v>0</v>
      </c>
      <c r="M168" s="25"/>
      <c r="N168" s="25">
        <f t="array" ref="N168">INDEX(М[Форма закупа],MATCH(1,IF(($B168=М[Наим.])*($C168=М[Артикул, марка, произв.])*($D168=М[Хар-ка])*($M168=М[Прим.]),{1},($B168=М[Наим.])*($C168=М[Артикул, марка, произв.])*($D168=М[Хар-ка])*($M168=М[Прим.])),0))</f>
        <v>0</v>
      </c>
    </row>
    <row r="169" spans="1:14" ht="59.1" customHeight="1" outlineLevel="4" x14ac:dyDescent="0.2">
      <c r="A169" s="23" t="s">
        <v>173</v>
      </c>
      <c r="B169" s="24" t="s">
        <v>153</v>
      </c>
      <c r="C169" s="25"/>
      <c r="D169" s="25" t="s">
        <v>174</v>
      </c>
      <c r="E169" s="26" t="s">
        <v>26</v>
      </c>
      <c r="F169" s="27"/>
      <c r="G169" s="27"/>
      <c r="H169" s="28">
        <v>39</v>
      </c>
      <c r="I169" s="28">
        <v>47</v>
      </c>
      <c r="J169" s="28">
        <f>SUM($G$169:$I$169)</f>
        <v>86</v>
      </c>
      <c r="K169" s="56">
        <f t="array" ref="K169">INDEX(М[Цена за ед., руб],MATCH(1,IF(($B169=М[Наим.])*($C169=М[Артикул, марка, произв.])*($D169=М[Хар-ка])*($M169=М[Прим.]),{1},($B169=М[Наим.])*($C169=М[Артикул, марка, произв.])*($D169=М[Хар-ка])*($M169=М[Прим.])),0))</f>
        <v>0</v>
      </c>
      <c r="L169" s="56">
        <f>ROUND($J$169*$K$169,2)</f>
        <v>0</v>
      </c>
      <c r="M169" s="25"/>
      <c r="N169" s="25">
        <f t="array" ref="N169">INDEX(М[Форма закупа],MATCH(1,IF(($B169=М[Наим.])*($C169=М[Артикул, марка, произв.])*($D169=М[Хар-ка])*($M169=М[Прим.]),{1},($B169=М[Наим.])*($C169=М[Артикул, марка, произв.])*($D169=М[Хар-ка])*($M169=М[Прим.])),0))</f>
        <v>0</v>
      </c>
    </row>
    <row r="170" spans="1:14" ht="59.1" customHeight="1" outlineLevel="4" x14ac:dyDescent="0.2">
      <c r="A170" s="23" t="s">
        <v>175</v>
      </c>
      <c r="B170" s="24" t="s">
        <v>153</v>
      </c>
      <c r="C170" s="25"/>
      <c r="D170" s="25" t="s">
        <v>176</v>
      </c>
      <c r="E170" s="26" t="s">
        <v>26</v>
      </c>
      <c r="F170" s="27"/>
      <c r="G170" s="27"/>
      <c r="H170" s="28">
        <v>2</v>
      </c>
      <c r="I170" s="28">
        <v>31</v>
      </c>
      <c r="J170" s="28">
        <f>SUM($G$170:$I$170)</f>
        <v>33</v>
      </c>
      <c r="K170" s="56">
        <f t="array" ref="K170">INDEX(М[Цена за ед., руб],MATCH(1,IF(($B170=М[Наим.])*($C170=М[Артикул, марка, произв.])*($D170=М[Хар-ка])*($M170=М[Прим.]),{1},($B170=М[Наим.])*($C170=М[Артикул, марка, произв.])*($D170=М[Хар-ка])*($M170=М[Прим.])),0))</f>
        <v>0</v>
      </c>
      <c r="L170" s="56">
        <f>ROUND($J$170*$K$170,2)</f>
        <v>0</v>
      </c>
      <c r="M170" s="25"/>
      <c r="N170" s="25">
        <f t="array" ref="N170">INDEX(М[Форма закупа],MATCH(1,IF(($B170=М[Наим.])*($C170=М[Артикул, марка, произв.])*($D170=М[Хар-ка])*($M170=М[Прим.]),{1},($B170=М[Наим.])*($C170=М[Артикул, марка, произв.])*($D170=М[Хар-ка])*($M170=М[Прим.])),0))</f>
        <v>0</v>
      </c>
    </row>
    <row r="171" spans="1:14" ht="59.1" customHeight="1" outlineLevel="4" x14ac:dyDescent="0.2">
      <c r="A171" s="23" t="s">
        <v>177</v>
      </c>
      <c r="B171" s="24" t="s">
        <v>153</v>
      </c>
      <c r="C171" s="25"/>
      <c r="D171" s="25" t="s">
        <v>178</v>
      </c>
      <c r="E171" s="26" t="s">
        <v>26</v>
      </c>
      <c r="F171" s="27"/>
      <c r="G171" s="27"/>
      <c r="H171" s="28">
        <v>2</v>
      </c>
      <c r="I171" s="28">
        <v>1</v>
      </c>
      <c r="J171" s="28">
        <f>SUM($G$171:$I$171)</f>
        <v>3</v>
      </c>
      <c r="K171" s="56">
        <f t="array" ref="K171">INDEX(М[Цена за ед., руб],MATCH(1,IF(($B171=М[Наим.])*($C171=М[Артикул, марка, произв.])*($D171=М[Хар-ка])*($M171=М[Прим.]),{1},($B171=М[Наим.])*($C171=М[Артикул, марка, произв.])*($D171=М[Хар-ка])*($M171=М[Прим.])),0))</f>
        <v>0</v>
      </c>
      <c r="L171" s="56">
        <f>ROUND($J$171*$K$171,2)</f>
        <v>0</v>
      </c>
      <c r="M171" s="25"/>
      <c r="N171" s="25">
        <f t="array" ref="N171">INDEX(М[Форма закупа],MATCH(1,IF(($B171=М[Наим.])*($C171=М[Артикул, марка, произв.])*($D171=М[Хар-ка])*($M171=М[Прим.]),{1},($B171=М[Наим.])*($C171=М[Артикул, марка, произв.])*($D171=М[Хар-ка])*($M171=М[Прим.])),0))</f>
        <v>0</v>
      </c>
    </row>
    <row r="172" spans="1:14" ht="59.1" customHeight="1" outlineLevel="4" x14ac:dyDescent="0.2">
      <c r="A172" s="23" t="s">
        <v>179</v>
      </c>
      <c r="B172" s="24" t="s">
        <v>153</v>
      </c>
      <c r="C172" s="25"/>
      <c r="D172" s="25" t="s">
        <v>180</v>
      </c>
      <c r="E172" s="26" t="s">
        <v>26</v>
      </c>
      <c r="F172" s="27"/>
      <c r="G172" s="27"/>
      <c r="H172" s="28">
        <v>1</v>
      </c>
      <c r="I172" s="27"/>
      <c r="J172" s="28">
        <f>SUM($G$172:$I$172)</f>
        <v>1</v>
      </c>
      <c r="K172" s="56">
        <f t="array" ref="K172">INDEX(М[Цена за ед., руб],MATCH(1,IF(($B172=М[Наим.])*($C172=М[Артикул, марка, произв.])*($D172=М[Хар-ка])*($M172=М[Прим.]),{1},($B172=М[Наим.])*($C172=М[Артикул, марка, произв.])*($D172=М[Хар-ка])*($M172=М[Прим.])),0))</f>
        <v>0</v>
      </c>
      <c r="L172" s="56">
        <f>ROUND($J$172*$K$172,2)</f>
        <v>0</v>
      </c>
      <c r="M172" s="25"/>
      <c r="N172" s="25">
        <f t="array" ref="N172">INDEX(М[Форма закупа],MATCH(1,IF(($B172=М[Наим.])*($C172=М[Артикул, марка, произв.])*($D172=М[Хар-ка])*($M172=М[Прим.]),{1},($B172=М[Наим.])*($C172=М[Артикул, марка, произв.])*($D172=М[Хар-ка])*($M172=М[Прим.])),0))</f>
        <v>0</v>
      </c>
    </row>
    <row r="173" spans="1:14" ht="59.1" customHeight="1" outlineLevel="4" x14ac:dyDescent="0.2">
      <c r="A173" s="23" t="s">
        <v>181</v>
      </c>
      <c r="B173" s="24" t="s">
        <v>153</v>
      </c>
      <c r="C173" s="25"/>
      <c r="D173" s="25" t="s">
        <v>182</v>
      </c>
      <c r="E173" s="26" t="s">
        <v>26</v>
      </c>
      <c r="F173" s="27"/>
      <c r="G173" s="27"/>
      <c r="H173" s="28">
        <v>2</v>
      </c>
      <c r="I173" s="27"/>
      <c r="J173" s="28">
        <f>SUM($G$173:$I$173)</f>
        <v>2</v>
      </c>
      <c r="K173" s="56">
        <f t="array" ref="K173">INDEX(М[Цена за ед., руб],MATCH(1,IF(($B173=М[Наим.])*($C173=М[Артикул, марка, произв.])*($D173=М[Хар-ка])*($M173=М[Прим.]),{1},($B173=М[Наим.])*($C173=М[Артикул, марка, произв.])*($D173=М[Хар-ка])*($M173=М[Прим.])),0))</f>
        <v>0</v>
      </c>
      <c r="L173" s="56">
        <f>ROUND($J$173*$K$173,2)</f>
        <v>0</v>
      </c>
      <c r="M173" s="25"/>
      <c r="N173" s="25">
        <f t="array" ref="N173">INDEX(М[Форма закупа],MATCH(1,IF(($B173=М[Наим.])*($C173=М[Артикул, марка, произв.])*($D173=М[Хар-ка])*($M173=М[Прим.]),{1},($B173=М[Наим.])*($C173=М[Артикул, марка, произв.])*($D173=М[Хар-ка])*($M173=М[Прим.])),0))</f>
        <v>0</v>
      </c>
    </row>
    <row r="174" spans="1:14" ht="59.1" customHeight="1" outlineLevel="4" x14ac:dyDescent="0.2">
      <c r="A174" s="23" t="s">
        <v>183</v>
      </c>
      <c r="B174" s="24" t="s">
        <v>153</v>
      </c>
      <c r="C174" s="25"/>
      <c r="D174" s="25" t="s">
        <v>184</v>
      </c>
      <c r="E174" s="26" t="s">
        <v>26</v>
      </c>
      <c r="F174" s="27"/>
      <c r="G174" s="27"/>
      <c r="H174" s="28">
        <v>94</v>
      </c>
      <c r="I174" s="28">
        <v>43</v>
      </c>
      <c r="J174" s="28">
        <f>SUM($G$174:$I$174)</f>
        <v>137</v>
      </c>
      <c r="K174" s="56">
        <f t="array" ref="K174">INDEX(М[Цена за ед., руб],MATCH(1,IF(($B174=М[Наим.])*($C174=М[Артикул, марка, произв.])*($D174=М[Хар-ка])*($M174=М[Прим.]),{1},($B174=М[Наим.])*($C174=М[Артикул, марка, произв.])*($D174=М[Хар-ка])*($M174=М[Прим.])),0))</f>
        <v>0</v>
      </c>
      <c r="L174" s="56">
        <f>ROUND($J$174*$K$174,2)</f>
        <v>0</v>
      </c>
      <c r="M174" s="25"/>
      <c r="N174" s="25">
        <f t="array" ref="N174">INDEX(М[Форма закупа],MATCH(1,IF(($B174=М[Наим.])*($C174=М[Артикул, марка, произв.])*($D174=М[Хар-ка])*($M174=М[Прим.]),{1},($B174=М[Наим.])*($C174=М[Артикул, марка, произв.])*($D174=М[Хар-ка])*($M174=М[Прим.])),0))</f>
        <v>0</v>
      </c>
    </row>
    <row r="175" spans="1:14" ht="59.1" customHeight="1" outlineLevel="4" x14ac:dyDescent="0.2">
      <c r="A175" s="23" t="s">
        <v>185</v>
      </c>
      <c r="B175" s="24" t="s">
        <v>153</v>
      </c>
      <c r="C175" s="25"/>
      <c r="D175" s="25" t="s">
        <v>186</v>
      </c>
      <c r="E175" s="26" t="s">
        <v>26</v>
      </c>
      <c r="F175" s="27"/>
      <c r="G175" s="27"/>
      <c r="H175" s="28">
        <v>1</v>
      </c>
      <c r="I175" s="27"/>
      <c r="J175" s="28">
        <f>SUM($G$175:$I$175)</f>
        <v>1</v>
      </c>
      <c r="K175" s="56">
        <f t="array" ref="K175">INDEX(М[Цена за ед., руб],MATCH(1,IF(($B175=М[Наим.])*($C175=М[Артикул, марка, произв.])*($D175=М[Хар-ка])*($M175=М[Прим.]),{1},($B175=М[Наим.])*($C175=М[Артикул, марка, произв.])*($D175=М[Хар-ка])*($M175=М[Прим.])),0))</f>
        <v>0</v>
      </c>
      <c r="L175" s="56">
        <f>ROUND($J$175*$K$175,2)</f>
        <v>0</v>
      </c>
      <c r="M175" s="25"/>
      <c r="N175" s="25">
        <f t="array" ref="N175">INDEX(М[Форма закупа],MATCH(1,IF(($B175=М[Наим.])*($C175=М[Артикул, марка, произв.])*($D175=М[Хар-ка])*($M175=М[Прим.]),{1},($B175=М[Наим.])*($C175=М[Артикул, марка, произв.])*($D175=М[Хар-ка])*($M175=М[Прим.])),0))</f>
        <v>0</v>
      </c>
    </row>
    <row r="176" spans="1:14" ht="59.1" customHeight="1" outlineLevel="4" x14ac:dyDescent="0.2">
      <c r="A176" s="23" t="s">
        <v>187</v>
      </c>
      <c r="B176" s="24" t="s">
        <v>153</v>
      </c>
      <c r="C176" s="25"/>
      <c r="D176" s="25" t="s">
        <v>188</v>
      </c>
      <c r="E176" s="26" t="s">
        <v>26</v>
      </c>
      <c r="F176" s="27"/>
      <c r="G176" s="27"/>
      <c r="H176" s="27"/>
      <c r="I176" s="28">
        <v>1</v>
      </c>
      <c r="J176" s="28">
        <f>SUM($G$176:$I$176)</f>
        <v>1</v>
      </c>
      <c r="K176" s="56">
        <f t="array" ref="K176">INDEX(М[Цена за ед., руб],MATCH(1,IF(($B176=М[Наим.])*($C176=М[Артикул, марка, произв.])*($D176=М[Хар-ка])*($M176=М[Прим.]),{1},($B176=М[Наим.])*($C176=М[Артикул, марка, произв.])*($D176=М[Хар-ка])*($M176=М[Прим.])),0))</f>
        <v>0</v>
      </c>
      <c r="L176" s="56">
        <f>ROUND($J$176*$K$176,2)</f>
        <v>0</v>
      </c>
      <c r="M176" s="25"/>
      <c r="N176" s="25">
        <f t="array" ref="N176">INDEX(М[Форма закупа],MATCH(1,IF(($B176=М[Наим.])*($C176=М[Артикул, марка, произв.])*($D176=М[Хар-ка])*($M176=М[Прим.]),{1},($B176=М[Наим.])*($C176=М[Артикул, марка, произв.])*($D176=М[Хар-ка])*($M176=М[Прим.])),0))</f>
        <v>0</v>
      </c>
    </row>
    <row r="177" spans="1:14" ht="59.1" customHeight="1" outlineLevel="4" x14ac:dyDescent="0.2">
      <c r="A177" s="23" t="s">
        <v>189</v>
      </c>
      <c r="B177" s="24" t="s">
        <v>153</v>
      </c>
      <c r="C177" s="25"/>
      <c r="D177" s="25" t="s">
        <v>190</v>
      </c>
      <c r="E177" s="26" t="s">
        <v>26</v>
      </c>
      <c r="F177" s="27"/>
      <c r="G177" s="27"/>
      <c r="H177" s="28">
        <v>58</v>
      </c>
      <c r="I177" s="28">
        <v>5</v>
      </c>
      <c r="J177" s="28">
        <f>SUM($G$177:$I$177)</f>
        <v>63</v>
      </c>
      <c r="K177" s="56">
        <f t="array" ref="K177">INDEX(М[Цена за ед., руб],MATCH(1,IF(($B177=М[Наим.])*($C177=М[Артикул, марка, произв.])*($D177=М[Хар-ка])*($M177=М[Прим.]),{1},($B177=М[Наим.])*($C177=М[Артикул, марка, произв.])*($D177=М[Хар-ка])*($M177=М[Прим.])),0))</f>
        <v>0</v>
      </c>
      <c r="L177" s="56">
        <f>ROUND($J$177*$K$177,2)</f>
        <v>0</v>
      </c>
      <c r="M177" s="25"/>
      <c r="N177" s="25">
        <f t="array" ref="N177">INDEX(М[Форма закупа],MATCH(1,IF(($B177=М[Наим.])*($C177=М[Артикул, марка, произв.])*($D177=М[Хар-ка])*($M177=М[Прим.]),{1},($B177=М[Наим.])*($C177=М[Артикул, марка, произв.])*($D177=М[Хар-ка])*($M177=М[Прим.])),0))</f>
        <v>0</v>
      </c>
    </row>
    <row r="178" spans="1:14" ht="59.1" customHeight="1" outlineLevel="4" x14ac:dyDescent="0.2">
      <c r="A178" s="23" t="s">
        <v>191</v>
      </c>
      <c r="B178" s="24" t="s">
        <v>153</v>
      </c>
      <c r="C178" s="25"/>
      <c r="D178" s="25" t="s">
        <v>192</v>
      </c>
      <c r="E178" s="26" t="s">
        <v>26</v>
      </c>
      <c r="F178" s="27"/>
      <c r="G178" s="27"/>
      <c r="H178" s="28">
        <v>1</v>
      </c>
      <c r="I178" s="27"/>
      <c r="J178" s="28">
        <f>SUM($G$178:$I$178)</f>
        <v>1</v>
      </c>
      <c r="K178" s="56">
        <f t="array" ref="K178">INDEX(М[Цена за ед., руб],MATCH(1,IF(($B178=М[Наим.])*($C178=М[Артикул, марка, произв.])*($D178=М[Хар-ка])*($M178=М[Прим.]),{1},($B178=М[Наим.])*($C178=М[Артикул, марка, произв.])*($D178=М[Хар-ка])*($M178=М[Прим.])),0))</f>
        <v>0</v>
      </c>
      <c r="L178" s="56">
        <f>ROUND($J$178*$K$178,2)</f>
        <v>0</v>
      </c>
      <c r="M178" s="25"/>
      <c r="N178" s="25">
        <f t="array" ref="N178">INDEX(М[Форма закупа],MATCH(1,IF(($B178=М[Наим.])*($C178=М[Артикул, марка, произв.])*($D178=М[Хар-ка])*($M178=М[Прим.]),{1},($B178=М[Наим.])*($C178=М[Артикул, марка, произв.])*($D178=М[Хар-ка])*($M178=М[Прим.])),0))</f>
        <v>0</v>
      </c>
    </row>
    <row r="179" spans="1:14" ht="59.1" customHeight="1" outlineLevel="4" x14ac:dyDescent="0.2">
      <c r="A179" s="23" t="s">
        <v>193</v>
      </c>
      <c r="B179" s="24" t="s">
        <v>153</v>
      </c>
      <c r="C179" s="25"/>
      <c r="D179" s="25" t="s">
        <v>194</v>
      </c>
      <c r="E179" s="26" t="s">
        <v>26</v>
      </c>
      <c r="F179" s="27"/>
      <c r="G179" s="27"/>
      <c r="H179" s="27"/>
      <c r="I179" s="28">
        <v>5</v>
      </c>
      <c r="J179" s="28">
        <f>SUM($G$179:$I$179)</f>
        <v>5</v>
      </c>
      <c r="K179" s="56">
        <f t="array" ref="K179">INDEX(М[Цена за ед., руб],MATCH(1,IF(($B179=М[Наим.])*($C179=М[Артикул, марка, произв.])*($D179=М[Хар-ка])*($M179=М[Прим.]),{1},($B179=М[Наим.])*($C179=М[Артикул, марка, произв.])*($D179=М[Хар-ка])*($M179=М[Прим.])),0))</f>
        <v>0</v>
      </c>
      <c r="L179" s="56">
        <f>ROUND($J$179*$K$179,2)</f>
        <v>0</v>
      </c>
      <c r="M179" s="25"/>
      <c r="N179" s="25">
        <f t="array" ref="N179">INDEX(М[Форма закупа],MATCH(1,IF(($B179=М[Наим.])*($C179=М[Артикул, марка, произв.])*($D179=М[Хар-ка])*($M179=М[Прим.]),{1},($B179=М[Наим.])*($C179=М[Артикул, марка, произв.])*($D179=М[Хар-ка])*($M179=М[Прим.])),0))</f>
        <v>0</v>
      </c>
    </row>
    <row r="180" spans="1:14" ht="59.1" customHeight="1" outlineLevel="4" x14ac:dyDescent="0.2">
      <c r="A180" s="23" t="s">
        <v>195</v>
      </c>
      <c r="B180" s="24" t="s">
        <v>153</v>
      </c>
      <c r="C180" s="25"/>
      <c r="D180" s="25" t="s">
        <v>196</v>
      </c>
      <c r="E180" s="26" t="s">
        <v>26</v>
      </c>
      <c r="F180" s="27"/>
      <c r="G180" s="27"/>
      <c r="H180" s="27"/>
      <c r="I180" s="28">
        <v>7</v>
      </c>
      <c r="J180" s="28">
        <f>SUM($G$180:$I$180)</f>
        <v>7</v>
      </c>
      <c r="K180" s="56">
        <f t="array" ref="K180">INDEX(М[Цена за ед., руб],MATCH(1,IF(($B180=М[Наим.])*($C180=М[Артикул, марка, произв.])*($D180=М[Хар-ка])*($M180=М[Прим.]),{1},($B180=М[Наим.])*($C180=М[Артикул, марка, произв.])*($D180=М[Хар-ка])*($M180=М[Прим.])),0))</f>
        <v>0</v>
      </c>
      <c r="L180" s="56">
        <f>ROUND($J$180*$K$180,2)</f>
        <v>0</v>
      </c>
      <c r="M180" s="25"/>
      <c r="N180" s="25">
        <f t="array" ref="N180">INDEX(М[Форма закупа],MATCH(1,IF(($B180=М[Наим.])*($C180=М[Артикул, марка, произв.])*($D180=М[Хар-ка])*($M180=М[Прим.]),{1},($B180=М[Наим.])*($C180=М[Артикул, марка, произв.])*($D180=М[Хар-ка])*($M180=М[Прим.])),0))</f>
        <v>0</v>
      </c>
    </row>
    <row r="181" spans="1:14" ht="59.1" customHeight="1" outlineLevel="4" x14ac:dyDescent="0.2">
      <c r="A181" s="23" t="s">
        <v>197</v>
      </c>
      <c r="B181" s="24" t="s">
        <v>153</v>
      </c>
      <c r="C181" s="25"/>
      <c r="D181" s="25" t="s">
        <v>198</v>
      </c>
      <c r="E181" s="26" t="s">
        <v>26</v>
      </c>
      <c r="F181" s="27"/>
      <c r="G181" s="28">
        <v>3</v>
      </c>
      <c r="H181" s="27"/>
      <c r="I181" s="27"/>
      <c r="J181" s="28">
        <f>SUM($G$181:$I$181)</f>
        <v>3</v>
      </c>
      <c r="K181" s="56">
        <f t="array" ref="K181">INDEX(М[Цена за ед., руб],MATCH(1,IF(($B181=М[Наим.])*($C181=М[Артикул, марка, произв.])*($D181=М[Хар-ка])*($M181=М[Прим.]),{1},($B181=М[Наим.])*($C181=М[Артикул, марка, произв.])*($D181=М[Хар-ка])*($M181=М[Прим.])),0))</f>
        <v>0</v>
      </c>
      <c r="L181" s="56">
        <f>ROUND($J$181*$K$181,2)</f>
        <v>0</v>
      </c>
      <c r="M181" s="25"/>
      <c r="N181" s="25">
        <f t="array" ref="N181">INDEX(М[Форма закупа],MATCH(1,IF(($B181=М[Наим.])*($C181=М[Артикул, марка, произв.])*($D181=М[Хар-ка])*($M181=М[Прим.]),{1},($B181=М[Наим.])*($C181=М[Артикул, марка, произв.])*($D181=М[Хар-ка])*($M181=М[Прим.])),0))</f>
        <v>0</v>
      </c>
    </row>
    <row r="182" spans="1:14" ht="59.1" customHeight="1" outlineLevel="4" x14ac:dyDescent="0.2">
      <c r="A182" s="23" t="s">
        <v>199</v>
      </c>
      <c r="B182" s="24" t="s">
        <v>153</v>
      </c>
      <c r="C182" s="25"/>
      <c r="D182" s="25" t="s">
        <v>200</v>
      </c>
      <c r="E182" s="26" t="s">
        <v>26</v>
      </c>
      <c r="F182" s="27"/>
      <c r="G182" s="28">
        <v>3</v>
      </c>
      <c r="H182" s="27"/>
      <c r="I182" s="27"/>
      <c r="J182" s="28">
        <f>SUM($G$182:$I$182)</f>
        <v>3</v>
      </c>
      <c r="K182" s="56">
        <f t="array" ref="K182">INDEX(М[Цена за ед., руб],MATCH(1,IF(($B182=М[Наим.])*($C182=М[Артикул, марка, произв.])*($D182=М[Хар-ка])*($M182=М[Прим.]),{1},($B182=М[Наим.])*($C182=М[Артикул, марка, произв.])*($D182=М[Хар-ка])*($M182=М[Прим.])),0))</f>
        <v>0</v>
      </c>
      <c r="L182" s="56">
        <f>ROUND($J$182*$K$182,2)</f>
        <v>0</v>
      </c>
      <c r="M182" s="25"/>
      <c r="N182" s="25">
        <f t="array" ref="N182">INDEX(М[Форма закупа],MATCH(1,IF(($B182=М[Наим.])*($C182=М[Артикул, марка, произв.])*($D182=М[Хар-ка])*($M182=М[Прим.]),{1},($B182=М[Наим.])*($C182=М[Артикул, марка, произв.])*($D182=М[Хар-ка])*($M182=М[Прим.])),0))</f>
        <v>0</v>
      </c>
    </row>
    <row r="183" spans="1:14" ht="59.1" customHeight="1" outlineLevel="4" x14ac:dyDescent="0.2">
      <c r="A183" s="23" t="s">
        <v>201</v>
      </c>
      <c r="B183" s="24" t="s">
        <v>153</v>
      </c>
      <c r="C183" s="25"/>
      <c r="D183" s="25" t="s">
        <v>202</v>
      </c>
      <c r="E183" s="26" t="s">
        <v>26</v>
      </c>
      <c r="F183" s="27"/>
      <c r="G183" s="27"/>
      <c r="H183" s="28">
        <v>4</v>
      </c>
      <c r="I183" s="27"/>
      <c r="J183" s="28">
        <f>SUM($G$183:$I$183)</f>
        <v>4</v>
      </c>
      <c r="K183" s="56">
        <f t="array" ref="K183">INDEX(М[Цена за ед., руб],MATCH(1,IF(($B183=М[Наим.])*($C183=М[Артикул, марка, произв.])*($D183=М[Хар-ка])*($M183=М[Прим.]),{1},($B183=М[Наим.])*($C183=М[Артикул, марка, произв.])*($D183=М[Хар-ка])*($M183=М[Прим.])),0))</f>
        <v>0</v>
      </c>
      <c r="L183" s="56">
        <f>ROUND($J$183*$K$183,2)</f>
        <v>0</v>
      </c>
      <c r="M183" s="25"/>
      <c r="N183" s="25">
        <f t="array" ref="N183">INDEX(М[Форма закупа],MATCH(1,IF(($B183=М[Наим.])*($C183=М[Артикул, марка, произв.])*($D183=М[Хар-ка])*($M183=М[Прим.]),{1},($B183=М[Наим.])*($C183=М[Артикул, марка, произв.])*($D183=М[Хар-ка])*($M183=М[Прим.])),0))</f>
        <v>0</v>
      </c>
    </row>
    <row r="184" spans="1:14" ht="59.1" customHeight="1" outlineLevel="4" x14ac:dyDescent="0.2">
      <c r="A184" s="23" t="s">
        <v>203</v>
      </c>
      <c r="B184" s="24" t="s">
        <v>153</v>
      </c>
      <c r="C184" s="25"/>
      <c r="D184" s="25" t="s">
        <v>204</v>
      </c>
      <c r="E184" s="26" t="s">
        <v>26</v>
      </c>
      <c r="F184" s="27"/>
      <c r="G184" s="27"/>
      <c r="H184" s="27"/>
      <c r="I184" s="28">
        <v>2</v>
      </c>
      <c r="J184" s="28">
        <f>SUM($G$184:$I$184)</f>
        <v>2</v>
      </c>
      <c r="K184" s="56">
        <f t="array" ref="K184">INDEX(М[Цена за ед., руб],MATCH(1,IF(($B184=М[Наим.])*($C184=М[Артикул, марка, произв.])*($D184=М[Хар-ка])*($M184=М[Прим.]),{1},($B184=М[Наим.])*($C184=М[Артикул, марка, произв.])*($D184=М[Хар-ка])*($M184=М[Прим.])),0))</f>
        <v>0</v>
      </c>
      <c r="L184" s="56">
        <f>ROUND($J$184*$K$184,2)</f>
        <v>0</v>
      </c>
      <c r="M184" s="25"/>
      <c r="N184" s="25">
        <f t="array" ref="N184">INDEX(М[Форма закупа],MATCH(1,IF(($B184=М[Наим.])*($C184=М[Артикул, марка, произв.])*($D184=М[Хар-ка])*($M184=М[Прим.]),{1},($B184=М[Наим.])*($C184=М[Артикул, марка, произв.])*($D184=М[Хар-ка])*($M184=М[Прим.])),0))</f>
        <v>0</v>
      </c>
    </row>
    <row r="185" spans="1:14" ht="59.1" customHeight="1" outlineLevel="4" x14ac:dyDescent="0.2">
      <c r="A185" s="23" t="s">
        <v>205</v>
      </c>
      <c r="B185" s="24" t="s">
        <v>153</v>
      </c>
      <c r="C185" s="25"/>
      <c r="D185" s="25" t="s">
        <v>206</v>
      </c>
      <c r="E185" s="26" t="s">
        <v>26</v>
      </c>
      <c r="F185" s="27"/>
      <c r="G185" s="27"/>
      <c r="H185" s="27"/>
      <c r="I185" s="28">
        <v>1</v>
      </c>
      <c r="J185" s="28">
        <f>SUM($G$185:$I$185)</f>
        <v>1</v>
      </c>
      <c r="K185" s="56">
        <f t="array" ref="K185">INDEX(М[Цена за ед., руб],MATCH(1,IF(($B185=М[Наим.])*($C185=М[Артикул, марка, произв.])*($D185=М[Хар-ка])*($M185=М[Прим.]),{1},($B185=М[Наим.])*($C185=М[Артикул, марка, произв.])*($D185=М[Хар-ка])*($M185=М[Прим.])),0))</f>
        <v>0</v>
      </c>
      <c r="L185" s="56">
        <f>ROUND($J$185*$K$185,2)</f>
        <v>0</v>
      </c>
      <c r="M185" s="25"/>
      <c r="N185" s="25">
        <f t="array" ref="N185">INDEX(М[Форма закупа],MATCH(1,IF(($B185=М[Наим.])*($C185=М[Артикул, марка, произв.])*($D185=М[Хар-ка])*($M185=М[Прим.]),{1},($B185=М[Наим.])*($C185=М[Артикул, марка, произв.])*($D185=М[Хар-ка])*($M185=М[Прим.])),0))</f>
        <v>0</v>
      </c>
    </row>
    <row r="186" spans="1:14" ht="59.1" customHeight="1" outlineLevel="4" x14ac:dyDescent="0.2">
      <c r="A186" s="23" t="s">
        <v>207</v>
      </c>
      <c r="B186" s="24" t="s">
        <v>153</v>
      </c>
      <c r="C186" s="25"/>
      <c r="D186" s="25" t="s">
        <v>208</v>
      </c>
      <c r="E186" s="26" t="s">
        <v>26</v>
      </c>
      <c r="F186" s="27"/>
      <c r="G186" s="27"/>
      <c r="H186" s="28">
        <v>2</v>
      </c>
      <c r="I186" s="28">
        <v>3</v>
      </c>
      <c r="J186" s="28">
        <f>SUM($G$186:$I$186)</f>
        <v>5</v>
      </c>
      <c r="K186" s="56">
        <f t="array" ref="K186">INDEX(М[Цена за ед., руб],MATCH(1,IF(($B186=М[Наим.])*($C186=М[Артикул, марка, произв.])*($D186=М[Хар-ка])*($M186=М[Прим.]),{1},($B186=М[Наим.])*($C186=М[Артикул, марка, произв.])*($D186=М[Хар-ка])*($M186=М[Прим.])),0))</f>
        <v>0</v>
      </c>
      <c r="L186" s="56">
        <f>ROUND($J$186*$K$186,2)</f>
        <v>0</v>
      </c>
      <c r="M186" s="25"/>
      <c r="N186" s="25">
        <f t="array" ref="N186">INDEX(М[Форма закупа],MATCH(1,IF(($B186=М[Наим.])*($C186=М[Артикул, марка, произв.])*($D186=М[Хар-ка])*($M186=М[Прим.]),{1},($B186=М[Наим.])*($C186=М[Артикул, марка, произв.])*($D186=М[Хар-ка])*($M186=М[Прим.])),0))</f>
        <v>0</v>
      </c>
    </row>
    <row r="187" spans="1:14" ht="59.1" customHeight="1" outlineLevel="4" x14ac:dyDescent="0.2">
      <c r="A187" s="23" t="s">
        <v>209</v>
      </c>
      <c r="B187" s="24" t="s">
        <v>153</v>
      </c>
      <c r="C187" s="25"/>
      <c r="D187" s="25" t="s">
        <v>210</v>
      </c>
      <c r="E187" s="26" t="s">
        <v>26</v>
      </c>
      <c r="F187" s="27"/>
      <c r="G187" s="27"/>
      <c r="H187" s="27"/>
      <c r="I187" s="28">
        <v>5</v>
      </c>
      <c r="J187" s="28">
        <f>SUM($G$187:$I$187)</f>
        <v>5</v>
      </c>
      <c r="K187" s="56">
        <f t="array" ref="K187">INDEX(М[Цена за ед., руб],MATCH(1,IF(($B187=М[Наим.])*($C187=М[Артикул, марка, произв.])*($D187=М[Хар-ка])*($M187=М[Прим.]),{1},($B187=М[Наим.])*($C187=М[Артикул, марка, произв.])*($D187=М[Хар-ка])*($M187=М[Прим.])),0))</f>
        <v>0</v>
      </c>
      <c r="L187" s="56">
        <f>ROUND($J$187*$K$187,2)</f>
        <v>0</v>
      </c>
      <c r="M187" s="25"/>
      <c r="N187" s="25">
        <f t="array" ref="N187">INDEX(М[Форма закупа],MATCH(1,IF(($B187=М[Наим.])*($C187=М[Артикул, марка, произв.])*($D187=М[Хар-ка])*($M187=М[Прим.]),{1},($B187=М[Наим.])*($C187=М[Артикул, марка, произв.])*($D187=М[Хар-ка])*($M187=М[Прим.])),0))</f>
        <v>0</v>
      </c>
    </row>
    <row r="188" spans="1:14" ht="59.1" customHeight="1" outlineLevel="4" x14ac:dyDescent="0.2">
      <c r="A188" s="23" t="s">
        <v>211</v>
      </c>
      <c r="B188" s="24" t="s">
        <v>153</v>
      </c>
      <c r="C188" s="25"/>
      <c r="D188" s="25" t="s">
        <v>212</v>
      </c>
      <c r="E188" s="26" t="s">
        <v>26</v>
      </c>
      <c r="F188" s="27"/>
      <c r="G188" s="28">
        <v>1</v>
      </c>
      <c r="H188" s="27"/>
      <c r="I188" s="27"/>
      <c r="J188" s="28">
        <f>SUM($G$188:$I$188)</f>
        <v>1</v>
      </c>
      <c r="K188" s="56">
        <f t="array" ref="K188">INDEX(М[Цена за ед., руб],MATCH(1,IF(($B188=М[Наим.])*($C188=М[Артикул, марка, произв.])*($D188=М[Хар-ка])*($M188=М[Прим.]),{1},($B188=М[Наим.])*($C188=М[Артикул, марка, произв.])*($D188=М[Хар-ка])*($M188=М[Прим.])),0))</f>
        <v>0</v>
      </c>
      <c r="L188" s="56">
        <f>ROUND($J$188*$K$188,2)</f>
        <v>0</v>
      </c>
      <c r="M188" s="25"/>
      <c r="N188" s="25">
        <f t="array" ref="N188">INDEX(М[Форма закупа],MATCH(1,IF(($B188=М[Наим.])*($C188=М[Артикул, марка, произв.])*($D188=М[Хар-ка])*($M188=М[Прим.]),{1},($B188=М[Наим.])*($C188=М[Артикул, марка, произв.])*($D188=М[Хар-ка])*($M188=М[Прим.])),0))</f>
        <v>0</v>
      </c>
    </row>
    <row r="189" spans="1:14" ht="59.1" customHeight="1" outlineLevel="4" x14ac:dyDescent="0.2">
      <c r="A189" s="23" t="s">
        <v>213</v>
      </c>
      <c r="B189" s="24" t="s">
        <v>153</v>
      </c>
      <c r="C189" s="25"/>
      <c r="D189" s="25" t="s">
        <v>214</v>
      </c>
      <c r="E189" s="26" t="s">
        <v>26</v>
      </c>
      <c r="F189" s="27"/>
      <c r="G189" s="27"/>
      <c r="H189" s="27"/>
      <c r="I189" s="28">
        <v>28</v>
      </c>
      <c r="J189" s="28">
        <f>SUM($G$189:$I$189)</f>
        <v>28</v>
      </c>
      <c r="K189" s="56">
        <f t="array" ref="K189">INDEX(М[Цена за ед., руб],MATCH(1,IF(($B189=М[Наим.])*($C189=М[Артикул, марка, произв.])*($D189=М[Хар-ка])*($M189=М[Прим.]),{1},($B189=М[Наим.])*($C189=М[Артикул, марка, произв.])*($D189=М[Хар-ка])*($M189=М[Прим.])),0))</f>
        <v>0</v>
      </c>
      <c r="L189" s="56">
        <f>ROUND($J$189*$K$189,2)</f>
        <v>0</v>
      </c>
      <c r="M189" s="25"/>
      <c r="N189" s="25">
        <f t="array" ref="N189">INDEX(М[Форма закупа],MATCH(1,IF(($B189=М[Наим.])*($C189=М[Артикул, марка, произв.])*($D189=М[Хар-ка])*($M189=М[Прим.]),{1},($B189=М[Наим.])*($C189=М[Артикул, марка, произв.])*($D189=М[Хар-ка])*($M189=М[Прим.])),0))</f>
        <v>0</v>
      </c>
    </row>
    <row r="190" spans="1:14" ht="59.1" customHeight="1" outlineLevel="4" x14ac:dyDescent="0.2">
      <c r="A190" s="23" t="s">
        <v>215</v>
      </c>
      <c r="B190" s="24" t="s">
        <v>153</v>
      </c>
      <c r="C190" s="25"/>
      <c r="D190" s="25" t="s">
        <v>216</v>
      </c>
      <c r="E190" s="26" t="s">
        <v>26</v>
      </c>
      <c r="F190" s="27"/>
      <c r="G190" s="27"/>
      <c r="H190" s="27"/>
      <c r="I190" s="28">
        <v>1</v>
      </c>
      <c r="J190" s="28">
        <f>SUM($G$190:$I$190)</f>
        <v>1</v>
      </c>
      <c r="K190" s="56">
        <f t="array" ref="K190">INDEX(М[Цена за ед., руб],MATCH(1,IF(($B190=М[Наим.])*($C190=М[Артикул, марка, произв.])*($D190=М[Хар-ка])*($M190=М[Прим.]),{1},($B190=М[Наим.])*($C190=М[Артикул, марка, произв.])*($D190=М[Хар-ка])*($M190=М[Прим.])),0))</f>
        <v>0</v>
      </c>
      <c r="L190" s="56">
        <f>ROUND($J$190*$K$190,2)</f>
        <v>0</v>
      </c>
      <c r="M190" s="25"/>
      <c r="N190" s="25">
        <f t="array" ref="N190">INDEX(М[Форма закупа],MATCH(1,IF(($B190=М[Наим.])*($C190=М[Артикул, марка, произв.])*($D190=М[Хар-ка])*($M190=М[Прим.]),{1},($B190=М[Наим.])*($C190=М[Артикул, марка, произв.])*($D190=М[Хар-ка])*($M190=М[Прим.])),0))</f>
        <v>0</v>
      </c>
    </row>
    <row r="191" spans="1:14" ht="59.1" customHeight="1" outlineLevel="4" x14ac:dyDescent="0.2">
      <c r="A191" s="23" t="s">
        <v>217</v>
      </c>
      <c r="B191" s="24" t="s">
        <v>153</v>
      </c>
      <c r="C191" s="25"/>
      <c r="D191" s="25" t="s">
        <v>218</v>
      </c>
      <c r="E191" s="26" t="s">
        <v>26</v>
      </c>
      <c r="F191" s="27"/>
      <c r="G191" s="27"/>
      <c r="H191" s="27"/>
      <c r="I191" s="28">
        <v>1</v>
      </c>
      <c r="J191" s="28">
        <f>SUM($G$191:$I$191)</f>
        <v>1</v>
      </c>
      <c r="K191" s="56">
        <f t="array" ref="K191">INDEX(М[Цена за ед., руб],MATCH(1,IF(($B191=М[Наим.])*($C191=М[Артикул, марка, произв.])*($D191=М[Хар-ка])*($M191=М[Прим.]),{1},($B191=М[Наим.])*($C191=М[Артикул, марка, произв.])*($D191=М[Хар-ка])*($M191=М[Прим.])),0))</f>
        <v>0</v>
      </c>
      <c r="L191" s="56">
        <f>ROUND($J$191*$K$191,2)</f>
        <v>0</v>
      </c>
      <c r="M191" s="25"/>
      <c r="N191" s="25">
        <f t="array" ref="N191">INDEX(М[Форма закупа],MATCH(1,IF(($B191=М[Наим.])*($C191=М[Артикул, марка, произв.])*($D191=М[Хар-ка])*($M191=М[Прим.]),{1},($B191=М[Наим.])*($C191=М[Артикул, марка, произв.])*($D191=М[Хар-ка])*($M191=М[Прим.])),0))</f>
        <v>0</v>
      </c>
    </row>
    <row r="192" spans="1:14" ht="59.1" customHeight="1" outlineLevel="4" x14ac:dyDescent="0.2">
      <c r="A192" s="23" t="s">
        <v>219</v>
      </c>
      <c r="B192" s="24" t="s">
        <v>153</v>
      </c>
      <c r="C192" s="25"/>
      <c r="D192" s="25" t="s">
        <v>220</v>
      </c>
      <c r="E192" s="26" t="s">
        <v>26</v>
      </c>
      <c r="F192" s="27"/>
      <c r="G192" s="28">
        <v>4</v>
      </c>
      <c r="H192" s="27"/>
      <c r="I192" s="27"/>
      <c r="J192" s="28">
        <f>SUM($G$192:$I$192)</f>
        <v>4</v>
      </c>
      <c r="K192" s="56">
        <f t="array" ref="K192">INDEX(М[Цена за ед., руб],MATCH(1,IF(($B192=М[Наим.])*($C192=М[Артикул, марка, произв.])*($D192=М[Хар-ка])*($M192=М[Прим.]),{1},($B192=М[Наим.])*($C192=М[Артикул, марка, произв.])*($D192=М[Хар-ка])*($M192=М[Прим.])),0))</f>
        <v>0</v>
      </c>
      <c r="L192" s="56">
        <f>ROUND($J$192*$K$192,2)</f>
        <v>0</v>
      </c>
      <c r="M192" s="25"/>
      <c r="N192" s="25">
        <f t="array" ref="N192">INDEX(М[Форма закупа],MATCH(1,IF(($B192=М[Наим.])*($C192=М[Артикул, марка, произв.])*($D192=М[Хар-ка])*($M192=М[Прим.]),{1},($B192=М[Наим.])*($C192=М[Артикул, марка, произв.])*($D192=М[Хар-ка])*($M192=М[Прим.])),0))</f>
        <v>0</v>
      </c>
    </row>
    <row r="193" spans="1:14" ht="59.1" customHeight="1" outlineLevel="4" x14ac:dyDescent="0.2">
      <c r="A193" s="23" t="s">
        <v>221</v>
      </c>
      <c r="B193" s="24" t="s">
        <v>153</v>
      </c>
      <c r="C193" s="25"/>
      <c r="D193" s="25" t="s">
        <v>222</v>
      </c>
      <c r="E193" s="26" t="s">
        <v>26</v>
      </c>
      <c r="F193" s="27"/>
      <c r="G193" s="28">
        <v>1</v>
      </c>
      <c r="H193" s="27"/>
      <c r="I193" s="27"/>
      <c r="J193" s="28">
        <f>SUM($G$193:$I$193)</f>
        <v>1</v>
      </c>
      <c r="K193" s="56">
        <f t="array" ref="K193">INDEX(М[Цена за ед., руб],MATCH(1,IF(($B193=М[Наим.])*($C193=М[Артикул, марка, произв.])*($D193=М[Хар-ка])*($M193=М[Прим.]),{1},($B193=М[Наим.])*($C193=М[Артикул, марка, произв.])*($D193=М[Хар-ка])*($M193=М[Прим.])),0))</f>
        <v>0</v>
      </c>
      <c r="L193" s="56">
        <f>ROUND($J$193*$K$193,2)</f>
        <v>0</v>
      </c>
      <c r="M193" s="25"/>
      <c r="N193" s="25">
        <f t="array" ref="N193">INDEX(М[Форма закупа],MATCH(1,IF(($B193=М[Наим.])*($C193=М[Артикул, марка, произв.])*($D193=М[Хар-ка])*($M193=М[Прим.]),{1},($B193=М[Наим.])*($C193=М[Артикул, марка, произв.])*($D193=М[Хар-ка])*($M193=М[Прим.])),0))</f>
        <v>0</v>
      </c>
    </row>
    <row r="194" spans="1:14" ht="59.1" customHeight="1" outlineLevel="4" x14ac:dyDescent="0.2">
      <c r="A194" s="23" t="s">
        <v>223</v>
      </c>
      <c r="B194" s="24" t="s">
        <v>153</v>
      </c>
      <c r="C194" s="25"/>
      <c r="D194" s="25" t="s">
        <v>224</v>
      </c>
      <c r="E194" s="26" t="s">
        <v>26</v>
      </c>
      <c r="F194" s="27"/>
      <c r="G194" s="27"/>
      <c r="H194" s="27"/>
      <c r="I194" s="28">
        <v>35</v>
      </c>
      <c r="J194" s="28">
        <f>SUM($G$194:$I$194)</f>
        <v>35</v>
      </c>
      <c r="K194" s="56">
        <f t="array" ref="K194">INDEX(М[Цена за ед., руб],MATCH(1,IF(($B194=М[Наим.])*($C194=М[Артикул, марка, произв.])*($D194=М[Хар-ка])*($M194=М[Прим.]),{1},($B194=М[Наим.])*($C194=М[Артикул, марка, произв.])*($D194=М[Хар-ка])*($M194=М[Прим.])),0))</f>
        <v>0</v>
      </c>
      <c r="L194" s="56">
        <f>ROUND($J$194*$K$194,2)</f>
        <v>0</v>
      </c>
      <c r="M194" s="25"/>
      <c r="N194" s="25">
        <f t="array" ref="N194">INDEX(М[Форма закупа],MATCH(1,IF(($B194=М[Наим.])*($C194=М[Артикул, марка, произв.])*($D194=М[Хар-ка])*($M194=М[Прим.]),{1},($B194=М[Наим.])*($C194=М[Артикул, марка, произв.])*($D194=М[Хар-ка])*($M194=М[Прим.])),0))</f>
        <v>0</v>
      </c>
    </row>
    <row r="195" spans="1:14" ht="59.1" customHeight="1" outlineLevel="4" x14ac:dyDescent="0.2">
      <c r="A195" s="23" t="s">
        <v>225</v>
      </c>
      <c r="B195" s="24" t="s">
        <v>153</v>
      </c>
      <c r="C195" s="25"/>
      <c r="D195" s="25" t="s">
        <v>226</v>
      </c>
      <c r="E195" s="26" t="s">
        <v>26</v>
      </c>
      <c r="F195" s="27"/>
      <c r="G195" s="27"/>
      <c r="H195" s="28">
        <v>24</v>
      </c>
      <c r="I195" s="28">
        <v>11</v>
      </c>
      <c r="J195" s="28">
        <f>SUM($G$195:$I$195)</f>
        <v>35</v>
      </c>
      <c r="K195" s="56">
        <f t="array" ref="K195">INDEX(М[Цена за ед., руб],MATCH(1,IF(($B195=М[Наим.])*($C195=М[Артикул, марка, произв.])*($D195=М[Хар-ка])*($M195=М[Прим.]),{1},($B195=М[Наим.])*($C195=М[Артикул, марка, произв.])*($D195=М[Хар-ка])*($M195=М[Прим.])),0))</f>
        <v>0</v>
      </c>
      <c r="L195" s="56">
        <f>ROUND($J$195*$K$195,2)</f>
        <v>0</v>
      </c>
      <c r="M195" s="25"/>
      <c r="N195" s="25">
        <f t="array" ref="N195">INDEX(М[Форма закупа],MATCH(1,IF(($B195=М[Наим.])*($C195=М[Артикул, марка, произв.])*($D195=М[Хар-ка])*($M195=М[Прим.]),{1},($B195=М[Наим.])*($C195=М[Артикул, марка, произв.])*($D195=М[Хар-ка])*($M195=М[Прим.])),0))</f>
        <v>0</v>
      </c>
    </row>
    <row r="196" spans="1:14" ht="59.1" customHeight="1" outlineLevel="4" x14ac:dyDescent="0.2">
      <c r="A196" s="23" t="s">
        <v>227</v>
      </c>
      <c r="B196" s="24" t="s">
        <v>153</v>
      </c>
      <c r="C196" s="25"/>
      <c r="D196" s="25" t="s">
        <v>228</v>
      </c>
      <c r="E196" s="26" t="s">
        <v>26</v>
      </c>
      <c r="F196" s="27"/>
      <c r="G196" s="27"/>
      <c r="H196" s="28">
        <v>37</v>
      </c>
      <c r="I196" s="28">
        <v>4</v>
      </c>
      <c r="J196" s="28">
        <f>SUM($G$196:$I$196)</f>
        <v>41</v>
      </c>
      <c r="K196" s="56">
        <f t="array" ref="K196">INDEX(М[Цена за ед., руб],MATCH(1,IF(($B196=М[Наим.])*($C196=М[Артикул, марка, произв.])*($D196=М[Хар-ка])*($M196=М[Прим.]),{1},($B196=М[Наим.])*($C196=М[Артикул, марка, произв.])*($D196=М[Хар-ка])*($M196=М[Прим.])),0))</f>
        <v>0</v>
      </c>
      <c r="L196" s="56">
        <f>ROUND($J$196*$K$196,2)</f>
        <v>0</v>
      </c>
      <c r="M196" s="25"/>
      <c r="N196" s="25">
        <f t="array" ref="N196">INDEX(М[Форма закупа],MATCH(1,IF(($B196=М[Наим.])*($C196=М[Артикул, марка, произв.])*($D196=М[Хар-ка])*($M196=М[Прим.]),{1},($B196=М[Наим.])*($C196=М[Артикул, марка, произв.])*($D196=М[Хар-ка])*($M196=М[Прим.])),0))</f>
        <v>0</v>
      </c>
    </row>
    <row r="197" spans="1:14" ht="59.1" customHeight="1" outlineLevel="4" x14ac:dyDescent="0.2">
      <c r="A197" s="23" t="s">
        <v>229</v>
      </c>
      <c r="B197" s="24" t="s">
        <v>153</v>
      </c>
      <c r="C197" s="25"/>
      <c r="D197" s="25" t="s">
        <v>230</v>
      </c>
      <c r="E197" s="26" t="s">
        <v>26</v>
      </c>
      <c r="F197" s="27"/>
      <c r="G197" s="27"/>
      <c r="H197" s="28">
        <v>2</v>
      </c>
      <c r="I197" s="27"/>
      <c r="J197" s="28">
        <f>SUM($G$197:$I$197)</f>
        <v>2</v>
      </c>
      <c r="K197" s="56">
        <f t="array" ref="K197">INDEX(М[Цена за ед., руб],MATCH(1,IF(($B197=М[Наим.])*($C197=М[Артикул, марка, произв.])*($D197=М[Хар-ка])*($M197=М[Прим.]),{1},($B197=М[Наим.])*($C197=М[Артикул, марка, произв.])*($D197=М[Хар-ка])*($M197=М[Прим.])),0))</f>
        <v>0</v>
      </c>
      <c r="L197" s="56">
        <f>ROUND($J$197*$K$197,2)</f>
        <v>0</v>
      </c>
      <c r="M197" s="25"/>
      <c r="N197" s="25">
        <f t="array" ref="N197">INDEX(М[Форма закупа],MATCH(1,IF(($B197=М[Наим.])*($C197=М[Артикул, марка, произв.])*($D197=М[Хар-ка])*($M197=М[Прим.]),{1},($B197=М[Наим.])*($C197=М[Артикул, марка, произв.])*($D197=М[Хар-ка])*($M197=М[Прим.])),0))</f>
        <v>0</v>
      </c>
    </row>
    <row r="198" spans="1:14" ht="59.1" customHeight="1" outlineLevel="4" x14ac:dyDescent="0.2">
      <c r="A198" s="23" t="s">
        <v>231</v>
      </c>
      <c r="B198" s="24" t="s">
        <v>153</v>
      </c>
      <c r="C198" s="25"/>
      <c r="D198" s="25" t="s">
        <v>232</v>
      </c>
      <c r="E198" s="26" t="s">
        <v>26</v>
      </c>
      <c r="F198" s="27"/>
      <c r="G198" s="27"/>
      <c r="H198" s="28">
        <v>50</v>
      </c>
      <c r="I198" s="28">
        <v>66</v>
      </c>
      <c r="J198" s="28">
        <f>SUM($G$198:$I$198)</f>
        <v>116</v>
      </c>
      <c r="K198" s="56">
        <f t="array" ref="K198">INDEX(М[Цена за ед., руб],MATCH(1,IF(($B198=М[Наим.])*($C198=М[Артикул, марка, произв.])*($D198=М[Хар-ка])*($M198=М[Прим.]),{1},($B198=М[Наим.])*($C198=М[Артикул, марка, произв.])*($D198=М[Хар-ка])*($M198=М[Прим.])),0))</f>
        <v>0</v>
      </c>
      <c r="L198" s="56">
        <f>ROUND($J$198*$K$198,2)</f>
        <v>0</v>
      </c>
      <c r="M198" s="25"/>
      <c r="N198" s="25">
        <f t="array" ref="N198">INDEX(М[Форма закупа],MATCH(1,IF(($B198=М[Наим.])*($C198=М[Артикул, марка, произв.])*($D198=М[Хар-ка])*($M198=М[Прим.]),{1},($B198=М[Наим.])*($C198=М[Артикул, марка, произв.])*($D198=М[Хар-ка])*($M198=М[Прим.])),0))</f>
        <v>0</v>
      </c>
    </row>
    <row r="199" spans="1:14" ht="59.1" customHeight="1" outlineLevel="4" x14ac:dyDescent="0.2">
      <c r="A199" s="23" t="s">
        <v>233</v>
      </c>
      <c r="B199" s="24" t="s">
        <v>153</v>
      </c>
      <c r="C199" s="25"/>
      <c r="D199" s="25" t="s">
        <v>234</v>
      </c>
      <c r="E199" s="26" t="s">
        <v>26</v>
      </c>
      <c r="F199" s="27"/>
      <c r="G199" s="27"/>
      <c r="H199" s="28">
        <v>17</v>
      </c>
      <c r="I199" s="28">
        <v>45</v>
      </c>
      <c r="J199" s="28">
        <f>SUM($G$199:$I$199)</f>
        <v>62</v>
      </c>
      <c r="K199" s="56">
        <f t="array" ref="K199">INDEX(М[Цена за ед., руб],MATCH(1,IF(($B199=М[Наим.])*($C199=М[Артикул, марка, произв.])*($D199=М[Хар-ка])*($M199=М[Прим.]),{1},($B199=М[Наим.])*($C199=М[Артикул, марка, произв.])*($D199=М[Хар-ка])*($M199=М[Прим.])),0))</f>
        <v>0</v>
      </c>
      <c r="L199" s="56">
        <f>ROUND($J$199*$K$199,2)</f>
        <v>0</v>
      </c>
      <c r="M199" s="25"/>
      <c r="N199" s="25">
        <f t="array" ref="N199">INDEX(М[Форма закупа],MATCH(1,IF(($B199=М[Наим.])*($C199=М[Артикул, марка, произв.])*($D199=М[Хар-ка])*($M199=М[Прим.]),{1},($B199=М[Наим.])*($C199=М[Артикул, марка, произв.])*($D199=М[Хар-ка])*($M199=М[Прим.])),0))</f>
        <v>0</v>
      </c>
    </row>
    <row r="200" spans="1:14" ht="59.1" customHeight="1" outlineLevel="4" x14ac:dyDescent="0.2">
      <c r="A200" s="23" t="s">
        <v>235</v>
      </c>
      <c r="B200" s="24" t="s">
        <v>153</v>
      </c>
      <c r="C200" s="25"/>
      <c r="D200" s="25" t="s">
        <v>236</v>
      </c>
      <c r="E200" s="26" t="s">
        <v>26</v>
      </c>
      <c r="F200" s="27"/>
      <c r="G200" s="27"/>
      <c r="H200" s="27"/>
      <c r="I200" s="28">
        <v>1</v>
      </c>
      <c r="J200" s="28">
        <f>SUM($G$200:$I$200)</f>
        <v>1</v>
      </c>
      <c r="K200" s="56">
        <f t="array" ref="K200">INDEX(М[Цена за ед., руб],MATCH(1,IF(($B200=М[Наим.])*($C200=М[Артикул, марка, произв.])*($D200=М[Хар-ка])*($M200=М[Прим.]),{1},($B200=М[Наим.])*($C200=М[Артикул, марка, произв.])*($D200=М[Хар-ка])*($M200=М[Прим.])),0))</f>
        <v>0</v>
      </c>
      <c r="L200" s="56">
        <f>ROUND($J$200*$K$200,2)</f>
        <v>0</v>
      </c>
      <c r="M200" s="25"/>
      <c r="N200" s="25">
        <f t="array" ref="N200">INDEX(М[Форма закупа],MATCH(1,IF(($B200=М[Наим.])*($C200=М[Артикул, марка, произв.])*($D200=М[Хар-ка])*($M200=М[Прим.]),{1},($B200=М[Наим.])*($C200=М[Артикул, марка, произв.])*($D200=М[Хар-ка])*($M200=М[Прим.])),0))</f>
        <v>0</v>
      </c>
    </row>
    <row r="201" spans="1:14" ht="59.1" customHeight="1" outlineLevel="4" x14ac:dyDescent="0.2">
      <c r="A201" s="23" t="s">
        <v>237</v>
      </c>
      <c r="B201" s="24" t="s">
        <v>153</v>
      </c>
      <c r="C201" s="25"/>
      <c r="D201" s="25" t="s">
        <v>238</v>
      </c>
      <c r="E201" s="26" t="s">
        <v>26</v>
      </c>
      <c r="F201" s="27"/>
      <c r="G201" s="27"/>
      <c r="H201" s="27"/>
      <c r="I201" s="28">
        <v>24</v>
      </c>
      <c r="J201" s="28">
        <f>SUM($G$201:$I$201)</f>
        <v>24</v>
      </c>
      <c r="K201" s="56">
        <f t="array" ref="K201">INDEX(М[Цена за ед., руб],MATCH(1,IF(($B201=М[Наим.])*($C201=М[Артикул, марка, произв.])*($D201=М[Хар-ка])*($M201=М[Прим.]),{1},($B201=М[Наим.])*($C201=М[Артикул, марка, произв.])*($D201=М[Хар-ка])*($M201=М[Прим.])),0))</f>
        <v>0</v>
      </c>
      <c r="L201" s="56">
        <f>ROUND($J$201*$K$201,2)</f>
        <v>0</v>
      </c>
      <c r="M201" s="25"/>
      <c r="N201" s="25">
        <f t="array" ref="N201">INDEX(М[Форма закупа],MATCH(1,IF(($B201=М[Наим.])*($C201=М[Артикул, марка, произв.])*($D201=М[Хар-ка])*($M201=М[Прим.]),{1},($B201=М[Наим.])*($C201=М[Артикул, марка, произв.])*($D201=М[Хар-ка])*($M201=М[Прим.])),0))</f>
        <v>0</v>
      </c>
    </row>
    <row r="202" spans="1:14" ht="59.1" customHeight="1" outlineLevel="4" x14ac:dyDescent="0.2">
      <c r="A202" s="23" t="s">
        <v>239</v>
      </c>
      <c r="B202" s="24" t="s">
        <v>153</v>
      </c>
      <c r="C202" s="25"/>
      <c r="D202" s="25" t="s">
        <v>240</v>
      </c>
      <c r="E202" s="26" t="s">
        <v>26</v>
      </c>
      <c r="F202" s="27"/>
      <c r="G202" s="27"/>
      <c r="H202" s="27"/>
      <c r="I202" s="28">
        <v>2</v>
      </c>
      <c r="J202" s="28">
        <f>SUM($G$202:$I$202)</f>
        <v>2</v>
      </c>
      <c r="K202" s="56">
        <f t="array" ref="K202">INDEX(М[Цена за ед., руб],MATCH(1,IF(($B202=М[Наим.])*($C202=М[Артикул, марка, произв.])*($D202=М[Хар-ка])*($M202=М[Прим.]),{1},($B202=М[Наим.])*($C202=М[Артикул, марка, произв.])*($D202=М[Хар-ка])*($M202=М[Прим.])),0))</f>
        <v>0</v>
      </c>
      <c r="L202" s="56">
        <f>ROUND($J$202*$K$202,2)</f>
        <v>0</v>
      </c>
      <c r="M202" s="25"/>
      <c r="N202" s="25">
        <f t="array" ref="N202">INDEX(М[Форма закупа],MATCH(1,IF(($B202=М[Наим.])*($C202=М[Артикул, марка, произв.])*($D202=М[Хар-ка])*($M202=М[Прим.]),{1},($B202=М[Наим.])*($C202=М[Артикул, марка, произв.])*($D202=М[Хар-ка])*($M202=М[Прим.])),0))</f>
        <v>0</v>
      </c>
    </row>
    <row r="203" spans="1:14" ht="59.1" customHeight="1" outlineLevel="4" x14ac:dyDescent="0.2">
      <c r="A203" s="23" t="s">
        <v>241</v>
      </c>
      <c r="B203" s="24" t="s">
        <v>153</v>
      </c>
      <c r="C203" s="25"/>
      <c r="D203" s="25" t="s">
        <v>242</v>
      </c>
      <c r="E203" s="26" t="s">
        <v>26</v>
      </c>
      <c r="F203" s="27"/>
      <c r="G203" s="28">
        <v>6</v>
      </c>
      <c r="H203" s="27"/>
      <c r="I203" s="27"/>
      <c r="J203" s="28">
        <f>SUM($G$203:$I$203)</f>
        <v>6</v>
      </c>
      <c r="K203" s="56">
        <f t="array" ref="K203">INDEX(М[Цена за ед., руб],MATCH(1,IF(($B203=М[Наим.])*($C203=М[Артикул, марка, произв.])*($D203=М[Хар-ка])*($M203=М[Прим.]),{1},($B203=М[Наим.])*($C203=М[Артикул, марка, произв.])*($D203=М[Хар-ка])*($M203=М[Прим.])),0))</f>
        <v>0</v>
      </c>
      <c r="L203" s="56">
        <f>ROUND($J$203*$K$203,2)</f>
        <v>0</v>
      </c>
      <c r="M203" s="25"/>
      <c r="N203" s="25">
        <f t="array" ref="N203">INDEX(М[Форма закупа],MATCH(1,IF(($B203=М[Наим.])*($C203=М[Артикул, марка, произв.])*($D203=М[Хар-ка])*($M203=М[Прим.]),{1},($B203=М[Наим.])*($C203=М[Артикул, марка, произв.])*($D203=М[Хар-ка])*($M203=М[Прим.])),0))</f>
        <v>0</v>
      </c>
    </row>
    <row r="204" spans="1:14" ht="59.1" customHeight="1" outlineLevel="4" x14ac:dyDescent="0.2">
      <c r="A204" s="23" t="s">
        <v>243</v>
      </c>
      <c r="B204" s="24" t="s">
        <v>153</v>
      </c>
      <c r="C204" s="25"/>
      <c r="D204" s="25" t="s">
        <v>244</v>
      </c>
      <c r="E204" s="26" t="s">
        <v>26</v>
      </c>
      <c r="F204" s="27"/>
      <c r="G204" s="27"/>
      <c r="H204" s="27"/>
      <c r="I204" s="28">
        <v>1</v>
      </c>
      <c r="J204" s="28">
        <f>SUM($G$204:$I$204)</f>
        <v>1</v>
      </c>
      <c r="K204" s="56">
        <f t="array" ref="K204">INDEX(М[Цена за ед., руб],MATCH(1,IF(($B204=М[Наим.])*($C204=М[Артикул, марка, произв.])*($D204=М[Хар-ка])*($M204=М[Прим.]),{1},($B204=М[Наим.])*($C204=М[Артикул, марка, произв.])*($D204=М[Хар-ка])*($M204=М[Прим.])),0))</f>
        <v>0</v>
      </c>
      <c r="L204" s="56">
        <f>ROUND($J$204*$K$204,2)</f>
        <v>0</v>
      </c>
      <c r="M204" s="25"/>
      <c r="N204" s="25">
        <f t="array" ref="N204">INDEX(М[Форма закупа],MATCH(1,IF(($B204=М[Наим.])*($C204=М[Артикул, марка, произв.])*($D204=М[Хар-ка])*($M204=М[Прим.]),{1},($B204=М[Наим.])*($C204=М[Артикул, марка, произв.])*($D204=М[Хар-ка])*($M204=М[Прим.])),0))</f>
        <v>0</v>
      </c>
    </row>
    <row r="205" spans="1:14" ht="59.1" customHeight="1" outlineLevel="4" x14ac:dyDescent="0.2">
      <c r="A205" s="23" t="s">
        <v>245</v>
      </c>
      <c r="B205" s="24" t="s">
        <v>153</v>
      </c>
      <c r="C205" s="25"/>
      <c r="D205" s="25" t="s">
        <v>246</v>
      </c>
      <c r="E205" s="26" t="s">
        <v>26</v>
      </c>
      <c r="F205" s="27"/>
      <c r="G205" s="27"/>
      <c r="H205" s="27"/>
      <c r="I205" s="28">
        <v>1</v>
      </c>
      <c r="J205" s="28">
        <f>SUM($G$205:$I$205)</f>
        <v>1</v>
      </c>
      <c r="K205" s="56">
        <f t="array" ref="K205">INDEX(М[Цена за ед., руб],MATCH(1,IF(($B205=М[Наим.])*($C205=М[Артикул, марка, произв.])*($D205=М[Хар-ка])*($M205=М[Прим.]),{1},($B205=М[Наим.])*($C205=М[Артикул, марка, произв.])*($D205=М[Хар-ка])*($M205=М[Прим.])),0))</f>
        <v>0</v>
      </c>
      <c r="L205" s="56">
        <f>ROUND($J$205*$K$205,2)</f>
        <v>0</v>
      </c>
      <c r="M205" s="25"/>
      <c r="N205" s="25">
        <f t="array" ref="N205">INDEX(М[Форма закупа],MATCH(1,IF(($B205=М[Наим.])*($C205=М[Артикул, марка, произв.])*($D205=М[Хар-ка])*($M205=М[Прим.]),{1},($B205=М[Наим.])*($C205=М[Артикул, марка, произв.])*($D205=М[Хар-ка])*($M205=М[Прим.])),0))</f>
        <v>0</v>
      </c>
    </row>
    <row r="206" spans="1:14" ht="59.1" customHeight="1" outlineLevel="4" x14ac:dyDescent="0.2">
      <c r="A206" s="23" t="s">
        <v>247</v>
      </c>
      <c r="B206" s="24" t="s">
        <v>153</v>
      </c>
      <c r="C206" s="25"/>
      <c r="D206" s="25" t="s">
        <v>248</v>
      </c>
      <c r="E206" s="26" t="s">
        <v>26</v>
      </c>
      <c r="F206" s="27"/>
      <c r="G206" s="27"/>
      <c r="H206" s="27"/>
      <c r="I206" s="28">
        <v>1</v>
      </c>
      <c r="J206" s="28">
        <f>SUM($G$206:$I$206)</f>
        <v>1</v>
      </c>
      <c r="K206" s="56">
        <f t="array" ref="K206">INDEX(М[Цена за ед., руб],MATCH(1,IF(($B206=М[Наим.])*($C206=М[Артикул, марка, произв.])*($D206=М[Хар-ка])*($M206=М[Прим.]),{1},($B206=М[Наим.])*($C206=М[Артикул, марка, произв.])*($D206=М[Хар-ка])*($M206=М[Прим.])),0))</f>
        <v>0</v>
      </c>
      <c r="L206" s="56">
        <f>ROUND($J$206*$K$206,2)</f>
        <v>0</v>
      </c>
      <c r="M206" s="25"/>
      <c r="N206" s="25">
        <f t="array" ref="N206">INDEX(М[Форма закупа],MATCH(1,IF(($B206=М[Наим.])*($C206=М[Артикул, марка, произв.])*($D206=М[Хар-ка])*($M206=М[Прим.]),{1},($B206=М[Наим.])*($C206=М[Артикул, марка, произв.])*($D206=М[Хар-ка])*($M206=М[Прим.])),0))</f>
        <v>0</v>
      </c>
    </row>
    <row r="207" spans="1:14" ht="59.1" customHeight="1" outlineLevel="4" x14ac:dyDescent="0.2">
      <c r="A207" s="23" t="s">
        <v>249</v>
      </c>
      <c r="B207" s="24" t="s">
        <v>153</v>
      </c>
      <c r="C207" s="25"/>
      <c r="D207" s="25" t="s">
        <v>250</v>
      </c>
      <c r="E207" s="26" t="s">
        <v>26</v>
      </c>
      <c r="F207" s="27"/>
      <c r="G207" s="27"/>
      <c r="H207" s="27"/>
      <c r="I207" s="28">
        <v>36</v>
      </c>
      <c r="J207" s="28">
        <f>SUM($G$207:$I$207)</f>
        <v>36</v>
      </c>
      <c r="K207" s="56">
        <f t="array" ref="K207">INDEX(М[Цена за ед., руб],MATCH(1,IF(($B207=М[Наим.])*($C207=М[Артикул, марка, произв.])*($D207=М[Хар-ка])*($M207=М[Прим.]),{1},($B207=М[Наим.])*($C207=М[Артикул, марка, произв.])*($D207=М[Хар-ка])*($M207=М[Прим.])),0))</f>
        <v>0</v>
      </c>
      <c r="L207" s="56">
        <f>ROUND($J$207*$K$207,2)</f>
        <v>0</v>
      </c>
      <c r="M207" s="25"/>
      <c r="N207" s="25">
        <f t="array" ref="N207">INDEX(М[Форма закупа],MATCH(1,IF(($B207=М[Наим.])*($C207=М[Артикул, марка, произв.])*($D207=М[Хар-ка])*($M207=М[Прим.]),{1},($B207=М[Наим.])*($C207=М[Артикул, марка, произв.])*($D207=М[Хар-ка])*($M207=М[Прим.])),0))</f>
        <v>0</v>
      </c>
    </row>
    <row r="208" spans="1:14" ht="59.1" customHeight="1" outlineLevel="4" x14ac:dyDescent="0.2">
      <c r="A208" s="23" t="s">
        <v>251</v>
      </c>
      <c r="B208" s="24" t="s">
        <v>153</v>
      </c>
      <c r="C208" s="25"/>
      <c r="D208" s="25" t="s">
        <v>252</v>
      </c>
      <c r="E208" s="26" t="s">
        <v>26</v>
      </c>
      <c r="F208" s="27"/>
      <c r="G208" s="27"/>
      <c r="H208" s="27"/>
      <c r="I208" s="28">
        <v>1</v>
      </c>
      <c r="J208" s="28">
        <f>SUM($G$208:$I$208)</f>
        <v>1</v>
      </c>
      <c r="K208" s="56">
        <f t="array" ref="K208">INDEX(М[Цена за ед., руб],MATCH(1,IF(($B208=М[Наим.])*($C208=М[Артикул, марка, произв.])*($D208=М[Хар-ка])*($M208=М[Прим.]),{1},($B208=М[Наим.])*($C208=М[Артикул, марка, произв.])*($D208=М[Хар-ка])*($M208=М[Прим.])),0))</f>
        <v>0</v>
      </c>
      <c r="L208" s="56">
        <f>ROUND($J$208*$K$208,2)</f>
        <v>0</v>
      </c>
      <c r="M208" s="25"/>
      <c r="N208" s="25">
        <f t="array" ref="N208">INDEX(М[Форма закупа],MATCH(1,IF(($B208=М[Наим.])*($C208=М[Артикул, марка, произв.])*($D208=М[Хар-ка])*($M208=М[Прим.]),{1},($B208=М[Наим.])*($C208=М[Артикул, марка, произв.])*($D208=М[Хар-ка])*($M208=М[Прим.])),0))</f>
        <v>0</v>
      </c>
    </row>
    <row r="209" spans="1:14" ht="59.1" customHeight="1" outlineLevel="4" x14ac:dyDescent="0.2">
      <c r="A209" s="23" t="s">
        <v>253</v>
      </c>
      <c r="B209" s="24" t="s">
        <v>153</v>
      </c>
      <c r="C209" s="25"/>
      <c r="D209" s="25" t="s">
        <v>254</v>
      </c>
      <c r="E209" s="26" t="s">
        <v>26</v>
      </c>
      <c r="F209" s="27"/>
      <c r="G209" s="28">
        <v>1</v>
      </c>
      <c r="H209" s="27"/>
      <c r="I209" s="27"/>
      <c r="J209" s="28">
        <f>SUM($G$209:$I$209)</f>
        <v>1</v>
      </c>
      <c r="K209" s="56">
        <f t="array" ref="K209">INDEX(М[Цена за ед., руб],MATCH(1,IF(($B209=М[Наим.])*($C209=М[Артикул, марка, произв.])*($D209=М[Хар-ка])*($M209=М[Прим.]),{1},($B209=М[Наим.])*($C209=М[Артикул, марка, произв.])*($D209=М[Хар-ка])*($M209=М[Прим.])),0))</f>
        <v>0</v>
      </c>
      <c r="L209" s="56">
        <f>ROUND($J$209*$K$209,2)</f>
        <v>0</v>
      </c>
      <c r="M209" s="25"/>
      <c r="N209" s="25">
        <f t="array" ref="N209">INDEX(М[Форма закупа],MATCH(1,IF(($B209=М[Наим.])*($C209=М[Артикул, марка, произв.])*($D209=М[Хар-ка])*($M209=М[Прим.]),{1},($B209=М[Наим.])*($C209=М[Артикул, марка, произв.])*($D209=М[Хар-ка])*($M209=М[Прим.])),0))</f>
        <v>0</v>
      </c>
    </row>
    <row r="210" spans="1:14" ht="59.1" customHeight="1" outlineLevel="4" x14ac:dyDescent="0.2">
      <c r="A210" s="23" t="s">
        <v>255</v>
      </c>
      <c r="B210" s="24" t="s">
        <v>153</v>
      </c>
      <c r="C210" s="25"/>
      <c r="D210" s="25" t="s">
        <v>256</v>
      </c>
      <c r="E210" s="26" t="s">
        <v>26</v>
      </c>
      <c r="F210" s="27"/>
      <c r="G210" s="27"/>
      <c r="H210" s="27"/>
      <c r="I210" s="28">
        <v>2</v>
      </c>
      <c r="J210" s="28">
        <f>SUM($G$210:$I$210)</f>
        <v>2</v>
      </c>
      <c r="K210" s="56">
        <f t="array" ref="K210">INDEX(М[Цена за ед., руб],MATCH(1,IF(($B210=М[Наим.])*($C210=М[Артикул, марка, произв.])*($D210=М[Хар-ка])*($M210=М[Прим.]),{1},($B210=М[Наим.])*($C210=М[Артикул, марка, произв.])*($D210=М[Хар-ка])*($M210=М[Прим.])),0))</f>
        <v>0</v>
      </c>
      <c r="L210" s="56">
        <f>ROUND($J$210*$K$210,2)</f>
        <v>0</v>
      </c>
      <c r="M210" s="25"/>
      <c r="N210" s="25">
        <f t="array" ref="N210">INDEX(М[Форма закупа],MATCH(1,IF(($B210=М[Наим.])*($C210=М[Артикул, марка, произв.])*($D210=М[Хар-ка])*($M210=М[Прим.]),{1},($B210=М[Наим.])*($C210=М[Артикул, марка, произв.])*($D210=М[Хар-ка])*($M210=М[Прим.])),0))</f>
        <v>0</v>
      </c>
    </row>
    <row r="211" spans="1:14" ht="11.1" customHeight="1" outlineLevel="4" x14ac:dyDescent="0.2">
      <c r="A211" s="20"/>
      <c r="B211" s="14" t="s">
        <v>24</v>
      </c>
      <c r="C211" s="21"/>
      <c r="D211" s="21"/>
      <c r="E211" s="21"/>
      <c r="F211" s="21"/>
      <c r="G211" s="21"/>
      <c r="H211" s="21"/>
      <c r="I211" s="21"/>
      <c r="J211" s="21"/>
      <c r="K211" s="54"/>
      <c r="L211" s="55">
        <f>L212</f>
        <v>0</v>
      </c>
      <c r="M211" s="18"/>
      <c r="N211" s="22"/>
    </row>
    <row r="212" spans="1:14" ht="11.1" customHeight="1" outlineLevel="4" x14ac:dyDescent="0.2">
      <c r="A212" s="23"/>
      <c r="B212" s="76" t="s">
        <v>316</v>
      </c>
      <c r="C212" s="25"/>
      <c r="D212" s="25"/>
      <c r="E212" s="80" t="s">
        <v>26</v>
      </c>
      <c r="F212" s="27"/>
      <c r="G212" s="28">
        <f>G214</f>
        <v>5</v>
      </c>
      <c r="H212" s="28">
        <f t="shared" ref="H212:I212" si="1">H214</f>
        <v>0</v>
      </c>
      <c r="I212" s="28">
        <f t="shared" si="1"/>
        <v>0</v>
      </c>
      <c r="J212" s="29">
        <f>SUM(G212:I212)</f>
        <v>5</v>
      </c>
      <c r="K212" s="56">
        <f t="array" ref="K212">INDEX(Р[Цена за ед., руб],MATCH(1,IF(($B212=Р[Наименование])*($M212=Р[Примечание]),{1},($B212=Р[Наименование])*($M212=Р[Примечание])),0))</f>
        <v>0</v>
      </c>
      <c r="L212" s="56">
        <f>K212*J212</f>
        <v>0</v>
      </c>
      <c r="M212" s="25"/>
      <c r="N212" s="25"/>
    </row>
    <row r="213" spans="1:14" ht="11.1" customHeight="1" outlineLevel="4" x14ac:dyDescent="0.2">
      <c r="A213" s="20"/>
      <c r="B213" s="14" t="s">
        <v>30</v>
      </c>
      <c r="C213" s="21"/>
      <c r="D213" s="21"/>
      <c r="E213" s="21"/>
      <c r="F213" s="21"/>
      <c r="G213" s="21"/>
      <c r="H213" s="21"/>
      <c r="I213" s="21"/>
      <c r="J213" s="21"/>
      <c r="K213" s="54"/>
      <c r="L213" s="55">
        <f>L214</f>
        <v>0</v>
      </c>
      <c r="M213" s="18"/>
      <c r="N213" s="22"/>
    </row>
    <row r="214" spans="1:14" ht="11.1" customHeight="1" outlineLevel="4" x14ac:dyDescent="0.2">
      <c r="A214" s="23">
        <v>1</v>
      </c>
      <c r="B214" s="24" t="s">
        <v>257</v>
      </c>
      <c r="C214" s="25"/>
      <c r="D214" s="25" t="s">
        <v>258</v>
      </c>
      <c r="E214" s="26" t="s">
        <v>26</v>
      </c>
      <c r="F214" s="27"/>
      <c r="G214" s="28">
        <v>5</v>
      </c>
      <c r="H214" s="27"/>
      <c r="I214" s="27"/>
      <c r="J214" s="28">
        <f>SUM($G$214:$I$214)</f>
        <v>5</v>
      </c>
      <c r="K214" s="56">
        <f t="array" ref="K214">INDEX(М[Цена за ед., руб],MATCH(1,IF(($B214=М[Наим.])*($C214=М[Артикул, марка, произв.])*($D214=М[Хар-ка])*($M214=М[Прим.]),{1},($B214=М[Наим.])*($C214=М[Артикул, марка, произв.])*($D214=М[Хар-ка])*($M214=М[Прим.])),0))</f>
        <v>0</v>
      </c>
      <c r="L214" s="56">
        <f>ROUND($J$214*$K$214,2)</f>
        <v>0</v>
      </c>
      <c r="M214" s="25"/>
      <c r="N214" s="25">
        <f t="array" ref="N214">INDEX(М[Форма закупа],MATCH(1,IF(($B214=М[Наим.])*($C214=М[Артикул, марка, произв.])*($D214=М[Хар-ка])*($M214=М[Прим.]),{1},($B214=М[Наим.])*($C214=М[Артикул, марка, произв.])*($D214=М[Хар-ка])*($M214=М[Прим.])),0))</f>
        <v>0</v>
      </c>
    </row>
    <row r="215" spans="1:14" ht="11.1" customHeight="1" outlineLevel="4" x14ac:dyDescent="0.2">
      <c r="A215" s="20"/>
      <c r="B215" s="14" t="s">
        <v>24</v>
      </c>
      <c r="C215" s="21"/>
      <c r="D215" s="21"/>
      <c r="E215" s="21"/>
      <c r="F215" s="21"/>
      <c r="G215" s="21"/>
      <c r="H215" s="21"/>
      <c r="I215" s="21"/>
      <c r="J215" s="21"/>
      <c r="K215" s="54"/>
      <c r="L215" s="55">
        <f>SUM($L$216)</f>
        <v>0</v>
      </c>
      <c r="M215" s="18"/>
      <c r="N215" s="22"/>
    </row>
    <row r="216" spans="1:14" ht="11.1" customHeight="1" outlineLevel="4" x14ac:dyDescent="0.2">
      <c r="A216" s="23"/>
      <c r="B216" s="24" t="s">
        <v>72</v>
      </c>
      <c r="C216" s="25"/>
      <c r="D216" s="25"/>
      <c r="E216" s="26" t="s">
        <v>73</v>
      </c>
      <c r="F216" s="27"/>
      <c r="G216" s="28">
        <v>939</v>
      </c>
      <c r="H216" s="29">
        <v>5133</v>
      </c>
      <c r="I216" s="29">
        <v>9057</v>
      </c>
      <c r="J216" s="29">
        <f>SUM($G$216:$I$216)</f>
        <v>15129</v>
      </c>
      <c r="K216" s="56">
        <f t="array" ref="K216">INDEX(Р[Цена за ед., руб],MATCH(1,IF(($B216=Р[Наименование])*($M216=Р[Примечание]),{1},($B216=Р[Наименование])*($M216=Р[Примечание])),0))</f>
        <v>0</v>
      </c>
      <c r="L216" s="56">
        <f>ROUND($J$216*$K$216,2)</f>
        <v>0</v>
      </c>
      <c r="M216" s="25"/>
      <c r="N216" s="25"/>
    </row>
    <row r="217" spans="1:14" ht="11.1" customHeight="1" outlineLevel="4" x14ac:dyDescent="0.2">
      <c r="A217" s="20"/>
      <c r="B217" s="14" t="s">
        <v>30</v>
      </c>
      <c r="C217" s="21"/>
      <c r="D217" s="21"/>
      <c r="E217" s="21"/>
      <c r="F217" s="21"/>
      <c r="G217" s="21"/>
      <c r="H217" s="21"/>
      <c r="I217" s="21"/>
      <c r="J217" s="21"/>
      <c r="K217" s="54"/>
      <c r="L217" s="55">
        <f>SUM($L$218:$L$226)</f>
        <v>0</v>
      </c>
      <c r="M217" s="18"/>
      <c r="N217" s="22"/>
    </row>
    <row r="218" spans="1:14" ht="35.1" customHeight="1" outlineLevel="4" x14ac:dyDescent="0.2">
      <c r="A218" s="23" t="s">
        <v>31</v>
      </c>
      <c r="B218" s="24" t="s">
        <v>74</v>
      </c>
      <c r="C218" s="25" t="s">
        <v>75</v>
      </c>
      <c r="D218" s="25" t="s">
        <v>76</v>
      </c>
      <c r="E218" s="26" t="s">
        <v>77</v>
      </c>
      <c r="F218" s="27"/>
      <c r="G218" s="28">
        <v>20</v>
      </c>
      <c r="H218" s="27"/>
      <c r="I218" s="27"/>
      <c r="J218" s="28">
        <f>SUM($G$218:$I$218)</f>
        <v>20</v>
      </c>
      <c r="K218" s="56">
        <f t="array" ref="K218">INDEX(М[Цена за ед., руб],MATCH(1,IF(($B218=М[Наим.])*($C218=М[Артикул, марка, произв.])*($D218=М[Хар-ка])*($M218=М[Прим.]),{1},($B218=М[Наим.])*($C218=М[Артикул, марка, произв.])*($D218=М[Хар-ка])*($M218=М[Прим.])),0))</f>
        <v>0</v>
      </c>
      <c r="L218" s="56">
        <f>ROUND($J$218*$K$218,2)</f>
        <v>0</v>
      </c>
      <c r="M218" s="25"/>
      <c r="N218" s="25">
        <f t="array" ref="N218">INDEX(М[Форма закупа],MATCH(1,IF(($B218=М[Наим.])*($C218=М[Артикул, марка, произв.])*($D218=М[Хар-ка])*($M218=М[Прим.]),{1},($B218=М[Наим.])*($C218=М[Артикул, марка, произв.])*($D218=М[Хар-ка])*($M218=М[Прим.])),0))</f>
        <v>0</v>
      </c>
    </row>
    <row r="219" spans="1:14" ht="35.1" customHeight="1" outlineLevel="4" x14ac:dyDescent="0.2">
      <c r="A219" s="23" t="s">
        <v>42</v>
      </c>
      <c r="B219" s="24" t="s">
        <v>74</v>
      </c>
      <c r="C219" s="25" t="s">
        <v>75</v>
      </c>
      <c r="D219" s="25" t="s">
        <v>259</v>
      </c>
      <c r="E219" s="26" t="s">
        <v>77</v>
      </c>
      <c r="F219" s="27"/>
      <c r="G219" s="28">
        <v>44</v>
      </c>
      <c r="H219" s="27"/>
      <c r="I219" s="27"/>
      <c r="J219" s="28">
        <f>SUM($G$219:$I$219)</f>
        <v>44</v>
      </c>
      <c r="K219" s="56">
        <f t="array" ref="K219">INDEX(М[Цена за ед., руб],MATCH(1,IF(($B219=М[Наим.])*($C219=М[Артикул, марка, произв.])*($D219=М[Хар-ка])*($M219=М[Прим.]),{1},($B219=М[Наим.])*($C219=М[Артикул, марка, произв.])*($D219=М[Хар-ка])*($M219=М[Прим.])),0))</f>
        <v>0</v>
      </c>
      <c r="L219" s="56">
        <f>ROUND($J$219*$K$219,2)</f>
        <v>0</v>
      </c>
      <c r="M219" s="25"/>
      <c r="N219" s="25">
        <f t="array" ref="N219">INDEX(М[Форма закупа],MATCH(1,IF(($B219=М[Наим.])*($C219=М[Артикул, марка, произв.])*($D219=М[Хар-ка])*($M219=М[Прим.]),{1},($B219=М[Наим.])*($C219=М[Артикул, марка, произв.])*($D219=М[Хар-ка])*($M219=М[Прим.])),0))</f>
        <v>0</v>
      </c>
    </row>
    <row r="220" spans="1:14" ht="35.1" customHeight="1" outlineLevel="4" x14ac:dyDescent="0.2">
      <c r="A220" s="23" t="s">
        <v>44</v>
      </c>
      <c r="B220" s="24" t="s">
        <v>74</v>
      </c>
      <c r="C220" s="25" t="s">
        <v>75</v>
      </c>
      <c r="D220" s="25" t="s">
        <v>78</v>
      </c>
      <c r="E220" s="26" t="s">
        <v>77</v>
      </c>
      <c r="F220" s="27"/>
      <c r="G220" s="28">
        <v>10</v>
      </c>
      <c r="H220" s="27"/>
      <c r="I220" s="27"/>
      <c r="J220" s="28">
        <f>SUM($G$220:$I$220)</f>
        <v>10</v>
      </c>
      <c r="K220" s="56">
        <f t="array" ref="K220">INDEX(М[Цена за ед., руб],MATCH(1,IF(($B220=М[Наим.])*($C220=М[Артикул, марка, произв.])*($D220=М[Хар-ка])*($M220=М[Прим.]),{1},($B220=М[Наим.])*($C220=М[Артикул, марка, произв.])*($D220=М[Хар-ка])*($M220=М[Прим.])),0))</f>
        <v>0</v>
      </c>
      <c r="L220" s="56">
        <f>ROUND($J$220*$K$220,2)</f>
        <v>0</v>
      </c>
      <c r="M220" s="25"/>
      <c r="N220" s="25">
        <f t="array" ref="N220">INDEX(М[Форма закупа],MATCH(1,IF(($B220=М[Наим.])*($C220=М[Артикул, марка, произв.])*($D220=М[Хар-ка])*($M220=М[Прим.]),{1},($B220=М[Наим.])*($C220=М[Артикул, марка, произв.])*($D220=М[Хар-ка])*($M220=М[Прим.])),0))</f>
        <v>0</v>
      </c>
    </row>
    <row r="221" spans="1:14" ht="35.1" customHeight="1" outlineLevel="4" x14ac:dyDescent="0.2">
      <c r="A221" s="23" t="s">
        <v>46</v>
      </c>
      <c r="B221" s="24" t="s">
        <v>74</v>
      </c>
      <c r="C221" s="25" t="s">
        <v>75</v>
      </c>
      <c r="D221" s="25" t="s">
        <v>79</v>
      </c>
      <c r="E221" s="26" t="s">
        <v>77</v>
      </c>
      <c r="F221" s="27"/>
      <c r="G221" s="28">
        <v>111</v>
      </c>
      <c r="H221" s="27"/>
      <c r="I221" s="27"/>
      <c r="J221" s="28">
        <f>SUM($G$221:$I$221)</f>
        <v>111</v>
      </c>
      <c r="K221" s="56">
        <f t="array" ref="K221">INDEX(М[Цена за ед., руб],MATCH(1,IF(($B221=М[Наим.])*($C221=М[Артикул, марка, произв.])*($D221=М[Хар-ка])*($M221=М[Прим.]),{1},($B221=М[Наим.])*($C221=М[Артикул, марка, произв.])*($D221=М[Хар-ка])*($M221=М[Прим.])),0))</f>
        <v>0</v>
      </c>
      <c r="L221" s="56">
        <f>ROUND($J$221*$K$221,2)</f>
        <v>0</v>
      </c>
      <c r="M221" s="25"/>
      <c r="N221" s="25">
        <f t="array" ref="N221">INDEX(М[Форма закупа],MATCH(1,IF(($B221=М[Наим.])*($C221=М[Артикул, марка, произв.])*($D221=М[Хар-ка])*($M221=М[Прим.]),{1},($B221=М[Наим.])*($C221=М[Артикул, марка, произв.])*($D221=М[Хар-ка])*($M221=М[Прим.])),0))</f>
        <v>0</v>
      </c>
    </row>
    <row r="222" spans="1:14" ht="35.1" customHeight="1" outlineLevel="4" x14ac:dyDescent="0.2">
      <c r="A222" s="23" t="s">
        <v>48</v>
      </c>
      <c r="B222" s="24" t="s">
        <v>74</v>
      </c>
      <c r="C222" s="25" t="s">
        <v>75</v>
      </c>
      <c r="D222" s="25" t="s">
        <v>260</v>
      </c>
      <c r="E222" s="26" t="s">
        <v>77</v>
      </c>
      <c r="F222" s="27"/>
      <c r="G222" s="27"/>
      <c r="H222" s="29">
        <v>2356</v>
      </c>
      <c r="I222" s="29">
        <v>6080</v>
      </c>
      <c r="J222" s="29">
        <f>SUM($G$222:$I$222)</f>
        <v>8436</v>
      </c>
      <c r="K222" s="56">
        <f t="array" ref="K222">INDEX(М[Цена за ед., руб],MATCH(1,IF(($B222=М[Наим.])*($C222=М[Артикул, марка, произв.])*($D222=М[Хар-ка])*($M222=М[Прим.]),{1},($B222=М[Наим.])*($C222=М[Артикул, марка, произв.])*($D222=М[Хар-ка])*($M222=М[Прим.])),0))</f>
        <v>0</v>
      </c>
      <c r="L222" s="56">
        <f>ROUND($J$222*$K$222,2)</f>
        <v>0</v>
      </c>
      <c r="M222" s="25"/>
      <c r="N222" s="25">
        <f t="array" ref="N222">INDEX(М[Форма закупа],MATCH(1,IF(($B222=М[Наим.])*($C222=М[Артикул, марка, произв.])*($D222=М[Хар-ка])*($M222=М[Прим.]),{1},($B222=М[Наим.])*($C222=М[Артикул, марка, произв.])*($D222=М[Хар-ка])*($M222=М[Прим.])),0))</f>
        <v>0</v>
      </c>
    </row>
    <row r="223" spans="1:14" ht="35.1" customHeight="1" outlineLevel="4" x14ac:dyDescent="0.2">
      <c r="A223" s="23" t="s">
        <v>62</v>
      </c>
      <c r="B223" s="24" t="s">
        <v>74</v>
      </c>
      <c r="C223" s="25" t="s">
        <v>75</v>
      </c>
      <c r="D223" s="25" t="s">
        <v>80</v>
      </c>
      <c r="E223" s="26" t="s">
        <v>77</v>
      </c>
      <c r="F223" s="27"/>
      <c r="G223" s="28">
        <v>380</v>
      </c>
      <c r="H223" s="29">
        <v>2347</v>
      </c>
      <c r="I223" s="29">
        <v>2759</v>
      </c>
      <c r="J223" s="29">
        <f>SUM($G$223:$I$223)</f>
        <v>5486</v>
      </c>
      <c r="K223" s="56">
        <f t="array" ref="K223">INDEX(М[Цена за ед., руб],MATCH(1,IF(($B223=М[Наим.])*($C223=М[Артикул, марка, произв.])*($D223=М[Хар-ка])*($M223=М[Прим.]),{1},($B223=М[Наим.])*($C223=М[Артикул, марка, произв.])*($D223=М[Хар-ка])*($M223=М[Прим.])),0))</f>
        <v>0</v>
      </c>
      <c r="L223" s="56">
        <f>ROUND($J$223*$K$223,2)</f>
        <v>0</v>
      </c>
      <c r="M223" s="25"/>
      <c r="N223" s="25">
        <f t="array" ref="N223">INDEX(М[Форма закупа],MATCH(1,IF(($B223=М[Наим.])*($C223=М[Артикул, марка, произв.])*($D223=М[Хар-ка])*($M223=М[Прим.]),{1},($B223=М[Наим.])*($C223=М[Артикул, марка, произв.])*($D223=М[Хар-ка])*($M223=М[Прим.])),0))</f>
        <v>0</v>
      </c>
    </row>
    <row r="224" spans="1:14" ht="35.1" customHeight="1" outlineLevel="4" x14ac:dyDescent="0.2">
      <c r="A224" s="23" t="s">
        <v>83</v>
      </c>
      <c r="B224" s="24" t="s">
        <v>74</v>
      </c>
      <c r="C224" s="25" t="s">
        <v>75</v>
      </c>
      <c r="D224" s="25" t="s">
        <v>81</v>
      </c>
      <c r="E224" s="26" t="s">
        <v>77</v>
      </c>
      <c r="F224" s="27"/>
      <c r="G224" s="28">
        <v>60</v>
      </c>
      <c r="H224" s="28">
        <v>430</v>
      </c>
      <c r="I224" s="28">
        <v>218</v>
      </c>
      <c r="J224" s="28">
        <f>SUM($G$224:$I$224)</f>
        <v>708</v>
      </c>
      <c r="K224" s="56">
        <f t="array" ref="K224">INDEX(М[Цена за ед., руб],MATCH(1,IF(($B224=М[Наим.])*($C224=М[Артикул, марка, произв.])*($D224=М[Хар-ка])*($M224=М[Прим.]),{1},($B224=М[Наим.])*($C224=М[Артикул, марка, произв.])*($D224=М[Хар-ка])*($M224=М[Прим.])),0))</f>
        <v>0</v>
      </c>
      <c r="L224" s="56">
        <f>ROUND($J$224*$K$224,2)</f>
        <v>0</v>
      </c>
      <c r="M224" s="25"/>
      <c r="N224" s="25">
        <f t="array" ref="N224">INDEX(М[Форма закупа],MATCH(1,IF(($B224=М[Наим.])*($C224=М[Артикул, марка, произв.])*($D224=М[Хар-ка])*($M224=М[Прим.]),{1},($B224=М[Наим.])*($C224=М[Артикул, марка, произв.])*($D224=М[Хар-ка])*($M224=М[Прим.])),0))</f>
        <v>0</v>
      </c>
    </row>
    <row r="225" spans="1:14" ht="35.1" customHeight="1" outlineLevel="4" x14ac:dyDescent="0.2">
      <c r="A225" s="23" t="s">
        <v>160</v>
      </c>
      <c r="B225" s="24" t="s">
        <v>74</v>
      </c>
      <c r="C225" s="25" t="s">
        <v>75</v>
      </c>
      <c r="D225" s="25" t="s">
        <v>82</v>
      </c>
      <c r="E225" s="26" t="s">
        <v>77</v>
      </c>
      <c r="F225" s="27"/>
      <c r="G225" s="28">
        <v>164</v>
      </c>
      <c r="H225" s="27"/>
      <c r="I225" s="27"/>
      <c r="J225" s="28">
        <f>SUM($G$225:$I$225)</f>
        <v>164</v>
      </c>
      <c r="K225" s="56">
        <f t="array" ref="K225">INDEX(М[Цена за ед., руб],MATCH(1,IF(($B225=М[Наим.])*($C225=М[Артикул, марка, произв.])*($D225=М[Хар-ка])*($M225=М[Прим.]),{1},($B225=М[Наим.])*($C225=М[Артикул, марка, произв.])*($D225=М[Хар-ка])*($M225=М[Прим.])),0))</f>
        <v>0</v>
      </c>
      <c r="L225" s="56">
        <f>ROUND($J$225*$K$225,2)</f>
        <v>0</v>
      </c>
      <c r="M225" s="25"/>
      <c r="N225" s="25">
        <f t="array" ref="N225">INDEX(М[Форма закупа],MATCH(1,IF(($B225=М[Наим.])*($C225=М[Артикул, марка, произв.])*($D225=М[Хар-ка])*($M225=М[Прим.]),{1},($B225=М[Наим.])*($C225=М[Артикул, марка, произв.])*($D225=М[Хар-ка])*($M225=М[Прим.])),0))</f>
        <v>0</v>
      </c>
    </row>
    <row r="226" spans="1:14" ht="35.1" customHeight="1" outlineLevel="4" x14ac:dyDescent="0.2">
      <c r="A226" s="23" t="s">
        <v>162</v>
      </c>
      <c r="B226" s="24" t="s">
        <v>74</v>
      </c>
      <c r="C226" s="25" t="s">
        <v>75</v>
      </c>
      <c r="D226" s="25" t="s">
        <v>84</v>
      </c>
      <c r="E226" s="26" t="s">
        <v>77</v>
      </c>
      <c r="F226" s="27"/>
      <c r="G226" s="28">
        <v>150</v>
      </c>
      <c r="H226" s="27"/>
      <c r="I226" s="27"/>
      <c r="J226" s="28">
        <f>SUM($G$226:$I$226)</f>
        <v>150</v>
      </c>
      <c r="K226" s="56">
        <f t="array" ref="K226">INDEX(М[Цена за ед., руб],MATCH(1,IF(($B226=М[Наим.])*($C226=М[Артикул, марка, произв.])*($D226=М[Хар-ка])*($M226=М[Прим.]),{1},($B226=М[Наим.])*($C226=М[Артикул, марка, произв.])*($D226=М[Хар-ка])*($M226=М[Прим.])),0))</f>
        <v>0</v>
      </c>
      <c r="L226" s="56">
        <f>ROUND($J$226*$K$226,2)</f>
        <v>0</v>
      </c>
      <c r="M226" s="25"/>
      <c r="N226" s="25">
        <f t="array" ref="N226">INDEX(М[Форма закупа],MATCH(1,IF(($B226=М[Наим.])*($C226=М[Артикул, марка, произв.])*($D226=М[Хар-ка])*($M226=М[Прим.]),{1},($B226=М[Наим.])*($C226=М[Артикул, марка, произв.])*($D226=М[Хар-ка])*($M226=М[Прим.])),0))</f>
        <v>0</v>
      </c>
    </row>
    <row r="227" spans="1:14" ht="11.1" customHeight="1" outlineLevel="4" x14ac:dyDescent="0.2">
      <c r="A227" s="20"/>
      <c r="B227" s="14" t="s">
        <v>24</v>
      </c>
      <c r="C227" s="21"/>
      <c r="D227" s="21"/>
      <c r="E227" s="21"/>
      <c r="F227" s="21"/>
      <c r="G227" s="21"/>
      <c r="H227" s="21"/>
      <c r="I227" s="21"/>
      <c r="J227" s="21"/>
      <c r="K227" s="54"/>
      <c r="L227" s="55">
        <f>SUM($L$228)</f>
        <v>0</v>
      </c>
      <c r="M227" s="18"/>
      <c r="N227" s="22"/>
    </row>
    <row r="228" spans="1:14" ht="11.1" customHeight="1" outlineLevel="4" x14ac:dyDescent="0.2">
      <c r="A228" s="23"/>
      <c r="B228" s="24" t="s">
        <v>261</v>
      </c>
      <c r="C228" s="25"/>
      <c r="D228" s="25"/>
      <c r="E228" s="26" t="s">
        <v>73</v>
      </c>
      <c r="F228" s="27"/>
      <c r="G228" s="27"/>
      <c r="H228" s="28">
        <v>801</v>
      </c>
      <c r="I228" s="28">
        <v>809</v>
      </c>
      <c r="J228" s="29">
        <f>SUM($G$228:$I$228)</f>
        <v>1610</v>
      </c>
      <c r="K228" s="56">
        <f t="array" ref="K228">INDEX(Р[Цена за ед., руб],MATCH(1,IF(($B228=Р[Наименование])*($M228=Р[Примечание]),{1},($B228=Р[Наименование])*($M228=Р[Примечание])),0))</f>
        <v>0</v>
      </c>
      <c r="L228" s="56">
        <f>ROUND($J$228*$K$228,2)</f>
        <v>0</v>
      </c>
      <c r="M228" s="25"/>
      <c r="N228" s="25"/>
    </row>
    <row r="229" spans="1:14" ht="11.1" customHeight="1" outlineLevel="4" x14ac:dyDescent="0.2">
      <c r="A229" s="20"/>
      <c r="B229" s="14" t="s">
        <v>30</v>
      </c>
      <c r="C229" s="21"/>
      <c r="D229" s="21"/>
      <c r="E229" s="21"/>
      <c r="F229" s="21"/>
      <c r="G229" s="21"/>
      <c r="H229" s="21"/>
      <c r="I229" s="21"/>
      <c r="J229" s="21"/>
      <c r="K229" s="54"/>
      <c r="L229" s="55">
        <f>SUM($L$230:$L$232)</f>
        <v>0</v>
      </c>
      <c r="M229" s="18"/>
      <c r="N229" s="22"/>
    </row>
    <row r="230" spans="1:14" ht="11.1" customHeight="1" outlineLevel="4" x14ac:dyDescent="0.2">
      <c r="A230" s="23" t="s">
        <v>31</v>
      </c>
      <c r="B230" s="24" t="s">
        <v>262</v>
      </c>
      <c r="C230" s="25"/>
      <c r="D230" s="25" t="s">
        <v>263</v>
      </c>
      <c r="E230" s="26" t="s">
        <v>77</v>
      </c>
      <c r="F230" s="27"/>
      <c r="G230" s="27"/>
      <c r="H230" s="28">
        <v>648</v>
      </c>
      <c r="I230" s="28">
        <v>643</v>
      </c>
      <c r="J230" s="29">
        <f>SUM($G$230:$I$230)</f>
        <v>1291</v>
      </c>
      <c r="K230" s="56">
        <f t="array" ref="K230">INDEX(М[Цена за ед., руб],MATCH(1,IF(($B230=М[Наим.])*($C230=М[Артикул, марка, произв.])*($D230=М[Хар-ка])*($M230=М[Прим.]),{1},($B230=М[Наим.])*($C230=М[Артикул, марка, произв.])*($D230=М[Хар-ка])*($M230=М[Прим.])),0))</f>
        <v>0</v>
      </c>
      <c r="L230" s="56">
        <f>ROUND($J$230*$K$230,2)</f>
        <v>0</v>
      </c>
      <c r="M230" s="25"/>
      <c r="N230" s="25">
        <f t="array" ref="N230">INDEX(М[Форма закупа],MATCH(1,IF(($B230=М[Наим.])*($C230=М[Артикул, марка, произв.])*($D230=М[Хар-ка])*($M230=М[Прим.]),{1},($B230=М[Наим.])*($C230=М[Артикул, марка, произв.])*($D230=М[Хар-ка])*($M230=М[Прим.])),0))</f>
        <v>0</v>
      </c>
    </row>
    <row r="231" spans="1:14" ht="11.1" customHeight="1" outlineLevel="4" x14ac:dyDescent="0.2">
      <c r="A231" s="23" t="s">
        <v>42</v>
      </c>
      <c r="B231" s="24" t="s">
        <v>262</v>
      </c>
      <c r="C231" s="25"/>
      <c r="D231" s="25" t="s">
        <v>264</v>
      </c>
      <c r="E231" s="26" t="s">
        <v>77</v>
      </c>
      <c r="F231" s="27"/>
      <c r="G231" s="27"/>
      <c r="H231" s="28">
        <v>153</v>
      </c>
      <c r="I231" s="28">
        <v>134</v>
      </c>
      <c r="J231" s="28">
        <f>SUM($G$231:$I$231)</f>
        <v>287</v>
      </c>
      <c r="K231" s="56">
        <f t="array" ref="K231">INDEX(М[Цена за ед., руб],MATCH(1,IF(($B231=М[Наим.])*($C231=М[Артикул, марка, произв.])*($D231=М[Хар-ка])*($M231=М[Прим.]),{1},($B231=М[Наим.])*($C231=М[Артикул, марка, произв.])*($D231=М[Хар-ка])*($M231=М[Прим.])),0))</f>
        <v>0</v>
      </c>
      <c r="L231" s="56">
        <f>ROUND($J$231*$K$231,2)</f>
        <v>0</v>
      </c>
      <c r="M231" s="25"/>
      <c r="N231" s="25">
        <f t="array" ref="N231">INDEX(М[Форма закупа],MATCH(1,IF(($B231=М[Наим.])*($C231=М[Артикул, марка, произв.])*($D231=М[Хар-ка])*($M231=М[Прим.]),{1},($B231=М[Наим.])*($C231=М[Артикул, марка, произв.])*($D231=М[Хар-ка])*($M231=М[Прим.])),0))</f>
        <v>0</v>
      </c>
    </row>
    <row r="232" spans="1:14" ht="11.1" customHeight="1" outlineLevel="4" x14ac:dyDescent="0.2">
      <c r="A232" s="23" t="s">
        <v>44</v>
      </c>
      <c r="B232" s="24" t="s">
        <v>262</v>
      </c>
      <c r="C232" s="25"/>
      <c r="D232" s="25" t="s">
        <v>265</v>
      </c>
      <c r="E232" s="26" t="s">
        <v>77</v>
      </c>
      <c r="F232" s="27"/>
      <c r="G232" s="27"/>
      <c r="H232" s="27"/>
      <c r="I232" s="28">
        <v>32</v>
      </c>
      <c r="J232" s="28">
        <f>SUM($G$232:$I$232)</f>
        <v>32</v>
      </c>
      <c r="K232" s="56">
        <f t="array" ref="K232">INDEX(М[Цена за ед., руб],MATCH(1,IF(($B232=М[Наим.])*($C232=М[Артикул, марка, произв.])*($D232=М[Хар-ка])*($M232=М[Прим.]),{1},($B232=М[Наим.])*($C232=М[Артикул, марка, произв.])*($D232=М[Хар-ка])*($M232=М[Прим.])),0))</f>
        <v>0</v>
      </c>
      <c r="L232" s="56">
        <f>ROUND($J$232*$K$232,2)</f>
        <v>0</v>
      </c>
      <c r="M232" s="25"/>
      <c r="N232" s="25">
        <f t="array" ref="N232">INDEX(М[Форма закупа],MATCH(1,IF(($B232=М[Наим.])*($C232=М[Артикул, марка, произв.])*($D232=М[Хар-ка])*($M232=М[Прим.]),{1},($B232=М[Наим.])*($C232=М[Артикул, марка, произв.])*($D232=М[Хар-ка])*($M232=М[Прим.])),0))</f>
        <v>0</v>
      </c>
    </row>
    <row r="233" spans="1:14" ht="11.1" customHeight="1" outlineLevel="4" x14ac:dyDescent="0.2">
      <c r="A233" s="20"/>
      <c r="B233" s="14" t="s">
        <v>24</v>
      </c>
      <c r="C233" s="21"/>
      <c r="D233" s="21"/>
      <c r="E233" s="21"/>
      <c r="F233" s="21"/>
      <c r="G233" s="21"/>
      <c r="H233" s="21"/>
      <c r="I233" s="21"/>
      <c r="J233" s="21"/>
      <c r="K233" s="54"/>
      <c r="L233" s="55">
        <f>SUM($L$234)</f>
        <v>0</v>
      </c>
      <c r="M233" s="18"/>
      <c r="N233" s="22"/>
    </row>
    <row r="234" spans="1:14" ht="11.1" customHeight="1" outlineLevel="4" x14ac:dyDescent="0.2">
      <c r="A234" s="23"/>
      <c r="B234" s="24" t="s">
        <v>266</v>
      </c>
      <c r="C234" s="25"/>
      <c r="D234" s="25"/>
      <c r="E234" s="26" t="s">
        <v>73</v>
      </c>
      <c r="F234" s="27"/>
      <c r="G234" s="27"/>
      <c r="H234" s="29">
        <v>5434</v>
      </c>
      <c r="I234" s="29">
        <v>9517</v>
      </c>
      <c r="J234" s="29">
        <f>SUM($G$234:$I$234)</f>
        <v>14951</v>
      </c>
      <c r="K234" s="56">
        <f t="array" ref="K234">INDEX(Р[Цена за ед., руб],MATCH(1,IF(($B234=Р[Наименование])*($M234=Р[Примечание]),{1},($B234=Р[Наименование])*($M234=Р[Примечание])),0))</f>
        <v>0</v>
      </c>
      <c r="L234" s="56">
        <f>ROUND($J$234*$K$234,2)</f>
        <v>0</v>
      </c>
      <c r="M234" s="25"/>
      <c r="N234" s="25"/>
    </row>
    <row r="235" spans="1:14" ht="11.1" customHeight="1" outlineLevel="4" x14ac:dyDescent="0.2">
      <c r="A235" s="20"/>
      <c r="B235" s="14" t="s">
        <v>30</v>
      </c>
      <c r="C235" s="21"/>
      <c r="D235" s="21"/>
      <c r="E235" s="21"/>
      <c r="F235" s="21"/>
      <c r="G235" s="21"/>
      <c r="H235" s="21"/>
      <c r="I235" s="21"/>
      <c r="J235" s="21"/>
      <c r="K235" s="54"/>
      <c r="L235" s="55">
        <f>SUM($L$236:$L$238)</f>
        <v>0</v>
      </c>
      <c r="M235" s="18"/>
      <c r="N235" s="22"/>
    </row>
    <row r="236" spans="1:14" ht="23.1" customHeight="1" outlineLevel="4" x14ac:dyDescent="0.2">
      <c r="A236" s="60" t="s">
        <v>31</v>
      </c>
      <c r="B236" s="24" t="s">
        <v>267</v>
      </c>
      <c r="C236" s="25" t="s">
        <v>268</v>
      </c>
      <c r="D236" s="25" t="s">
        <v>269</v>
      </c>
      <c r="E236" s="26" t="s">
        <v>77</v>
      </c>
      <c r="F236" s="27"/>
      <c r="G236" s="27"/>
      <c r="H236" s="28">
        <v>430</v>
      </c>
      <c r="I236" s="28">
        <v>250</v>
      </c>
      <c r="J236" s="28">
        <f>SUM($G$236:$I$236)</f>
        <v>680</v>
      </c>
      <c r="K236" s="56">
        <f t="array" ref="K236">INDEX(М[Цена за ед., руб],MATCH(1,IF(($B236=М[Наим.])*($C236=М[Артикул, марка, произв.])*($D236=М[Хар-ка])*($M236=М[Прим.]),{1},($B236=М[Наим.])*($C236=М[Артикул, марка, произв.])*($D236=М[Хар-ка])*($M236=М[Прим.])),0))</f>
        <v>0</v>
      </c>
      <c r="L236" s="56">
        <f>ROUND($J$236*$K$236,2)</f>
        <v>0</v>
      </c>
      <c r="M236" s="25"/>
      <c r="N236" s="25">
        <f t="array" ref="N236">INDEX(М[Форма закупа],MATCH(1,IF(($B236=М[Наим.])*($C236=М[Артикул, марка, произв.])*($D236=М[Хар-ка])*($M236=М[Прим.]),{1},($B236=М[Наим.])*($C236=М[Артикул, марка, произв.])*($D236=М[Хар-ка])*($M236=М[Прим.])),0))</f>
        <v>0</v>
      </c>
    </row>
    <row r="237" spans="1:14" ht="23.1" customHeight="1" outlineLevel="4" x14ac:dyDescent="0.2">
      <c r="A237" s="60" t="s">
        <v>42</v>
      </c>
      <c r="B237" s="24" t="s">
        <v>267</v>
      </c>
      <c r="C237" s="25" t="s">
        <v>268</v>
      </c>
      <c r="D237" s="25" t="s">
        <v>270</v>
      </c>
      <c r="E237" s="26" t="s">
        <v>77</v>
      </c>
      <c r="F237" s="27"/>
      <c r="G237" s="27"/>
      <c r="H237" s="29">
        <v>2500</v>
      </c>
      <c r="I237" s="29">
        <v>2893</v>
      </c>
      <c r="J237" s="29">
        <f>SUM($G$237:$I$237)</f>
        <v>5393</v>
      </c>
      <c r="K237" s="56">
        <f t="array" ref="K237">INDEX(М[Цена за ед., руб],MATCH(1,IF(($B237=М[Наим.])*($C237=М[Артикул, марка, произв.])*($D237=М[Хар-ка])*($M237=М[Прим.]),{1},($B237=М[Наим.])*($C237=М[Артикул, марка, произв.])*($D237=М[Хар-ка])*($M237=М[Прим.])),0))</f>
        <v>0</v>
      </c>
      <c r="L237" s="56">
        <f>ROUND($J$237*$K$237,2)</f>
        <v>0</v>
      </c>
      <c r="M237" s="25"/>
      <c r="N237" s="25">
        <f t="array" ref="N237">INDEX(М[Форма закупа],MATCH(1,IF(($B237=М[Наим.])*($C237=М[Артикул, марка, произв.])*($D237=М[Хар-ка])*($M237=М[Прим.]),{1},($B237=М[Наим.])*($C237=М[Артикул, марка, произв.])*($D237=М[Хар-ка])*($M237=М[Прим.])),0))</f>
        <v>0</v>
      </c>
    </row>
    <row r="238" spans="1:14" ht="23.1" customHeight="1" outlineLevel="4" x14ac:dyDescent="0.2">
      <c r="A238" s="60" t="s">
        <v>44</v>
      </c>
      <c r="B238" s="24" t="s">
        <v>267</v>
      </c>
      <c r="C238" s="25" t="s">
        <v>268</v>
      </c>
      <c r="D238" s="25" t="s">
        <v>271</v>
      </c>
      <c r="E238" s="26" t="s">
        <v>77</v>
      </c>
      <c r="F238" s="27"/>
      <c r="G238" s="27"/>
      <c r="H238" s="29">
        <v>2504</v>
      </c>
      <c r="I238" s="29">
        <v>6374</v>
      </c>
      <c r="J238" s="29">
        <f>SUM($G$238:$I$238)</f>
        <v>8878</v>
      </c>
      <c r="K238" s="56">
        <f t="array" ref="K238">INDEX(М[Цена за ед., руб],MATCH(1,IF(($B238=М[Наим.])*($C238=М[Артикул, марка, произв.])*($D238=М[Хар-ка])*($M238=М[Прим.]),{1},($B238=М[Наим.])*($C238=М[Артикул, марка, произв.])*($D238=М[Хар-ка])*($M238=М[Прим.])),0))</f>
        <v>0</v>
      </c>
      <c r="L238" s="56">
        <f>ROUND($J$238*$K$238,2)</f>
        <v>0</v>
      </c>
      <c r="M238" s="25"/>
      <c r="N238" s="25">
        <f t="array" ref="N238">INDEX(М[Форма закупа],MATCH(1,IF(($B238=М[Наим.])*($C238=М[Артикул, марка, произв.])*($D238=М[Хар-ка])*($M238=М[Прим.]),{1},($B238=М[Наим.])*($C238=М[Артикул, марка, произв.])*($D238=М[Хар-ка])*($M238=М[Прим.])),0))</f>
        <v>0</v>
      </c>
    </row>
    <row r="239" spans="1:14" ht="11.1" customHeight="1" outlineLevel="4" x14ac:dyDescent="0.2">
      <c r="A239" s="20"/>
      <c r="B239" s="14" t="s">
        <v>24</v>
      </c>
      <c r="C239" s="21"/>
      <c r="D239" s="21"/>
      <c r="E239" s="21"/>
      <c r="F239" s="21"/>
      <c r="G239" s="21"/>
      <c r="H239" s="21"/>
      <c r="I239" s="21"/>
      <c r="J239" s="21"/>
      <c r="K239" s="54"/>
      <c r="L239" s="55">
        <f>SUM($L$240)</f>
        <v>0</v>
      </c>
      <c r="M239" s="18"/>
      <c r="N239" s="22"/>
    </row>
    <row r="240" spans="1:14" ht="23.1" customHeight="1" outlineLevel="4" x14ac:dyDescent="0.2">
      <c r="A240" s="23"/>
      <c r="B240" s="24" t="s">
        <v>272</v>
      </c>
      <c r="C240" s="25"/>
      <c r="D240" s="25"/>
      <c r="E240" s="26" t="s">
        <v>73</v>
      </c>
      <c r="F240" s="27"/>
      <c r="G240" s="27"/>
      <c r="H240" s="28">
        <v>500</v>
      </c>
      <c r="I240" s="28">
        <v>350</v>
      </c>
      <c r="J240" s="28">
        <f>SUM($G$240:$I$240)</f>
        <v>850</v>
      </c>
      <c r="K240" s="56">
        <f t="array" ref="K240">INDEX(Р[Цена за ед., руб],MATCH(1,IF(($B240=Р[Наименование])*($M240=Р[Примечание]),{1},($B240=Р[Наименование])*($M240=Р[Примечание])),0))</f>
        <v>0</v>
      </c>
      <c r="L240" s="56">
        <f>ROUND($J$240*$K$240,2)</f>
        <v>0</v>
      </c>
      <c r="M240" s="25"/>
      <c r="N240" s="25"/>
    </row>
    <row r="241" spans="1:14" ht="11.1" customHeight="1" outlineLevel="4" x14ac:dyDescent="0.2">
      <c r="A241" s="20"/>
      <c r="B241" s="14" t="s">
        <v>30</v>
      </c>
      <c r="C241" s="21"/>
      <c r="D241" s="21"/>
      <c r="E241" s="21"/>
      <c r="F241" s="21"/>
      <c r="G241" s="21"/>
      <c r="H241" s="21"/>
      <c r="I241" s="21"/>
      <c r="J241" s="21"/>
      <c r="K241" s="54"/>
      <c r="L241" s="55">
        <f>SUM($L$242:$L$243)</f>
        <v>0</v>
      </c>
      <c r="M241" s="18"/>
      <c r="N241" s="22"/>
    </row>
    <row r="242" spans="1:14" ht="23.1" customHeight="1" outlineLevel="4" x14ac:dyDescent="0.2">
      <c r="A242" s="23" t="s">
        <v>31</v>
      </c>
      <c r="B242" s="24" t="s">
        <v>273</v>
      </c>
      <c r="C242" s="25"/>
      <c r="D242" s="25"/>
      <c r="E242" s="26" t="s">
        <v>274</v>
      </c>
      <c r="F242" s="27"/>
      <c r="G242" s="27"/>
      <c r="H242" s="28">
        <v>50</v>
      </c>
      <c r="I242" s="28">
        <v>35</v>
      </c>
      <c r="J242" s="28">
        <f>SUM($G$242:$I$242)</f>
        <v>85</v>
      </c>
      <c r="K242" s="56">
        <f t="array" ref="K242">INDEX(М[Цена за ед., руб],MATCH(1,IF(($B242=М[Наим.])*($C242=М[Артикул, марка, произв.])*($D242=М[Хар-ка])*($M242=М[Прим.]),{1},($B242=М[Наим.])*($C242=М[Артикул, марка, произв.])*($D242=М[Хар-ка])*($M242=М[Прим.])),0))</f>
        <v>0</v>
      </c>
      <c r="L242" s="56">
        <f>ROUND($J$242*$K$242,2)</f>
        <v>0</v>
      </c>
      <c r="M242" s="25"/>
      <c r="N242" s="25">
        <f t="array" ref="N242">INDEX(М[Форма закупа],MATCH(1,IF(($B242=М[Наим.])*($C242=М[Артикул, марка, произв.])*($D242=М[Хар-ка])*($M242=М[Прим.]),{1},($B242=М[Наим.])*($C242=М[Артикул, марка, произв.])*($D242=М[Хар-ка])*($M242=М[Прим.])),0))</f>
        <v>0</v>
      </c>
    </row>
    <row r="243" spans="1:14" ht="23.1" customHeight="1" outlineLevel="4" x14ac:dyDescent="0.2">
      <c r="A243" s="60" t="s">
        <v>42</v>
      </c>
      <c r="B243" s="24" t="s">
        <v>267</v>
      </c>
      <c r="C243" s="25"/>
      <c r="D243" s="25" t="s">
        <v>271</v>
      </c>
      <c r="E243" s="26" t="s">
        <v>77</v>
      </c>
      <c r="F243" s="27"/>
      <c r="G243" s="27"/>
      <c r="H243" s="28">
        <v>500</v>
      </c>
      <c r="I243" s="28">
        <v>350</v>
      </c>
      <c r="J243" s="28">
        <f>SUM($G$243:$I$243)</f>
        <v>850</v>
      </c>
      <c r="K243" s="56">
        <f t="array" ref="K243">INDEX(М[Цена за ед., руб],MATCH(1,IF(($B243=М[Наим.])*($C243=М[Артикул, марка, произв.])*($D243=М[Хар-ка])*($M243=М[Прим.]),{1},($B243=М[Наим.])*($C243=М[Артикул, марка, произв.])*($D243=М[Хар-ка])*($M243=М[Прим.])),0))</f>
        <v>0</v>
      </c>
      <c r="L243" s="56">
        <f>ROUND($J$243*$K$243,2)</f>
        <v>0</v>
      </c>
      <c r="M243" s="25"/>
      <c r="N243" s="25">
        <f t="array" ref="N243">INDEX(М[Форма закупа],MATCH(1,IF(($B243=М[Наим.])*($C243=М[Артикул, марка, произв.])*($D243=М[Хар-ка])*($M243=М[Прим.]),{1},($B243=М[Наим.])*($C243=М[Артикул, марка, произв.])*($D243=М[Хар-ка])*($M243=М[Прим.])),0))</f>
        <v>0</v>
      </c>
    </row>
    <row r="244" spans="1:14" ht="11.1" customHeight="1" outlineLevel="4" x14ac:dyDescent="0.2">
      <c r="A244" s="20"/>
      <c r="B244" s="14" t="s">
        <v>24</v>
      </c>
      <c r="C244" s="21"/>
      <c r="D244" s="21"/>
      <c r="E244" s="21"/>
      <c r="F244" s="21"/>
      <c r="G244" s="21"/>
      <c r="H244" s="21"/>
      <c r="I244" s="21"/>
      <c r="J244" s="21"/>
      <c r="K244" s="54"/>
      <c r="L244" s="55">
        <f>SUM($L$245)</f>
        <v>0</v>
      </c>
      <c r="M244" s="18"/>
      <c r="N244" s="22"/>
    </row>
    <row r="245" spans="1:14" ht="23.1" customHeight="1" outlineLevel="4" x14ac:dyDescent="0.2">
      <c r="A245" s="23"/>
      <c r="B245" s="24" t="s">
        <v>275</v>
      </c>
      <c r="C245" s="25"/>
      <c r="D245" s="25"/>
      <c r="E245" s="26" t="s">
        <v>26</v>
      </c>
      <c r="F245" s="27"/>
      <c r="G245" s="27"/>
      <c r="H245" s="28">
        <v>1</v>
      </c>
      <c r="I245" s="28">
        <v>1</v>
      </c>
      <c r="J245" s="28">
        <f>SUM($G$245:$I$245)</f>
        <v>2</v>
      </c>
      <c r="K245" s="56">
        <f t="array" ref="K245">INDEX(Р[Цена за ед., руб],MATCH(1,IF(($B245=Р[Наименование])*($M245=Р[Примечание]),{1},($B245=Р[Наименование])*($M245=Р[Примечание])),0))</f>
        <v>0</v>
      </c>
      <c r="L245" s="56">
        <f>ROUND($J$245*$K$245,2)</f>
        <v>0</v>
      </c>
      <c r="M245" s="25"/>
      <c r="N245" s="25"/>
    </row>
    <row r="246" spans="1:14" ht="11.1" customHeight="1" outlineLevel="4" x14ac:dyDescent="0.2">
      <c r="A246" s="20"/>
      <c r="B246" s="14" t="s">
        <v>30</v>
      </c>
      <c r="C246" s="21"/>
      <c r="D246" s="21"/>
      <c r="E246" s="21"/>
      <c r="F246" s="21"/>
      <c r="G246" s="21"/>
      <c r="H246" s="21"/>
      <c r="I246" s="21"/>
      <c r="J246" s="21"/>
      <c r="K246" s="54"/>
      <c r="L246" s="55">
        <f>SUM($L$247)</f>
        <v>0</v>
      </c>
      <c r="M246" s="18"/>
      <c r="N246" s="22"/>
    </row>
    <row r="247" spans="1:14" ht="23.1" customHeight="1" outlineLevel="4" x14ac:dyDescent="0.2">
      <c r="A247" s="23" t="s">
        <v>31</v>
      </c>
      <c r="B247" s="24" t="s">
        <v>276</v>
      </c>
      <c r="C247" s="25"/>
      <c r="D247" s="25" t="s">
        <v>277</v>
      </c>
      <c r="E247" s="26" t="s">
        <v>26</v>
      </c>
      <c r="F247" s="30">
        <v>1</v>
      </c>
      <c r="G247" s="27"/>
      <c r="H247" s="28">
        <v>1</v>
      </c>
      <c r="I247" s="28">
        <v>1</v>
      </c>
      <c r="J247" s="28">
        <f>SUM($G$247:$I$247)</f>
        <v>2</v>
      </c>
      <c r="K247" s="56">
        <f t="array" ref="K247">INDEX(М[Цена за ед., руб],MATCH(1,IF(($B247=М[Наим.])*($C247=М[Артикул, марка, произв.])*($D247=М[Хар-ка])*($M247=М[Прим.]),{1},($B247=М[Наим.])*($C247=М[Артикул, марка, произв.])*($D247=М[Хар-ка])*($M247=М[Прим.])),0))</f>
        <v>0</v>
      </c>
      <c r="L247" s="56">
        <f>ROUND($J$247*$K$247,2)</f>
        <v>0</v>
      </c>
      <c r="M247" s="25"/>
      <c r="N247" s="25">
        <f t="array" ref="N247">INDEX(М[Форма закупа],MATCH(1,IF(($B247=М[Наим.])*($C247=М[Артикул, марка, произв.])*($D247=М[Хар-ка])*($M247=М[Прим.]),{1},($B247=М[Наим.])*($C247=М[Артикул, марка, произв.])*($D247=М[Хар-ка])*($M247=М[Прим.])),0))</f>
        <v>0</v>
      </c>
    </row>
    <row r="248" spans="1:14" ht="11.1" customHeight="1" outlineLevel="4" x14ac:dyDescent="0.2">
      <c r="A248" s="20"/>
      <c r="B248" s="14" t="s">
        <v>24</v>
      </c>
      <c r="C248" s="21"/>
      <c r="D248" s="21"/>
      <c r="E248" s="21"/>
      <c r="F248" s="21"/>
      <c r="G248" s="21"/>
      <c r="H248" s="21"/>
      <c r="I248" s="21"/>
      <c r="J248" s="21"/>
      <c r="K248" s="54"/>
      <c r="L248" s="55">
        <f>SUM($L$249)</f>
        <v>0</v>
      </c>
      <c r="M248" s="18"/>
      <c r="N248" s="22"/>
    </row>
    <row r="249" spans="1:14" ht="11.1" customHeight="1" outlineLevel="4" x14ac:dyDescent="0.2">
      <c r="A249" s="23"/>
      <c r="B249" s="24" t="s">
        <v>89</v>
      </c>
      <c r="C249" s="25"/>
      <c r="D249" s="25"/>
      <c r="E249" s="26" t="s">
        <v>77</v>
      </c>
      <c r="F249" s="27"/>
      <c r="G249" s="28">
        <v>786</v>
      </c>
      <c r="H249" s="27"/>
      <c r="I249" s="27"/>
      <c r="J249" s="28">
        <f>SUM($G$249:$I$249)</f>
        <v>786</v>
      </c>
      <c r="K249" s="56">
        <f t="array" ref="K249">INDEX(Р[Цена за ед., руб],MATCH(1,IF(($B249=Р[Наименование])*($M249=Р[Примечание]),{1},($B249=Р[Наименование])*($M249=Р[Примечание])),0))</f>
        <v>0</v>
      </c>
      <c r="L249" s="56">
        <f>ROUND($J$249*$K$249,2)</f>
        <v>0</v>
      </c>
      <c r="M249" s="25"/>
      <c r="N249" s="25"/>
    </row>
    <row r="250" spans="1:14" ht="11.1" customHeight="1" outlineLevel="4" x14ac:dyDescent="0.2">
      <c r="A250" s="20"/>
      <c r="B250" s="14" t="s">
        <v>30</v>
      </c>
      <c r="C250" s="21"/>
      <c r="D250" s="21"/>
      <c r="E250" s="21"/>
      <c r="F250" s="21"/>
      <c r="G250" s="21"/>
      <c r="H250" s="21"/>
      <c r="I250" s="21"/>
      <c r="J250" s="21"/>
      <c r="K250" s="54"/>
      <c r="L250" s="55">
        <f>SUM($L$251:$L$255)</f>
        <v>0</v>
      </c>
      <c r="M250" s="18"/>
      <c r="N250" s="22"/>
    </row>
    <row r="251" spans="1:14" ht="23.1" customHeight="1" outlineLevel="4" x14ac:dyDescent="0.2">
      <c r="A251" s="60" t="s">
        <v>31</v>
      </c>
      <c r="B251" s="24" t="s">
        <v>90</v>
      </c>
      <c r="C251" s="25"/>
      <c r="D251" s="25" t="s">
        <v>91</v>
      </c>
      <c r="E251" s="26" t="s">
        <v>77</v>
      </c>
      <c r="F251" s="27"/>
      <c r="G251" s="28">
        <v>380</v>
      </c>
      <c r="H251" s="27"/>
      <c r="I251" s="27"/>
      <c r="J251" s="28">
        <f>SUM($G$251:$I$251)</f>
        <v>380</v>
      </c>
      <c r="K251" s="56">
        <f t="array" ref="K251">INDEX(М[Цена за ед., руб],MATCH(1,IF(($B251=М[Наим.])*($C251=М[Артикул, марка, произв.])*($D251=М[Хар-ка])*($M251=М[Прим.]),{1},($B251=М[Наим.])*($C251=М[Артикул, марка, произв.])*($D251=М[Хар-ка])*($M251=М[Прим.])),0))</f>
        <v>0</v>
      </c>
      <c r="L251" s="56">
        <f>ROUND($J$251*$K$251,2)</f>
        <v>0</v>
      </c>
      <c r="M251" s="25"/>
      <c r="N251" s="25">
        <f t="array" ref="N251">INDEX(М[Форма закупа],MATCH(1,IF(($B251=М[Наим.])*($C251=М[Артикул, марка, произв.])*($D251=М[Хар-ка])*($M251=М[Прим.]),{1},($B251=М[Наим.])*($C251=М[Артикул, марка, произв.])*($D251=М[Хар-ка])*($M251=М[Прим.])),0))</f>
        <v>0</v>
      </c>
    </row>
    <row r="252" spans="1:14" ht="23.1" customHeight="1" outlineLevel="4" x14ac:dyDescent="0.2">
      <c r="A252" s="60" t="s">
        <v>42</v>
      </c>
      <c r="B252" s="24" t="s">
        <v>90</v>
      </c>
      <c r="C252" s="25"/>
      <c r="D252" s="25" t="s">
        <v>92</v>
      </c>
      <c r="E252" s="26" t="s">
        <v>77</v>
      </c>
      <c r="F252" s="27"/>
      <c r="G252" s="28">
        <v>60</v>
      </c>
      <c r="H252" s="27"/>
      <c r="I252" s="27"/>
      <c r="J252" s="28">
        <f>SUM($G$252:$I$252)</f>
        <v>60</v>
      </c>
      <c r="K252" s="56">
        <f t="array" ref="K252">INDEX(М[Цена за ед., руб],MATCH(1,IF(($B252=М[Наим.])*($C252=М[Артикул, марка, произв.])*($D252=М[Хар-ка])*($M252=М[Прим.]),{1},($B252=М[Наим.])*($C252=М[Артикул, марка, произв.])*($D252=М[Хар-ка])*($M252=М[Прим.])),0))</f>
        <v>0</v>
      </c>
      <c r="L252" s="56">
        <f>ROUND($J$252*$K$252,2)</f>
        <v>0</v>
      </c>
      <c r="M252" s="25"/>
      <c r="N252" s="25">
        <f t="array" ref="N252">INDEX(М[Форма закупа],MATCH(1,IF(($B252=М[Наим.])*($C252=М[Артикул, марка, произв.])*($D252=М[Хар-ка])*($M252=М[Прим.]),{1},($B252=М[Наим.])*($C252=М[Артикул, марка, произв.])*($D252=М[Хар-ка])*($M252=М[Прим.])),0))</f>
        <v>0</v>
      </c>
    </row>
    <row r="253" spans="1:14" ht="23.1" customHeight="1" outlineLevel="4" x14ac:dyDescent="0.2">
      <c r="A253" s="60" t="s">
        <v>44</v>
      </c>
      <c r="B253" s="24" t="s">
        <v>90</v>
      </c>
      <c r="C253" s="25"/>
      <c r="D253" s="25" t="s">
        <v>93</v>
      </c>
      <c r="E253" s="26" t="s">
        <v>77</v>
      </c>
      <c r="F253" s="27"/>
      <c r="G253" s="28">
        <v>164</v>
      </c>
      <c r="H253" s="27"/>
      <c r="I253" s="27"/>
      <c r="J253" s="28">
        <f>SUM($G$253:$I$253)</f>
        <v>164</v>
      </c>
      <c r="K253" s="56">
        <f t="array" ref="K253">INDEX(М[Цена за ед., руб],MATCH(1,IF(($B253=М[Наим.])*($C253=М[Артикул, марка, произв.])*($D253=М[Хар-ка])*($M253=М[Прим.]),{1},($B253=М[Наим.])*($C253=М[Артикул, марка, произв.])*($D253=М[Хар-ка])*($M253=М[Прим.])),0))</f>
        <v>0</v>
      </c>
      <c r="L253" s="56">
        <f>ROUND($J$253*$K$253,2)</f>
        <v>0</v>
      </c>
      <c r="M253" s="25"/>
      <c r="N253" s="25">
        <f t="array" ref="N253">INDEX(М[Форма закупа],MATCH(1,IF(($B253=М[Наим.])*($C253=М[Артикул, марка, произв.])*($D253=М[Хар-ка])*($M253=М[Прим.]),{1},($B253=М[Наим.])*($C253=М[Артикул, марка, произв.])*($D253=М[Хар-ка])*($M253=М[Прим.])),0))</f>
        <v>0</v>
      </c>
    </row>
    <row r="254" spans="1:14" ht="23.1" customHeight="1" outlineLevel="4" x14ac:dyDescent="0.2">
      <c r="A254" s="60" t="s">
        <v>46</v>
      </c>
      <c r="B254" s="24" t="s">
        <v>90</v>
      </c>
      <c r="C254" s="25"/>
      <c r="D254" s="25" t="s">
        <v>94</v>
      </c>
      <c r="E254" s="26" t="s">
        <v>77</v>
      </c>
      <c r="F254" s="27"/>
      <c r="G254" s="28">
        <v>156</v>
      </c>
      <c r="H254" s="27"/>
      <c r="I254" s="27"/>
      <c r="J254" s="28">
        <f>SUM($G$254:$I$254)</f>
        <v>156</v>
      </c>
      <c r="K254" s="56">
        <f t="array" ref="K254">INDEX(М[Цена за ед., руб],MATCH(1,IF(($B254=М[Наим.])*($C254=М[Артикул, марка, произв.])*($D254=М[Хар-ка])*($M254=М[Прим.]),{1},($B254=М[Наим.])*($C254=М[Артикул, марка, произв.])*($D254=М[Хар-ка])*($M254=М[Прим.])),0))</f>
        <v>0</v>
      </c>
      <c r="L254" s="56">
        <f>ROUND($J$254*$K$254,2)</f>
        <v>0</v>
      </c>
      <c r="M254" s="25"/>
      <c r="N254" s="25">
        <f t="array" ref="N254">INDEX(М[Форма закупа],MATCH(1,IF(($B254=М[Наим.])*($C254=М[Артикул, марка, произв.])*($D254=М[Хар-ка])*($M254=М[Прим.]),{1},($B254=М[Наим.])*($C254=М[Артикул, марка, произв.])*($D254=М[Хар-ка])*($M254=М[Прим.])),0))</f>
        <v>0</v>
      </c>
    </row>
    <row r="255" spans="1:14" ht="23.1" customHeight="1" outlineLevel="4" x14ac:dyDescent="0.2">
      <c r="A255" s="60" t="s">
        <v>48</v>
      </c>
      <c r="B255" s="24" t="s">
        <v>90</v>
      </c>
      <c r="C255" s="25"/>
      <c r="D255" s="25" t="s">
        <v>95</v>
      </c>
      <c r="E255" s="26" t="s">
        <v>77</v>
      </c>
      <c r="F255" s="27"/>
      <c r="G255" s="28">
        <v>26</v>
      </c>
      <c r="H255" s="27"/>
      <c r="I255" s="27"/>
      <c r="J255" s="28">
        <f>SUM($G$255:$I$255)</f>
        <v>26</v>
      </c>
      <c r="K255" s="56">
        <f t="array" ref="K255">INDEX(М[Цена за ед., руб],MATCH(1,IF(($B255=М[Наим.])*($C255=М[Артикул, марка, произв.])*($D255=М[Хар-ка])*($M255=М[Прим.]),{1},($B255=М[Наим.])*($C255=М[Артикул, марка, произв.])*($D255=М[Хар-ка])*($M255=М[Прим.])),0))</f>
        <v>0</v>
      </c>
      <c r="L255" s="56">
        <f>ROUND($J$255*$K$255,2)</f>
        <v>0</v>
      </c>
      <c r="M255" s="25"/>
      <c r="N255" s="25">
        <f t="array" ref="N255">INDEX(М[Форма закупа],MATCH(1,IF(($B255=М[Наим.])*($C255=М[Артикул, марка, произв.])*($D255=М[Хар-ка])*($M255=М[Прим.]),{1},($B255=М[Наим.])*($C255=М[Артикул, марка, произв.])*($D255=М[Хар-ка])*($M255=М[Прим.])),0))</f>
        <v>0</v>
      </c>
    </row>
    <row r="256" spans="1:14" ht="11.1" customHeight="1" outlineLevel="4" x14ac:dyDescent="0.2">
      <c r="A256" s="20"/>
      <c r="B256" s="14" t="s">
        <v>24</v>
      </c>
      <c r="C256" s="21"/>
      <c r="D256" s="21"/>
      <c r="E256" s="21"/>
      <c r="F256" s="21"/>
      <c r="G256" s="21"/>
      <c r="H256" s="21"/>
      <c r="I256" s="21"/>
      <c r="J256" s="21"/>
      <c r="K256" s="54"/>
      <c r="L256" s="55">
        <f>SUM($L$257)</f>
        <v>0</v>
      </c>
      <c r="M256" s="18"/>
      <c r="N256" s="22"/>
    </row>
    <row r="257" spans="1:14" ht="11.1" customHeight="1" outlineLevel="4" x14ac:dyDescent="0.2">
      <c r="A257" s="23"/>
      <c r="B257" s="24" t="s">
        <v>96</v>
      </c>
      <c r="C257" s="25"/>
      <c r="D257" s="25"/>
      <c r="E257" s="26" t="s">
        <v>77</v>
      </c>
      <c r="F257" s="27"/>
      <c r="G257" s="28">
        <v>215</v>
      </c>
      <c r="H257" s="27"/>
      <c r="I257" s="27"/>
      <c r="J257" s="28">
        <f>SUM($G$257:$I$257)</f>
        <v>215</v>
      </c>
      <c r="K257" s="56">
        <f t="array" ref="K257">INDEX(Р[Цена за ед., руб],MATCH(1,IF(($B257=Р[Наименование])*($M257=Р[Примечание]),{1},($B257=Р[Наименование])*($M257=Р[Примечание])),0))</f>
        <v>0</v>
      </c>
      <c r="L257" s="56">
        <f>ROUND($J$257*$K$257,2)</f>
        <v>0</v>
      </c>
      <c r="M257" s="25"/>
      <c r="N257" s="25"/>
    </row>
    <row r="258" spans="1:14" ht="11.1" customHeight="1" outlineLevel="4" x14ac:dyDescent="0.2">
      <c r="A258" s="20"/>
      <c r="B258" s="14" t="s">
        <v>30</v>
      </c>
      <c r="C258" s="21"/>
      <c r="D258" s="21"/>
      <c r="E258" s="21"/>
      <c r="F258" s="21"/>
      <c r="G258" s="21"/>
      <c r="H258" s="21"/>
      <c r="I258" s="21"/>
      <c r="J258" s="21"/>
      <c r="K258" s="54"/>
      <c r="L258" s="55">
        <f>SUM($L$259:$L$262)</f>
        <v>0</v>
      </c>
      <c r="M258" s="18"/>
      <c r="N258" s="22"/>
    </row>
    <row r="259" spans="1:14" ht="11.1" customHeight="1" outlineLevel="4" x14ac:dyDescent="0.2">
      <c r="A259" s="60" t="s">
        <v>31</v>
      </c>
      <c r="B259" s="24" t="s">
        <v>97</v>
      </c>
      <c r="C259" s="25"/>
      <c r="D259" s="25" t="s">
        <v>98</v>
      </c>
      <c r="E259" s="26" t="s">
        <v>77</v>
      </c>
      <c r="F259" s="27"/>
      <c r="G259" s="28">
        <v>44</v>
      </c>
      <c r="H259" s="27"/>
      <c r="I259" s="27"/>
      <c r="J259" s="28">
        <f>SUM($G$259:$I$259)</f>
        <v>44</v>
      </c>
      <c r="K259" s="56">
        <f t="array" ref="K259">INDEX(М[Цена за ед., руб],MATCH(1,IF(($B259=М[Наим.])*($C259=М[Артикул, марка, произв.])*($D259=М[Хар-ка])*($M259=М[Прим.]),{1},($B259=М[Наим.])*($C259=М[Артикул, марка, произв.])*($D259=М[Хар-ка])*($M259=М[Прим.])),0))</f>
        <v>0</v>
      </c>
      <c r="L259" s="56">
        <f>ROUND($J$259*$K$259,2)</f>
        <v>0</v>
      </c>
      <c r="M259" s="25"/>
      <c r="N259" s="25">
        <f t="array" ref="N259">INDEX(М[Форма закупа],MATCH(1,IF(($B259=М[Наим.])*($C259=М[Артикул, марка, произв.])*($D259=М[Хар-ка])*($M259=М[Прим.]),{1},($B259=М[Наим.])*($C259=М[Артикул, марка, произв.])*($D259=М[Хар-ка])*($M259=М[Прим.])),0))</f>
        <v>0</v>
      </c>
    </row>
    <row r="260" spans="1:14" ht="23.1" customHeight="1" outlineLevel="4" x14ac:dyDescent="0.2">
      <c r="A260" s="60" t="s">
        <v>42</v>
      </c>
      <c r="B260" s="24" t="s">
        <v>97</v>
      </c>
      <c r="C260" s="25"/>
      <c r="D260" s="25" t="s">
        <v>278</v>
      </c>
      <c r="E260" s="26" t="s">
        <v>77</v>
      </c>
      <c r="F260" s="27"/>
      <c r="G260" s="28">
        <v>119</v>
      </c>
      <c r="H260" s="27"/>
      <c r="I260" s="27"/>
      <c r="J260" s="28">
        <f>SUM($G$260:$I$260)</f>
        <v>119</v>
      </c>
      <c r="K260" s="56">
        <f t="array" ref="K260">INDEX(М[Цена за ед., руб],MATCH(1,IF(($B260=М[Наим.])*($C260=М[Артикул, марка, произв.])*($D260=М[Хар-ка])*($M260=М[Прим.]),{1},($B260=М[Наим.])*($C260=М[Артикул, марка, произв.])*($D260=М[Хар-ка])*($M260=М[Прим.])),0))</f>
        <v>0</v>
      </c>
      <c r="L260" s="56">
        <f>ROUND($J$260*$K$260,2)</f>
        <v>0</v>
      </c>
      <c r="M260" s="25"/>
      <c r="N260" s="25">
        <f t="array" ref="N260">INDEX(М[Форма закупа],MATCH(1,IF(($B260=М[Наим.])*($C260=М[Артикул, марка, произв.])*($D260=М[Хар-ка])*($M260=М[Прим.]),{1},($B260=М[Наим.])*($C260=М[Артикул, марка, произв.])*($D260=М[Хар-ка])*($M260=М[Прим.])),0))</f>
        <v>0</v>
      </c>
    </row>
    <row r="261" spans="1:14" ht="11.1" customHeight="1" outlineLevel="4" x14ac:dyDescent="0.2">
      <c r="A261" s="60" t="s">
        <v>44</v>
      </c>
      <c r="B261" s="24" t="s">
        <v>97</v>
      </c>
      <c r="C261" s="25"/>
      <c r="D261" s="25" t="s">
        <v>99</v>
      </c>
      <c r="E261" s="26" t="s">
        <v>77</v>
      </c>
      <c r="F261" s="27"/>
      <c r="G261" s="28">
        <v>26</v>
      </c>
      <c r="H261" s="27"/>
      <c r="I261" s="27"/>
      <c r="J261" s="28">
        <f>SUM($G$261:$I$261)</f>
        <v>26</v>
      </c>
      <c r="K261" s="56">
        <f t="array" ref="K261">INDEX(М[Цена за ед., руб],MATCH(1,IF(($B261=М[Наим.])*($C261=М[Артикул, марка, произв.])*($D261=М[Хар-ка])*($M261=М[Прим.]),{1},($B261=М[Наим.])*($C261=М[Артикул, марка, произв.])*($D261=М[Хар-ка])*($M261=М[Прим.])),0))</f>
        <v>0</v>
      </c>
      <c r="L261" s="56">
        <f>ROUND($J$261*$K$261,2)</f>
        <v>0</v>
      </c>
      <c r="M261" s="25"/>
      <c r="N261" s="25">
        <f t="array" ref="N261">INDEX(М[Форма закупа],MATCH(1,IF(($B261=М[Наим.])*($C261=М[Артикул, марка, произв.])*($D261=М[Хар-ка])*($M261=М[Прим.]),{1},($B261=М[Наим.])*($C261=М[Артикул, марка, произв.])*($D261=М[Хар-ка])*($M261=М[Прим.])),0))</f>
        <v>0</v>
      </c>
    </row>
    <row r="262" spans="1:14" ht="11.1" customHeight="1" outlineLevel="4" x14ac:dyDescent="0.2">
      <c r="A262" s="60" t="s">
        <v>46</v>
      </c>
      <c r="B262" s="24" t="s">
        <v>97</v>
      </c>
      <c r="C262" s="25"/>
      <c r="D262" s="25" t="s">
        <v>100</v>
      </c>
      <c r="E262" s="26" t="s">
        <v>77</v>
      </c>
      <c r="F262" s="27"/>
      <c r="G262" s="28">
        <v>26</v>
      </c>
      <c r="H262" s="27"/>
      <c r="I262" s="27"/>
      <c r="J262" s="28">
        <f>SUM($G$262:$I$262)</f>
        <v>26</v>
      </c>
      <c r="K262" s="56">
        <f t="array" ref="K262">INDEX(М[Цена за ед., руб],MATCH(1,IF(($B262=М[Наим.])*($C262=М[Артикул, марка, произв.])*($D262=М[Хар-ка])*($M262=М[Прим.]),{1},($B262=М[Наим.])*($C262=М[Артикул, марка, произв.])*($D262=М[Хар-ка])*($M262=М[Прим.])),0))</f>
        <v>0</v>
      </c>
      <c r="L262" s="56">
        <f>ROUND($J$262*$K$262,2)</f>
        <v>0</v>
      </c>
      <c r="M262" s="25"/>
      <c r="N262" s="25">
        <f t="array" ref="N262">INDEX(М[Форма закупа],MATCH(1,IF(($B262=М[Наим.])*($C262=М[Артикул, марка, произв.])*($D262=М[Хар-ка])*($M262=М[Прим.]),{1},($B262=М[Наим.])*($C262=М[Артикул, марка, произв.])*($D262=М[Хар-ка])*($M262=М[Прим.])),0))</f>
        <v>0</v>
      </c>
    </row>
    <row r="263" spans="1:14" ht="11.1" customHeight="1" outlineLevel="2" x14ac:dyDescent="0.2">
      <c r="A263" s="13" t="s">
        <v>283</v>
      </c>
      <c r="B263" s="14" t="s">
        <v>284</v>
      </c>
      <c r="C263" s="15"/>
      <c r="D263" s="15"/>
      <c r="E263" s="16"/>
      <c r="F263" s="17"/>
      <c r="G263" s="18"/>
      <c r="H263" s="18"/>
      <c r="I263" s="18"/>
      <c r="J263" s="18"/>
      <c r="K263" s="53"/>
      <c r="L263" s="53">
        <f ca="1">SUM($L$264)</f>
        <v>0</v>
      </c>
      <c r="M263" s="19"/>
      <c r="N263" s="19"/>
    </row>
    <row r="264" spans="1:14" ht="11.1" customHeight="1" outlineLevel="3" x14ac:dyDescent="0.2">
      <c r="A264" s="13" t="s">
        <v>285</v>
      </c>
      <c r="B264" s="14" t="s">
        <v>284</v>
      </c>
      <c r="C264" s="15"/>
      <c r="D264" s="15"/>
      <c r="E264" s="16"/>
      <c r="F264" s="17"/>
      <c r="G264" s="18"/>
      <c r="H264" s="18"/>
      <c r="I264" s="18"/>
      <c r="J264" s="18"/>
      <c r="K264" s="53"/>
      <c r="L264" s="53">
        <f ca="1">SUM($L$267,$L$265,L269)</f>
        <v>0</v>
      </c>
      <c r="M264" s="19"/>
      <c r="N264" s="19"/>
    </row>
    <row r="265" spans="1:14" ht="11.1" customHeight="1" outlineLevel="4" x14ac:dyDescent="0.2">
      <c r="A265" s="20"/>
      <c r="B265" s="14" t="s">
        <v>24</v>
      </c>
      <c r="C265" s="21"/>
      <c r="D265" s="21"/>
      <c r="E265" s="21"/>
      <c r="F265" s="21"/>
      <c r="G265" s="21"/>
      <c r="H265" s="21"/>
      <c r="I265" s="21"/>
      <c r="J265" s="21"/>
      <c r="K265" s="54"/>
      <c r="L265" s="55">
        <f>SUM($L$266)</f>
        <v>0</v>
      </c>
      <c r="M265" s="18"/>
      <c r="N265" s="22"/>
    </row>
    <row r="266" spans="1:14" ht="11.1" customHeight="1" outlineLevel="4" x14ac:dyDescent="0.2">
      <c r="A266" s="23"/>
      <c r="B266" s="76" t="s">
        <v>314</v>
      </c>
      <c r="C266" s="25"/>
      <c r="D266" s="25"/>
      <c r="E266" s="26" t="s">
        <v>66</v>
      </c>
      <c r="F266" s="27"/>
      <c r="G266" s="27"/>
      <c r="H266" s="28">
        <v>1</v>
      </c>
      <c r="I266" s="28">
        <v>1</v>
      </c>
      <c r="J266" s="28">
        <f>SUM($G$266:$I$266)</f>
        <v>2</v>
      </c>
      <c r="K266" s="56">
        <f t="array" ref="K266">INDEX(Р[Цена за ед., руб],MATCH(1,IF(($B266=Р[Наименование])*($M266=Р[Примечание]),{1},($B266=Р[Наименование])*($M266=Р[Примечание])),0))</f>
        <v>0</v>
      </c>
      <c r="L266" s="56">
        <f>ROUND($J$266*$K$266,2)</f>
        <v>0</v>
      </c>
      <c r="M266" s="25"/>
      <c r="N266" s="25"/>
    </row>
    <row r="267" spans="1:14" ht="11.1" customHeight="1" outlineLevel="4" x14ac:dyDescent="0.2">
      <c r="A267" s="20"/>
      <c r="B267" s="14" t="s">
        <v>30</v>
      </c>
      <c r="C267" s="21"/>
      <c r="D267" s="21"/>
      <c r="E267" s="21"/>
      <c r="F267" s="21"/>
      <c r="G267" s="21"/>
      <c r="H267" s="21"/>
      <c r="I267" s="21"/>
      <c r="J267" s="21"/>
      <c r="K267" s="54"/>
      <c r="L267" s="55">
        <f>SUM($L$268)</f>
        <v>0</v>
      </c>
      <c r="M267" s="18"/>
      <c r="N267" s="22"/>
    </row>
    <row r="268" spans="1:14" ht="11.1" customHeight="1" outlineLevel="4" x14ac:dyDescent="0.2">
      <c r="A268" s="23" t="s">
        <v>31</v>
      </c>
      <c r="B268" s="24" t="s">
        <v>286</v>
      </c>
      <c r="C268" s="25"/>
      <c r="D268" s="25" t="s">
        <v>287</v>
      </c>
      <c r="E268" s="26" t="s">
        <v>288</v>
      </c>
      <c r="F268" s="27"/>
      <c r="G268" s="27"/>
      <c r="H268" s="28">
        <v>60</v>
      </c>
      <c r="I268" s="28">
        <v>100</v>
      </c>
      <c r="J268" s="28">
        <f>SUM($G$268:$I$268)</f>
        <v>160</v>
      </c>
      <c r="K268" s="56">
        <f t="array" ref="K268">INDEX(М[Цена за ед., руб],MATCH(1,IF(($B268=М[Наим.])*($C268=М[Артикул, марка, произв.])*($D268=М[Хар-ка])*($M268=М[Прим.]),{1},($B268=М[Наим.])*($C268=М[Артикул, марка, произв.])*($D268=М[Хар-ка])*($M268=М[Прим.])),0))</f>
        <v>0</v>
      </c>
      <c r="L268" s="56">
        <f>ROUND($J$268*$K$268,2)</f>
        <v>0</v>
      </c>
      <c r="M268" s="25" t="s">
        <v>289</v>
      </c>
      <c r="N268" s="25">
        <f t="array" ref="N268">INDEX(М[Форма закупа],MATCH(1,IF(($B268=М[Наим.])*($C268=М[Артикул, марка, произв.])*($D268=М[Хар-ка])*($M268=М[Прим.]),{1},($B268=М[Наим.])*($C268=М[Артикул, марка, произв.])*($D268=М[Хар-ка])*($M268=М[Прим.])),0))</f>
        <v>0</v>
      </c>
    </row>
    <row r="269" spans="1:14" ht="11.1" customHeight="1" outlineLevel="4" x14ac:dyDescent="0.2">
      <c r="A269" s="64"/>
      <c r="B269" s="65" t="s">
        <v>30</v>
      </c>
      <c r="C269" s="66"/>
      <c r="D269" s="66"/>
      <c r="E269" s="66"/>
      <c r="F269" s="66"/>
      <c r="G269" s="66"/>
      <c r="H269" s="66"/>
      <c r="I269" s="66"/>
      <c r="J269" s="66"/>
      <c r="K269" s="67"/>
      <c r="L269" s="68">
        <f ca="1">SUM(L270:L272)</f>
        <v>0</v>
      </c>
      <c r="M269" s="18"/>
      <c r="N269" s="22"/>
    </row>
    <row r="270" spans="1:14" ht="22.5" outlineLevel="4" x14ac:dyDescent="0.2">
      <c r="A270" s="69">
        <v>1</v>
      </c>
      <c r="B270" s="70" t="s">
        <v>309</v>
      </c>
      <c r="C270" s="63"/>
      <c r="D270" s="63"/>
      <c r="E270" s="58" t="s">
        <v>101</v>
      </c>
      <c r="F270" s="71"/>
      <c r="G270" s="72"/>
      <c r="H270" s="72"/>
      <c r="I270" s="72"/>
      <c r="J270" s="75">
        <f ca="1">SUMIF(М[[Наим.]:[Сумма, руб]],B270,М[Количество])</f>
        <v>0</v>
      </c>
      <c r="K270" s="73"/>
      <c r="L270" s="73">
        <f ca="1">ROUND(SUM(L236:L238,L243)*J270%,3)</f>
        <v>0</v>
      </c>
      <c r="M270" s="62" t="s">
        <v>326</v>
      </c>
      <c r="N270" s="63">
        <f t="array" ref="N270">INDEX(М[Форма закупа],MATCH(1,IF(($B270=М[Наим.])*($C270=М[Артикул, марка, произв.])*($D270=М[Хар-ка])*($M270=М[Прим.]),{1},($B270=М[Наим.])*($C270=М[Артикул, марка, произв.])*($D270=М[Хар-ка])*($M270=М[Прим.])),0))</f>
        <v>0</v>
      </c>
    </row>
    <row r="271" spans="1:14" ht="22.5" outlineLevel="4" x14ac:dyDescent="0.2">
      <c r="A271" s="69">
        <v>2</v>
      </c>
      <c r="B271" s="70" t="s">
        <v>310</v>
      </c>
      <c r="C271" s="63"/>
      <c r="D271" s="63"/>
      <c r="E271" s="58" t="s">
        <v>101</v>
      </c>
      <c r="F271" s="71"/>
      <c r="G271" s="72"/>
      <c r="H271" s="72"/>
      <c r="I271" s="72"/>
      <c r="J271" s="75">
        <f ca="1">SUMIF(М[[Наим.]:[Сумма, руб]],B271,М[Количество])</f>
        <v>0</v>
      </c>
      <c r="K271" s="73"/>
      <c r="L271" s="73">
        <f ca="1">ROUND(SUM(L74:L78,L82:L84,L251:L255,L259:L262)*J271%,3)</f>
        <v>0</v>
      </c>
      <c r="M271" s="62" t="s">
        <v>326</v>
      </c>
      <c r="N271" s="63">
        <f t="array" ref="N271">INDEX(М[Форма закупа],MATCH(1,IF(($B271=М[Наим.])*($C271=М[Артикул, марка, произв.])*($D271=М[Хар-ка])*($M271=М[Прим.]),{1},($B271=М[Наим.])*($C271=М[Артикул, марка, произв.])*($D271=М[Хар-ка])*($M271=М[Прим.])),0))</f>
        <v>0</v>
      </c>
    </row>
    <row r="272" spans="1:14" ht="22.5" outlineLevel="4" x14ac:dyDescent="0.2">
      <c r="A272" s="74">
        <v>3</v>
      </c>
      <c r="B272" s="70" t="s">
        <v>311</v>
      </c>
      <c r="C272" s="63"/>
      <c r="D272" s="63"/>
      <c r="E272" s="58" t="s">
        <v>101</v>
      </c>
      <c r="F272" s="71"/>
      <c r="G272" s="72"/>
      <c r="H272" s="72"/>
      <c r="I272" s="72"/>
      <c r="J272" s="75">
        <f ca="1">SUMIF(М[[Наим.]:[Сумма, руб]],B272,М[Количество])</f>
        <v>0</v>
      </c>
      <c r="K272" s="73"/>
      <c r="L272" s="73">
        <f ca="1">ROUND(SUM(L21,L25,L29:L33,L37:L39,L43:L48,L52:L54,L58:L64,L68,L74:L78,L82:L84,L94,L98,L102:L104,L108:L113,L117:L123,L127:L128,L132:L133,L137:L138,L142:L147,L151,L155:L210,L218:L226,L230:L232,L236:L238,L242:L243,L247,L251:L255,L259:L262,L268,L214)*J272%,3)</f>
        <v>0</v>
      </c>
      <c r="M272" s="62" t="s">
        <v>326</v>
      </c>
      <c r="N272" s="63">
        <f t="array" ref="N272">INDEX(М[Форма закупа],MATCH(1,IF(($B272=М[Наим.])*($C272=М[Артикул, марка, произв.])*($D272=М[Хар-ка])*($M272=М[Прим.]),{1},($B272=М[Наим.])*($C272=М[Артикул, марка, произв.])*($D272=М[Хар-ка])*($M272=М[Прим.])),0))</f>
        <v>0</v>
      </c>
    </row>
    <row r="273" spans="1:129" ht="11.1" customHeight="1" outlineLevel="2" x14ac:dyDescent="0.2">
      <c r="A273" s="13" t="s">
        <v>279</v>
      </c>
      <c r="B273" s="14" t="s">
        <v>280</v>
      </c>
      <c r="C273" s="15"/>
      <c r="D273" s="15"/>
      <c r="E273" s="16"/>
      <c r="F273" s="17"/>
      <c r="G273" s="18"/>
      <c r="H273" s="18"/>
      <c r="I273" s="18"/>
      <c r="J273" s="18"/>
      <c r="K273" s="53"/>
      <c r="L273" s="53">
        <f>SUM($L$274)</f>
        <v>0</v>
      </c>
      <c r="M273" s="19"/>
      <c r="N273" s="19"/>
    </row>
    <row r="274" spans="1:129" ht="11.1" customHeight="1" outlineLevel="3" x14ac:dyDescent="0.2">
      <c r="A274" s="13" t="s">
        <v>281</v>
      </c>
      <c r="B274" s="14" t="s">
        <v>280</v>
      </c>
      <c r="C274" s="15"/>
      <c r="D274" s="15"/>
      <c r="E274" s="16"/>
      <c r="F274" s="17"/>
      <c r="G274" s="18"/>
      <c r="H274" s="18"/>
      <c r="I274" s="18"/>
      <c r="J274" s="18"/>
      <c r="K274" s="53"/>
      <c r="L274" s="53">
        <f>SUM($L$275)</f>
        <v>0</v>
      </c>
      <c r="M274" s="19"/>
      <c r="N274" s="19"/>
    </row>
    <row r="275" spans="1:129" ht="11.1" customHeight="1" outlineLevel="4" x14ac:dyDescent="0.2">
      <c r="A275" s="20"/>
      <c r="B275" s="14" t="s">
        <v>24</v>
      </c>
      <c r="C275" s="21"/>
      <c r="D275" s="21"/>
      <c r="E275" s="21"/>
      <c r="F275" s="21"/>
      <c r="G275" s="21"/>
      <c r="H275" s="21"/>
      <c r="I275" s="21"/>
      <c r="J275" s="21"/>
      <c r="K275" s="54"/>
      <c r="L275" s="55">
        <f>SUM($L$276)</f>
        <v>0</v>
      </c>
      <c r="M275" s="18"/>
      <c r="N275" s="22"/>
    </row>
    <row r="276" spans="1:129" ht="35.1" customHeight="1" outlineLevel="4" x14ac:dyDescent="0.2">
      <c r="A276" s="23"/>
      <c r="B276" s="24" t="s">
        <v>282</v>
      </c>
      <c r="C276" s="25"/>
      <c r="D276" s="25"/>
      <c r="E276" s="26" t="s">
        <v>66</v>
      </c>
      <c r="F276" s="27"/>
      <c r="G276" s="28">
        <v>1</v>
      </c>
      <c r="H276" s="28">
        <v>1</v>
      </c>
      <c r="I276" s="28">
        <v>1</v>
      </c>
      <c r="J276" s="28">
        <f>SUM($G$276:$I$276)</f>
        <v>3</v>
      </c>
      <c r="K276" s="56">
        <f t="array" ref="K276">INDEX(Р[Цена за ед., руб],MATCH(1,IF(($B276=Р[Наименование])*($M276=Р[Примечание]),{1},($B276=Р[Наименование])*($M276=Р[Примечание])),0))</f>
        <v>0</v>
      </c>
      <c r="L276" s="56">
        <f>ROUND($J$276*$K$276,2)</f>
        <v>0</v>
      </c>
      <c r="M276" s="25"/>
      <c r="N276" s="25"/>
    </row>
    <row r="277" spans="1:129" ht="11.1" customHeight="1" x14ac:dyDescent="0.2">
      <c r="A277" s="103" t="s">
        <v>313</v>
      </c>
      <c r="B277" s="104"/>
      <c r="C277" s="104"/>
      <c r="D277" s="104"/>
      <c r="E277" s="104"/>
      <c r="F277" s="104"/>
      <c r="G277" s="104"/>
      <c r="H277" s="104"/>
      <c r="I277" s="104"/>
      <c r="J277" s="104"/>
      <c r="K277" s="105"/>
      <c r="L277" s="57">
        <f ca="1">$L$9</f>
        <v>0</v>
      </c>
      <c r="M277" s="31"/>
      <c r="N277" s="31"/>
    </row>
    <row r="278" spans="1:129" ht="11.1" customHeight="1" x14ac:dyDescent="0.2">
      <c r="A278" s="106" t="s">
        <v>290</v>
      </c>
      <c r="B278" s="107"/>
      <c r="C278" s="107"/>
      <c r="D278" s="107"/>
      <c r="E278" s="107"/>
      <c r="F278" s="107"/>
      <c r="G278" s="107"/>
      <c r="H278" s="107"/>
      <c r="I278" s="107"/>
      <c r="J278" s="107"/>
      <c r="K278" s="108"/>
      <c r="L278" s="57">
        <f>SUM($L$265,$L$275,$L$256,$L$248,$L$244,$L$239,$L$233,$L$227,$L$215,$L$152,$L$148,$L$139,$L$134,$L$129,$L$124,$L$114,$L$105,$L$99,$L$95,$L$91,$L$89,$L$87,$L$79,$L$71,$L$69,$L$65,$L$55,$L$49,$L$40,$L$34,$L$26,$L$22,$L$18,$L$16,$L$14,$L$12,L211)</f>
        <v>0</v>
      </c>
      <c r="M278" s="31"/>
      <c r="N278" s="31"/>
    </row>
    <row r="279" spans="1:129" ht="11.1" customHeight="1" x14ac:dyDescent="0.2">
      <c r="A279" s="106" t="s">
        <v>291</v>
      </c>
      <c r="B279" s="107"/>
      <c r="C279" s="107"/>
      <c r="D279" s="107"/>
      <c r="E279" s="107"/>
      <c r="F279" s="107"/>
      <c r="G279" s="107"/>
      <c r="H279" s="107"/>
      <c r="I279" s="107"/>
      <c r="J279" s="107"/>
      <c r="K279" s="108"/>
      <c r="L279" s="57">
        <f ca="1">SUM($L$267,$L$258,$L$250,$L$246,$L$241,$L$235,$L$229,$L$217,$L$154,$L$150,$L$141,$L$136,$L$131,$L$126,$L$116,$L$107,$L$101,$L$97,$L$93,$L$81,$L$73,$L$67,$L$57,$L$51,$L$42,$L$36,$L$28,$L$24,$L$20,L269,L213)</f>
        <v>0</v>
      </c>
      <c r="M279" s="31"/>
      <c r="N279" s="31"/>
    </row>
    <row r="280" spans="1:129" ht="11.1" customHeight="1" x14ac:dyDescent="0.2">
      <c r="A280" s="109" t="s">
        <v>312</v>
      </c>
      <c r="B280" s="110"/>
      <c r="C280" s="110"/>
      <c r="D280" s="110"/>
      <c r="E280" s="110"/>
      <c r="F280" s="110"/>
      <c r="G280" s="110"/>
      <c r="H280" s="110"/>
      <c r="I280" s="110"/>
      <c r="J280" s="110"/>
      <c r="K280" s="111"/>
      <c r="L280" s="61"/>
      <c r="M280" s="82" t="s">
        <v>317</v>
      </c>
      <c r="N280" s="31"/>
    </row>
    <row r="281" spans="1:129" ht="11.1" customHeight="1" x14ac:dyDescent="0.2">
      <c r="A281" s="32"/>
      <c r="B281" s="95" t="s">
        <v>292</v>
      </c>
      <c r="C281" s="95"/>
      <c r="D281" s="95"/>
      <c r="E281" s="95"/>
      <c r="F281" s="95"/>
      <c r="G281" s="95"/>
      <c r="H281" s="95"/>
      <c r="I281" s="95"/>
      <c r="J281" s="95"/>
      <c r="K281" s="96"/>
      <c r="L281" s="96"/>
      <c r="M281" s="95"/>
      <c r="N281" s="32"/>
    </row>
    <row r="282" spans="1:129" ht="11.1" customHeight="1" x14ac:dyDescent="0.2">
      <c r="B282" s="97"/>
      <c r="C282" s="97"/>
      <c r="D282" s="97"/>
      <c r="E282" s="97"/>
      <c r="F282" s="97"/>
      <c r="G282" s="97"/>
      <c r="H282" s="97"/>
      <c r="I282" s="97"/>
      <c r="J282" s="97"/>
      <c r="K282" s="98"/>
      <c r="L282" s="98"/>
      <c r="M282" s="97"/>
    </row>
    <row r="283" spans="1:129" s="89" customFormat="1" ht="23.25" customHeight="1" x14ac:dyDescent="0.2">
      <c r="A283" s="83"/>
      <c r="B283" s="84" t="s">
        <v>318</v>
      </c>
      <c r="C283" s="85"/>
      <c r="D283" s="85"/>
      <c r="E283" s="86"/>
      <c r="F283" s="86"/>
      <c r="G283" s="86"/>
      <c r="H283" s="86"/>
      <c r="I283" s="86"/>
      <c r="J283" s="87"/>
      <c r="K283" s="87"/>
      <c r="L283" s="85"/>
      <c r="M283" s="85"/>
      <c r="N283" s="85"/>
      <c r="O283" s="85"/>
      <c r="P283" s="88"/>
      <c r="X283" s="90"/>
      <c r="AF283" s="91"/>
      <c r="AG283" s="91"/>
      <c r="AH283" s="91"/>
      <c r="AI283" s="91"/>
      <c r="AJ283" s="91"/>
      <c r="AK283" s="91"/>
      <c r="AL283" s="91"/>
      <c r="AM283" s="91"/>
      <c r="AN283" s="91"/>
      <c r="AO283" s="91"/>
      <c r="AP283" s="91"/>
      <c r="AQ283" s="91"/>
      <c r="AR283" s="91"/>
      <c r="AS283" s="91"/>
      <c r="AT283" s="91"/>
      <c r="AU283" s="91"/>
      <c r="AV283" s="91"/>
      <c r="AW283" s="91"/>
      <c r="AX283" s="91"/>
      <c r="AY283" s="91"/>
      <c r="AZ283" s="91"/>
      <c r="BA283" s="91"/>
      <c r="BB283" s="91"/>
      <c r="BC283" s="91"/>
      <c r="BD283" s="91"/>
      <c r="BE283" s="91"/>
      <c r="BF283" s="91"/>
      <c r="BG283" s="91"/>
      <c r="BH283" s="91"/>
      <c r="BI283" s="91"/>
      <c r="BJ283" s="91"/>
      <c r="BK283" s="91"/>
      <c r="BL283" s="91"/>
      <c r="BM283" s="91"/>
      <c r="BN283" s="91"/>
      <c r="BO283" s="91"/>
      <c r="BP283" s="91"/>
      <c r="BQ283" s="91"/>
      <c r="BR283" s="91"/>
      <c r="BS283" s="91"/>
      <c r="BT283" s="91"/>
      <c r="BU283" s="91"/>
      <c r="BV283" s="91"/>
      <c r="BW283" s="91"/>
      <c r="BX283" s="91"/>
      <c r="BY283" s="91"/>
      <c r="BZ283" s="91"/>
      <c r="CA283" s="91"/>
      <c r="CB283" s="91"/>
      <c r="CC283" s="91"/>
      <c r="CD283" s="91"/>
      <c r="CE283" s="91"/>
      <c r="CF283" s="91"/>
      <c r="CG283" s="91"/>
      <c r="CH283" s="91"/>
      <c r="CI283" s="91"/>
      <c r="CJ283" s="91"/>
      <c r="CK283" s="91"/>
      <c r="CL283" s="91"/>
      <c r="CM283" s="91"/>
      <c r="CN283" s="91"/>
      <c r="CO283" s="91"/>
      <c r="CP283" s="91"/>
      <c r="CQ283" s="91"/>
      <c r="CR283" s="91"/>
      <c r="CS283" s="91"/>
      <c r="CT283" s="91"/>
      <c r="CU283" s="91"/>
      <c r="CV283" s="91"/>
      <c r="CW283" s="91"/>
      <c r="CX283" s="91"/>
      <c r="CY283" s="91"/>
      <c r="CZ283" s="91"/>
      <c r="DA283" s="91"/>
      <c r="DB283" s="91"/>
      <c r="DC283" s="91"/>
      <c r="DD283" s="91"/>
      <c r="DE283" s="91"/>
      <c r="DF283" s="91"/>
      <c r="DG283" s="91"/>
      <c r="DH283" s="91"/>
      <c r="DY283" s="90"/>
    </row>
    <row r="284" spans="1:129" s="89" customFormat="1" ht="32.25" customHeight="1" x14ac:dyDescent="0.2">
      <c r="A284" s="83" t="s">
        <v>319</v>
      </c>
      <c r="B284" s="121" t="s">
        <v>320</v>
      </c>
      <c r="C284" s="121"/>
      <c r="D284" s="121"/>
      <c r="E284" s="121"/>
      <c r="F284" s="121"/>
      <c r="G284" s="121"/>
      <c r="H284" s="121"/>
      <c r="I284" s="121"/>
      <c r="J284" s="121"/>
      <c r="K284" s="121"/>
      <c r="L284" s="121"/>
      <c r="M284" s="121"/>
      <c r="N284" s="121"/>
      <c r="O284" s="92"/>
      <c r="P284" s="93"/>
      <c r="X284" s="90"/>
      <c r="AF284" s="91"/>
      <c r="AG284" s="91"/>
      <c r="AH284" s="91"/>
      <c r="AI284" s="91"/>
      <c r="AJ284" s="91"/>
      <c r="AK284" s="91"/>
      <c r="AL284" s="91"/>
      <c r="AM284" s="91"/>
      <c r="AN284" s="91"/>
      <c r="AO284" s="91"/>
      <c r="AP284" s="91"/>
      <c r="AQ284" s="91"/>
      <c r="AR284" s="91"/>
      <c r="AS284" s="91"/>
      <c r="AT284" s="91"/>
      <c r="AU284" s="91"/>
      <c r="AV284" s="91"/>
      <c r="AW284" s="91"/>
      <c r="AX284" s="91"/>
      <c r="AY284" s="91"/>
      <c r="AZ284" s="91"/>
      <c r="BA284" s="91"/>
      <c r="BB284" s="91"/>
      <c r="BC284" s="91"/>
      <c r="BD284" s="91"/>
      <c r="BE284" s="91"/>
      <c r="BF284" s="91"/>
      <c r="BG284" s="91"/>
      <c r="BH284" s="91"/>
      <c r="BI284" s="91"/>
      <c r="BJ284" s="91"/>
      <c r="BK284" s="91"/>
      <c r="BL284" s="91"/>
      <c r="BM284" s="91"/>
      <c r="BN284" s="91"/>
      <c r="BO284" s="91"/>
      <c r="BP284" s="91"/>
      <c r="BQ284" s="91"/>
      <c r="BR284" s="91"/>
      <c r="BS284" s="91"/>
      <c r="BT284" s="91"/>
      <c r="BU284" s="91"/>
      <c r="BV284" s="91"/>
      <c r="BW284" s="91"/>
      <c r="BX284" s="91"/>
      <c r="BY284" s="91"/>
      <c r="BZ284" s="91"/>
      <c r="CA284" s="91"/>
      <c r="CB284" s="91"/>
      <c r="CC284" s="91"/>
      <c r="CD284" s="91"/>
      <c r="CE284" s="91"/>
      <c r="CF284" s="91"/>
      <c r="CG284" s="91"/>
      <c r="CH284" s="91"/>
      <c r="CI284" s="91"/>
      <c r="CJ284" s="91"/>
      <c r="CK284" s="91"/>
      <c r="CL284" s="91"/>
      <c r="CM284" s="91"/>
      <c r="CN284" s="91"/>
      <c r="CO284" s="91"/>
      <c r="CP284" s="91"/>
      <c r="CQ284" s="91"/>
      <c r="CR284" s="91"/>
      <c r="CS284" s="91"/>
      <c r="CT284" s="91"/>
      <c r="CU284" s="91"/>
      <c r="CV284" s="91"/>
      <c r="CW284" s="91"/>
      <c r="CX284" s="91"/>
      <c r="CY284" s="91"/>
      <c r="CZ284" s="91"/>
      <c r="DA284" s="91"/>
      <c r="DB284" s="91"/>
      <c r="DC284" s="91"/>
      <c r="DD284" s="91"/>
      <c r="DE284" s="91"/>
      <c r="DF284" s="91"/>
      <c r="DG284" s="91"/>
      <c r="DH284" s="91"/>
      <c r="DY284" s="90"/>
    </row>
    <row r="285" spans="1:129" s="89" customFormat="1" ht="39.75" customHeight="1" x14ac:dyDescent="0.2">
      <c r="A285" s="94" t="s">
        <v>319</v>
      </c>
      <c r="B285" s="121" t="s">
        <v>321</v>
      </c>
      <c r="C285" s="121"/>
      <c r="D285" s="121"/>
      <c r="E285" s="121"/>
      <c r="F285" s="121"/>
      <c r="G285" s="121"/>
      <c r="H285" s="121"/>
      <c r="I285" s="121"/>
      <c r="J285" s="121"/>
      <c r="K285" s="121"/>
      <c r="L285" s="121"/>
      <c r="M285" s="121"/>
      <c r="N285" s="121"/>
      <c r="O285" s="121"/>
      <c r="P285" s="88"/>
      <c r="X285" s="90"/>
      <c r="AF285" s="91"/>
      <c r="AG285" s="91"/>
      <c r="AH285" s="91"/>
      <c r="AI285" s="91"/>
      <c r="AJ285" s="91"/>
      <c r="AK285" s="91"/>
      <c r="AL285" s="91"/>
      <c r="AM285" s="91"/>
      <c r="AN285" s="91"/>
      <c r="AO285" s="91"/>
      <c r="AP285" s="91"/>
      <c r="AQ285" s="91"/>
      <c r="AR285" s="91"/>
      <c r="AS285" s="91"/>
      <c r="AT285" s="91"/>
      <c r="AU285" s="91"/>
      <c r="AV285" s="91"/>
      <c r="AW285" s="91"/>
      <c r="AX285" s="91"/>
      <c r="AY285" s="91"/>
      <c r="AZ285" s="91"/>
      <c r="BA285" s="91"/>
      <c r="BB285" s="91"/>
      <c r="BC285" s="91"/>
      <c r="BD285" s="91"/>
      <c r="BE285" s="91"/>
      <c r="BF285" s="91"/>
      <c r="BG285" s="91"/>
      <c r="BH285" s="91"/>
      <c r="BI285" s="91"/>
      <c r="BJ285" s="91"/>
      <c r="BK285" s="91"/>
      <c r="BL285" s="91"/>
      <c r="BM285" s="91"/>
      <c r="BN285" s="91"/>
      <c r="BO285" s="91"/>
      <c r="BP285" s="91"/>
      <c r="BQ285" s="91"/>
      <c r="BR285" s="91"/>
      <c r="BS285" s="91"/>
      <c r="BT285" s="91"/>
      <c r="BU285" s="91"/>
      <c r="BV285" s="91"/>
      <c r="BW285" s="91"/>
      <c r="BX285" s="91"/>
      <c r="BY285" s="91"/>
      <c r="BZ285" s="91"/>
      <c r="CA285" s="91"/>
      <c r="CB285" s="91"/>
      <c r="CC285" s="91"/>
      <c r="CD285" s="91"/>
      <c r="CE285" s="91"/>
      <c r="CF285" s="91"/>
      <c r="CG285" s="91"/>
      <c r="CH285" s="91"/>
      <c r="CI285" s="91"/>
      <c r="CJ285" s="91"/>
      <c r="CK285" s="91"/>
      <c r="CL285" s="91"/>
      <c r="CM285" s="91"/>
      <c r="CN285" s="91"/>
      <c r="CO285" s="91"/>
      <c r="CP285" s="91"/>
      <c r="CQ285" s="91"/>
      <c r="CR285" s="91"/>
      <c r="CS285" s="91"/>
      <c r="CT285" s="91"/>
      <c r="CU285" s="91"/>
      <c r="CV285" s="91"/>
      <c r="CW285" s="91"/>
      <c r="CX285" s="91"/>
      <c r="CY285" s="91"/>
      <c r="CZ285" s="91"/>
      <c r="DA285" s="91"/>
      <c r="DB285" s="91"/>
      <c r="DC285" s="91"/>
      <c r="DD285" s="91"/>
      <c r="DE285" s="91"/>
      <c r="DF285" s="91"/>
      <c r="DG285" s="91"/>
      <c r="DH285" s="91"/>
      <c r="DY285" s="90"/>
    </row>
    <row r="286" spans="1:129" s="89" customFormat="1" ht="39.75" customHeight="1" x14ac:dyDescent="0.2">
      <c r="A286" s="94" t="s">
        <v>319</v>
      </c>
      <c r="B286" s="121" t="s">
        <v>322</v>
      </c>
      <c r="C286" s="121"/>
      <c r="D286" s="121"/>
      <c r="E286" s="121"/>
      <c r="F286" s="121"/>
      <c r="G286" s="121"/>
      <c r="H286" s="121"/>
      <c r="I286" s="121"/>
      <c r="J286" s="121"/>
      <c r="K286" s="121"/>
      <c r="L286" s="121"/>
      <c r="M286" s="121"/>
      <c r="N286" s="121"/>
      <c r="O286" s="121"/>
      <c r="P286" s="88"/>
      <c r="X286" s="90"/>
      <c r="AF286" s="91"/>
      <c r="AG286" s="91"/>
      <c r="AH286" s="91"/>
      <c r="AI286" s="91"/>
      <c r="AJ286" s="91"/>
      <c r="AK286" s="91"/>
      <c r="AL286" s="91"/>
      <c r="AM286" s="91"/>
      <c r="AN286" s="91"/>
      <c r="AO286" s="91"/>
      <c r="AP286" s="91"/>
      <c r="AQ286" s="91"/>
      <c r="AR286" s="91"/>
      <c r="AS286" s="91"/>
      <c r="AT286" s="91"/>
      <c r="AU286" s="91"/>
      <c r="AV286" s="91"/>
      <c r="AW286" s="91"/>
      <c r="AX286" s="91"/>
      <c r="AY286" s="91"/>
      <c r="AZ286" s="91"/>
      <c r="BA286" s="91"/>
      <c r="BB286" s="91"/>
      <c r="BC286" s="91"/>
      <c r="BD286" s="91"/>
      <c r="BE286" s="91"/>
      <c r="BF286" s="91"/>
      <c r="BG286" s="91"/>
      <c r="BH286" s="91"/>
      <c r="BI286" s="91"/>
      <c r="BJ286" s="91"/>
      <c r="BK286" s="91"/>
      <c r="BL286" s="91"/>
      <c r="BM286" s="91"/>
      <c r="BN286" s="91"/>
      <c r="BO286" s="91"/>
      <c r="BP286" s="91"/>
      <c r="BQ286" s="91"/>
      <c r="BR286" s="91"/>
      <c r="BS286" s="91"/>
      <c r="BT286" s="91"/>
      <c r="BU286" s="91"/>
      <c r="BV286" s="91"/>
      <c r="BW286" s="91"/>
      <c r="BX286" s="91"/>
      <c r="BY286" s="91"/>
      <c r="BZ286" s="91"/>
      <c r="CA286" s="91"/>
      <c r="CB286" s="91"/>
      <c r="CC286" s="91"/>
      <c r="CD286" s="91"/>
      <c r="CE286" s="91"/>
      <c r="CF286" s="91"/>
      <c r="CG286" s="91"/>
      <c r="CH286" s="91"/>
      <c r="CI286" s="91"/>
      <c r="CJ286" s="91"/>
      <c r="CK286" s="91"/>
      <c r="CL286" s="91"/>
      <c r="CM286" s="91"/>
      <c r="CN286" s="91"/>
      <c r="CO286" s="91"/>
      <c r="CP286" s="91"/>
      <c r="CQ286" s="91"/>
      <c r="CR286" s="91"/>
      <c r="CS286" s="91"/>
      <c r="CT286" s="91"/>
      <c r="CU286" s="91"/>
      <c r="CV286" s="91"/>
      <c r="CW286" s="91"/>
      <c r="CX286" s="91"/>
      <c r="CY286" s="91"/>
      <c r="CZ286" s="91"/>
      <c r="DA286" s="91"/>
      <c r="DB286" s="91"/>
      <c r="DC286" s="91"/>
      <c r="DD286" s="91"/>
      <c r="DE286" s="91"/>
      <c r="DF286" s="91"/>
      <c r="DG286" s="91"/>
      <c r="DH286" s="91"/>
      <c r="DY286" s="90"/>
    </row>
    <row r="287" spans="1:129" s="89" customFormat="1" ht="24.75" customHeight="1" x14ac:dyDescent="0.2">
      <c r="A287" s="83" t="s">
        <v>319</v>
      </c>
      <c r="B287" s="122" t="s">
        <v>323</v>
      </c>
      <c r="C287" s="122"/>
      <c r="D287" s="122"/>
      <c r="E287" s="122"/>
      <c r="F287" s="122"/>
      <c r="G287" s="122"/>
      <c r="H287" s="122"/>
      <c r="I287" s="122"/>
      <c r="J287" s="122"/>
      <c r="K287" s="122"/>
      <c r="L287" s="122"/>
      <c r="M287" s="122"/>
      <c r="N287" s="122"/>
      <c r="O287" s="122"/>
      <c r="P287" s="122"/>
      <c r="X287" s="90"/>
      <c r="AF287" s="91"/>
      <c r="AG287" s="91"/>
      <c r="AH287" s="91"/>
      <c r="AI287" s="91"/>
      <c r="AJ287" s="91"/>
      <c r="AK287" s="91"/>
      <c r="AL287" s="91"/>
      <c r="AM287" s="91"/>
      <c r="AN287" s="91"/>
      <c r="AO287" s="91"/>
      <c r="AP287" s="91"/>
      <c r="AQ287" s="91"/>
      <c r="AR287" s="91"/>
      <c r="AS287" s="91"/>
      <c r="AT287" s="91"/>
      <c r="AU287" s="91"/>
      <c r="AV287" s="91"/>
      <c r="AW287" s="91"/>
      <c r="AX287" s="91"/>
      <c r="AY287" s="91"/>
      <c r="AZ287" s="91"/>
      <c r="BA287" s="91"/>
      <c r="BB287" s="91"/>
      <c r="BC287" s="91"/>
      <c r="BD287" s="91"/>
      <c r="BE287" s="91"/>
      <c r="BF287" s="91"/>
      <c r="BG287" s="91"/>
      <c r="BH287" s="91"/>
      <c r="BI287" s="91"/>
      <c r="BJ287" s="91"/>
      <c r="BK287" s="91"/>
      <c r="BL287" s="91"/>
      <c r="BM287" s="91"/>
      <c r="BN287" s="91"/>
      <c r="BO287" s="91"/>
      <c r="BP287" s="91"/>
      <c r="BQ287" s="91"/>
      <c r="BR287" s="91"/>
      <c r="BS287" s="91"/>
      <c r="BT287" s="91"/>
      <c r="BU287" s="91"/>
      <c r="BV287" s="91"/>
      <c r="BW287" s="91"/>
      <c r="BX287" s="91"/>
      <c r="BY287" s="91"/>
      <c r="BZ287" s="91"/>
      <c r="CA287" s="91"/>
      <c r="CB287" s="91"/>
      <c r="CC287" s="91"/>
      <c r="CD287" s="91"/>
      <c r="CE287" s="91"/>
      <c r="CF287" s="91"/>
      <c r="CG287" s="91"/>
      <c r="CH287" s="91"/>
      <c r="CI287" s="91"/>
      <c r="CJ287" s="91"/>
      <c r="CK287" s="91"/>
      <c r="CL287" s="91"/>
      <c r="CM287" s="91"/>
      <c r="CN287" s="91"/>
      <c r="CO287" s="91"/>
      <c r="CP287" s="91"/>
      <c r="CQ287" s="91"/>
      <c r="CR287" s="91"/>
      <c r="CS287" s="91"/>
      <c r="CT287" s="91"/>
      <c r="CU287" s="91"/>
      <c r="CV287" s="91"/>
      <c r="CW287" s="91"/>
      <c r="CX287" s="91"/>
      <c r="CY287" s="91"/>
      <c r="CZ287" s="91"/>
      <c r="DA287" s="91"/>
      <c r="DB287" s="91"/>
      <c r="DC287" s="91"/>
      <c r="DD287" s="91"/>
      <c r="DE287" s="91"/>
      <c r="DF287" s="91"/>
      <c r="DG287" s="91"/>
      <c r="DH287" s="91"/>
      <c r="DY287" s="90"/>
    </row>
    <row r="288" spans="1:129" ht="20.25" customHeight="1" x14ac:dyDescent="0.2">
      <c r="B288" s="123" t="s">
        <v>324</v>
      </c>
      <c r="C288" s="123"/>
      <c r="D288" s="123"/>
      <c r="E288" s="123"/>
      <c r="F288" s="123"/>
      <c r="G288" s="123"/>
      <c r="H288" s="123"/>
      <c r="I288" s="123"/>
      <c r="J288" s="123"/>
      <c r="K288" s="123"/>
      <c r="L288" s="123"/>
      <c r="M288" s="123"/>
      <c r="N288" s="123"/>
    </row>
    <row r="289" spans="2:18" ht="31.5" customHeight="1" x14ac:dyDescent="0.2">
      <c r="B289" s="120" t="s">
        <v>325</v>
      </c>
      <c r="C289" s="120"/>
      <c r="D289" s="120"/>
      <c r="E289" s="120"/>
      <c r="F289" s="120"/>
      <c r="G289" s="120"/>
      <c r="H289" s="120"/>
      <c r="I289" s="120"/>
      <c r="J289" s="120"/>
      <c r="K289" s="120"/>
      <c r="L289" s="120"/>
      <c r="M289" s="120"/>
      <c r="N289" s="120"/>
      <c r="O289" s="120"/>
      <c r="P289" s="120"/>
      <c r="Q289" s="120"/>
      <c r="R289" s="120"/>
    </row>
  </sheetData>
  <autoFilter ref="A7:N281" xr:uid="{00000000-0001-0000-0000-000000000000}"/>
  <mergeCells count="29">
    <mergeCell ref="B289:R289"/>
    <mergeCell ref="B284:N284"/>
    <mergeCell ref="B285:O285"/>
    <mergeCell ref="B286:O286"/>
    <mergeCell ref="B287:P287"/>
    <mergeCell ref="B288:N288"/>
    <mergeCell ref="N6:N7"/>
    <mergeCell ref="B2:J2"/>
    <mergeCell ref="B3:J3"/>
    <mergeCell ref="B4:J4"/>
    <mergeCell ref="F6:F7"/>
    <mergeCell ref="G6:G7"/>
    <mergeCell ref="H6:H7"/>
    <mergeCell ref="I6:I7"/>
    <mergeCell ref="J6:J7"/>
    <mergeCell ref="B6:B7"/>
    <mergeCell ref="C6:C7"/>
    <mergeCell ref="D6:D7"/>
    <mergeCell ref="E6:E7"/>
    <mergeCell ref="B281:M281"/>
    <mergeCell ref="B282:M282"/>
    <mergeCell ref="K6:K7"/>
    <mergeCell ref="L6:L7"/>
    <mergeCell ref="M6:M7"/>
    <mergeCell ref="A277:K277"/>
    <mergeCell ref="A278:K278"/>
    <mergeCell ref="A279:K279"/>
    <mergeCell ref="A280:K280"/>
    <mergeCell ref="A6:A7"/>
  </mergeCells>
  <phoneticPr fontId="0" type="noConversion"/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36"/>
  <sheetViews>
    <sheetView workbookViewId="0">
      <pane ySplit="3" topLeftCell="A4" activePane="bottomLeft" state="frozen"/>
      <selection pane="bottomLeft" activeCell="D4" sqref="D4:D33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24" t="s">
        <v>293</v>
      </c>
      <c r="B1" s="124"/>
      <c r="C1" s="124"/>
      <c r="D1" s="124"/>
      <c r="E1" s="124"/>
      <c r="F1" s="124"/>
    </row>
    <row r="3" spans="1:6" ht="11.1" customHeight="1" x14ac:dyDescent="0.2">
      <c r="A3" s="39" t="s">
        <v>4</v>
      </c>
      <c r="B3" s="2" t="s">
        <v>7</v>
      </c>
      <c r="C3" s="2" t="s">
        <v>12</v>
      </c>
      <c r="D3" s="46" t="s">
        <v>13</v>
      </c>
      <c r="E3" s="46" t="s">
        <v>14</v>
      </c>
      <c r="F3" s="40" t="s">
        <v>15</v>
      </c>
    </row>
    <row r="4" spans="1:6" ht="11.1" customHeight="1" x14ac:dyDescent="0.2">
      <c r="A4" s="37" t="s">
        <v>25</v>
      </c>
      <c r="B4" s="33" t="s">
        <v>26</v>
      </c>
      <c r="C4" s="34">
        <v>8</v>
      </c>
      <c r="D4" s="47"/>
      <c r="E4" s="47">
        <f>ROUND(Р[[#This Row],[Количество]]*Р[[#This Row],[Цена за ед., руб]],2)</f>
        <v>0</v>
      </c>
      <c r="F4" s="38"/>
    </row>
    <row r="5" spans="1:6" ht="11.1" customHeight="1" x14ac:dyDescent="0.2">
      <c r="A5" s="37" t="s">
        <v>27</v>
      </c>
      <c r="B5" s="33" t="s">
        <v>26</v>
      </c>
      <c r="C5" s="34">
        <v>106</v>
      </c>
      <c r="D5" s="47"/>
      <c r="E5" s="47">
        <f>ROUND(Р[[#This Row],[Количество]]*Р[[#This Row],[Цена за ед., руб]],2)</f>
        <v>0</v>
      </c>
      <c r="F5" s="38"/>
    </row>
    <row r="6" spans="1:6" ht="11.1" customHeight="1" x14ac:dyDescent="0.2">
      <c r="A6" s="37" t="s">
        <v>28</v>
      </c>
      <c r="B6" s="33" t="s">
        <v>26</v>
      </c>
      <c r="C6" s="34">
        <v>125</v>
      </c>
      <c r="D6" s="47"/>
      <c r="E6" s="47">
        <f>ROUND(Р[[#This Row],[Количество]]*Р[[#This Row],[Цена за ед., руб]],2)</f>
        <v>0</v>
      </c>
      <c r="F6" s="38"/>
    </row>
    <row r="7" spans="1:6" ht="11.1" customHeight="1" x14ac:dyDescent="0.2">
      <c r="A7" s="37" t="s">
        <v>29</v>
      </c>
      <c r="B7" s="33" t="s">
        <v>26</v>
      </c>
      <c r="C7" s="34">
        <v>76</v>
      </c>
      <c r="D7" s="47"/>
      <c r="E7" s="47">
        <f>ROUND(Р[[#This Row],[Количество]]*Р[[#This Row],[Цена за ед., руб]],2)</f>
        <v>0</v>
      </c>
      <c r="F7" s="38"/>
    </row>
    <row r="8" spans="1:6" ht="11.1" customHeight="1" x14ac:dyDescent="0.2">
      <c r="A8" s="37" t="s">
        <v>35</v>
      </c>
      <c r="B8" s="33" t="s">
        <v>26</v>
      </c>
      <c r="C8" s="34">
        <v>83</v>
      </c>
      <c r="D8" s="47"/>
      <c r="E8" s="47">
        <f>ROUND(Р[[#This Row],[Количество]]*Р[[#This Row],[Цена за ед., руб]],2)</f>
        <v>0</v>
      </c>
      <c r="F8" s="38"/>
    </row>
    <row r="9" spans="1:6" ht="11.1" customHeight="1" x14ac:dyDescent="0.2">
      <c r="A9" s="37" t="s">
        <v>38</v>
      </c>
      <c r="B9" s="33" t="s">
        <v>26</v>
      </c>
      <c r="C9" s="34">
        <v>24</v>
      </c>
      <c r="D9" s="47"/>
      <c r="E9" s="47">
        <f>ROUND(Р[[#This Row],[Количество]]*Р[[#This Row],[Цена за ед., руб]],2)</f>
        <v>0</v>
      </c>
      <c r="F9" s="38"/>
    </row>
    <row r="10" spans="1:6" ht="11.1" customHeight="1" x14ac:dyDescent="0.2">
      <c r="A10" s="37" t="s">
        <v>50</v>
      </c>
      <c r="B10" s="33" t="s">
        <v>26</v>
      </c>
      <c r="C10" s="34">
        <v>341</v>
      </c>
      <c r="D10" s="47"/>
      <c r="E10" s="47">
        <f>ROUND(Р[[#This Row],[Количество]]*Р[[#This Row],[Цена за ед., руб]],2)</f>
        <v>0</v>
      </c>
      <c r="F10" s="38"/>
    </row>
    <row r="11" spans="1:6" ht="11.1" customHeight="1" x14ac:dyDescent="0.2">
      <c r="A11" s="37" t="s">
        <v>55</v>
      </c>
      <c r="B11" s="33" t="s">
        <v>26</v>
      </c>
      <c r="C11" s="34">
        <v>76</v>
      </c>
      <c r="D11" s="47"/>
      <c r="E11" s="47">
        <f>ROUND(Р[[#This Row],[Количество]]*Р[[#This Row],[Цена за ед., руб]],2)</f>
        <v>0</v>
      </c>
      <c r="F11" s="38"/>
    </row>
    <row r="12" spans="1:6" ht="11.1" customHeight="1" x14ac:dyDescent="0.2">
      <c r="A12" s="37" t="s">
        <v>64</v>
      </c>
      <c r="B12" s="33" t="s">
        <v>26</v>
      </c>
      <c r="C12" s="34">
        <v>214</v>
      </c>
      <c r="D12" s="47"/>
      <c r="E12" s="47">
        <f>ROUND(Р[[#This Row],[Количество]]*Р[[#This Row],[Цена за ед., руб]],2)</f>
        <v>0</v>
      </c>
      <c r="F12" s="38"/>
    </row>
    <row r="13" spans="1:6" ht="11.1" customHeight="1" x14ac:dyDescent="0.2">
      <c r="A13" s="37" t="s">
        <v>72</v>
      </c>
      <c r="B13" s="33" t="s">
        <v>73</v>
      </c>
      <c r="C13" s="36">
        <v>15904</v>
      </c>
      <c r="D13" s="47"/>
      <c r="E13" s="47">
        <f>ROUND(Р[[#This Row],[Количество]]*Р[[#This Row],[Цена за ед., руб]],2)</f>
        <v>0</v>
      </c>
      <c r="F13" s="38"/>
    </row>
    <row r="14" spans="1:6" ht="11.1" customHeight="1" x14ac:dyDescent="0.2">
      <c r="A14" s="37" t="s">
        <v>85</v>
      </c>
      <c r="B14" s="33" t="s">
        <v>26</v>
      </c>
      <c r="C14" s="34">
        <v>4</v>
      </c>
      <c r="D14" s="47"/>
      <c r="E14" s="47">
        <f>ROUND(Р[[#This Row],[Количество]]*Р[[#This Row],[Цена за ед., руб]],2)</f>
        <v>0</v>
      </c>
      <c r="F14" s="38"/>
    </row>
    <row r="15" spans="1:6" ht="11.1" customHeight="1" x14ac:dyDescent="0.2">
      <c r="A15" s="37" t="s">
        <v>88</v>
      </c>
      <c r="B15" s="33" t="s">
        <v>26</v>
      </c>
      <c r="C15" s="34">
        <v>600</v>
      </c>
      <c r="D15" s="47"/>
      <c r="E15" s="47">
        <f>ROUND(Р[[#This Row],[Количество]]*Р[[#This Row],[Цена за ед., руб]],2)</f>
        <v>0</v>
      </c>
      <c r="F15" s="38"/>
    </row>
    <row r="16" spans="1:6" ht="11.1" customHeight="1" x14ac:dyDescent="0.2">
      <c r="A16" s="37" t="s">
        <v>89</v>
      </c>
      <c r="B16" s="33" t="s">
        <v>77</v>
      </c>
      <c r="C16" s="36">
        <v>1260</v>
      </c>
      <c r="D16" s="47"/>
      <c r="E16" s="47">
        <f>ROUND(Р[[#This Row],[Количество]]*Р[[#This Row],[Цена за ед., руб]],2)</f>
        <v>0</v>
      </c>
      <c r="F16" s="38"/>
    </row>
    <row r="17" spans="1:6" ht="11.1" customHeight="1" x14ac:dyDescent="0.2">
      <c r="A17" s="37" t="s">
        <v>96</v>
      </c>
      <c r="B17" s="33" t="s">
        <v>77</v>
      </c>
      <c r="C17" s="34">
        <v>532</v>
      </c>
      <c r="D17" s="47"/>
      <c r="E17" s="47">
        <f>ROUND(Р[[#This Row],[Количество]]*Р[[#This Row],[Цена за ед., руб]],2)</f>
        <v>0</v>
      </c>
      <c r="F17" s="38"/>
    </row>
    <row r="18" spans="1:6" ht="11.1" customHeight="1" x14ac:dyDescent="0.2">
      <c r="A18" s="37" t="s">
        <v>105</v>
      </c>
      <c r="B18" s="33" t="s">
        <v>26</v>
      </c>
      <c r="C18" s="34">
        <v>20</v>
      </c>
      <c r="D18" s="47"/>
      <c r="E18" s="47">
        <f>ROUND(Р[[#This Row],[Количество]]*Р[[#This Row],[Цена за ед., руб]],2)</f>
        <v>0</v>
      </c>
      <c r="F18" s="38"/>
    </row>
    <row r="19" spans="1:6" ht="11.1" customHeight="1" x14ac:dyDescent="0.2">
      <c r="A19" s="37" t="s">
        <v>106</v>
      </c>
      <c r="B19" s="33" t="s">
        <v>26</v>
      </c>
      <c r="C19" s="34">
        <v>4</v>
      </c>
      <c r="D19" s="47"/>
      <c r="E19" s="47">
        <f>ROUND(Р[[#This Row],[Количество]]*Р[[#This Row],[Цена за ед., руб]],2)</f>
        <v>0</v>
      </c>
      <c r="F19" s="38"/>
    </row>
    <row r="20" spans="1:6" ht="11.1" customHeight="1" x14ac:dyDescent="0.2">
      <c r="A20" s="37" t="s">
        <v>109</v>
      </c>
      <c r="B20" s="33" t="s">
        <v>26</v>
      </c>
      <c r="C20" s="34">
        <v>928</v>
      </c>
      <c r="D20" s="47"/>
      <c r="E20" s="47">
        <f>ROUND(Р[[#This Row],[Количество]]*Р[[#This Row],[Цена за ед., руб]],2)</f>
        <v>0</v>
      </c>
      <c r="F20" s="38"/>
    </row>
    <row r="21" spans="1:6" ht="11.1" customHeight="1" x14ac:dyDescent="0.2">
      <c r="A21" s="37" t="s">
        <v>125</v>
      </c>
      <c r="B21" s="33" t="s">
        <v>26</v>
      </c>
      <c r="C21" s="34">
        <v>65</v>
      </c>
      <c r="D21" s="47"/>
      <c r="E21" s="47">
        <f>ROUND(Р[[#This Row],[Количество]]*Р[[#This Row],[Цена за ед., руб]],2)</f>
        <v>0</v>
      </c>
      <c r="F21" s="38"/>
    </row>
    <row r="22" spans="1:6" ht="11.1" customHeight="1" x14ac:dyDescent="0.2">
      <c r="A22" s="37" t="s">
        <v>134</v>
      </c>
      <c r="B22" s="33" t="s">
        <v>26</v>
      </c>
      <c r="C22" s="34">
        <v>2</v>
      </c>
      <c r="D22" s="47"/>
      <c r="E22" s="47">
        <f>ROUND(Р[[#This Row],[Количество]]*Р[[#This Row],[Цена за ед., руб]],2)</f>
        <v>0</v>
      </c>
      <c r="F22" s="38"/>
    </row>
    <row r="23" spans="1:6" ht="11.1" customHeight="1" x14ac:dyDescent="0.2">
      <c r="A23" s="37" t="s">
        <v>137</v>
      </c>
      <c r="B23" s="33" t="s">
        <v>26</v>
      </c>
      <c r="C23" s="34">
        <v>6</v>
      </c>
      <c r="D23" s="47"/>
      <c r="E23" s="47">
        <f>ROUND(Р[[#This Row],[Количество]]*Р[[#This Row],[Цена за ед., руб]],2)</f>
        <v>0</v>
      </c>
      <c r="F23" s="38"/>
    </row>
    <row r="24" spans="1:6" ht="11.1" customHeight="1" x14ac:dyDescent="0.2">
      <c r="A24" s="37" t="s">
        <v>141</v>
      </c>
      <c r="B24" s="33" t="s">
        <v>26</v>
      </c>
      <c r="C24" s="34">
        <v>10</v>
      </c>
      <c r="D24" s="47"/>
      <c r="E24" s="47">
        <f>ROUND(Р[[#This Row],[Количество]]*Р[[#This Row],[Цена за ед., руб]],2)</f>
        <v>0</v>
      </c>
      <c r="F24" s="38"/>
    </row>
    <row r="25" spans="1:6" ht="11.1" customHeight="1" x14ac:dyDescent="0.2">
      <c r="A25" s="37" t="s">
        <v>147</v>
      </c>
      <c r="B25" s="33" t="s">
        <v>26</v>
      </c>
      <c r="C25" s="34">
        <v>92</v>
      </c>
      <c r="D25" s="47"/>
      <c r="E25" s="47">
        <f>ROUND(Р[[#This Row],[Количество]]*Р[[#This Row],[Цена за ед., руб]],2)</f>
        <v>0</v>
      </c>
      <c r="F25" s="38"/>
    </row>
    <row r="26" spans="1:6" ht="11.1" customHeight="1" x14ac:dyDescent="0.2">
      <c r="A26" s="37" t="s">
        <v>150</v>
      </c>
      <c r="B26" s="33" t="s">
        <v>26</v>
      </c>
      <c r="C26" s="34">
        <v>973</v>
      </c>
      <c r="D26" s="47"/>
      <c r="E26" s="47">
        <f>ROUND(Р[[#This Row],[Количество]]*Р[[#This Row],[Цена за ед., руб]],2)</f>
        <v>0</v>
      </c>
      <c r="F26" s="38"/>
    </row>
    <row r="27" spans="1:6" ht="11.1" customHeight="1" x14ac:dyDescent="0.2">
      <c r="A27" s="81" t="s">
        <v>316</v>
      </c>
      <c r="B27" s="33" t="s">
        <v>26</v>
      </c>
      <c r="C27" s="34">
        <v>5</v>
      </c>
      <c r="D27" s="47"/>
      <c r="E27" s="47">
        <f>ROUND(Р[[#This Row],[Количество]]*Р[[#This Row],[Цена за ед., руб]],2)</f>
        <v>0</v>
      </c>
      <c r="F27" s="38"/>
    </row>
    <row r="28" spans="1:6" ht="11.1" customHeight="1" x14ac:dyDescent="0.2">
      <c r="A28" s="37" t="s">
        <v>261</v>
      </c>
      <c r="B28" s="33" t="s">
        <v>73</v>
      </c>
      <c r="C28" s="36">
        <v>1610</v>
      </c>
      <c r="D28" s="47"/>
      <c r="E28" s="47">
        <f>ROUND(Р[[#This Row],[Количество]]*Р[[#This Row],[Цена за ед., руб]],2)</f>
        <v>0</v>
      </c>
      <c r="F28" s="38"/>
    </row>
    <row r="29" spans="1:6" ht="11.1" customHeight="1" x14ac:dyDescent="0.2">
      <c r="A29" s="37" t="s">
        <v>266</v>
      </c>
      <c r="B29" s="33" t="s">
        <v>73</v>
      </c>
      <c r="C29" s="36">
        <v>14951</v>
      </c>
      <c r="D29" s="47"/>
      <c r="E29" s="47">
        <f>ROUND(Р[[#This Row],[Количество]]*Р[[#This Row],[Цена за ед., руб]],2)</f>
        <v>0</v>
      </c>
      <c r="F29" s="38"/>
    </row>
    <row r="30" spans="1:6" ht="11.1" customHeight="1" x14ac:dyDescent="0.2">
      <c r="A30" s="37" t="s">
        <v>272</v>
      </c>
      <c r="B30" s="33" t="s">
        <v>73</v>
      </c>
      <c r="C30" s="34">
        <v>850</v>
      </c>
      <c r="D30" s="47"/>
      <c r="E30" s="47">
        <f>ROUND(Р[[#This Row],[Количество]]*Р[[#This Row],[Цена за ед., руб]],2)</f>
        <v>0</v>
      </c>
      <c r="F30" s="38"/>
    </row>
    <row r="31" spans="1:6" ht="11.1" customHeight="1" x14ac:dyDescent="0.2">
      <c r="A31" s="37" t="s">
        <v>275</v>
      </c>
      <c r="B31" s="33" t="s">
        <v>26</v>
      </c>
      <c r="C31" s="34">
        <v>2</v>
      </c>
      <c r="D31" s="47"/>
      <c r="E31" s="47">
        <f>ROUND(Р[[#This Row],[Количество]]*Р[[#This Row],[Цена за ед., руб]],2)</f>
        <v>0</v>
      </c>
      <c r="F31" s="38"/>
    </row>
    <row r="32" spans="1:6" ht="23.1" customHeight="1" x14ac:dyDescent="0.2">
      <c r="A32" s="37" t="s">
        <v>282</v>
      </c>
      <c r="B32" s="33" t="s">
        <v>66</v>
      </c>
      <c r="C32" s="34">
        <v>3</v>
      </c>
      <c r="D32" s="47"/>
      <c r="E32" s="47">
        <f>ROUND(Р[[#This Row],[Количество]]*Р[[#This Row],[Цена за ед., руб]],2)</f>
        <v>0</v>
      </c>
      <c r="F32" s="38"/>
    </row>
    <row r="33" spans="1:6" ht="11.1" customHeight="1" x14ac:dyDescent="0.2">
      <c r="A33" s="77" t="s">
        <v>314</v>
      </c>
      <c r="B33" s="42" t="s">
        <v>66</v>
      </c>
      <c r="C33" s="43">
        <v>2</v>
      </c>
      <c r="D33" s="47"/>
      <c r="E33" s="48">
        <f>ROUND(Р[[#This Row],[Количество]]*Р[[#This Row],[Цена за ед., руб]],2)</f>
        <v>0</v>
      </c>
      <c r="F33" s="45"/>
    </row>
    <row r="34" spans="1:6" ht="11.45" customHeight="1" x14ac:dyDescent="0.2">
      <c r="A34" s="41" t="s">
        <v>308</v>
      </c>
      <c r="B34" s="42"/>
      <c r="C34" s="44"/>
      <c r="D34" s="48"/>
      <c r="E34" s="48">
        <f>SUBTOTAL(109,Р[Сумма, руб])</f>
        <v>0</v>
      </c>
      <c r="F34" s="45"/>
    </row>
    <row r="36" spans="1:6" ht="11.45" customHeight="1" x14ac:dyDescent="0.2">
      <c r="D36" s="78" t="s">
        <v>315</v>
      </c>
      <c r="E36" s="79">
        <f>ЛСР!L278-Р[[#Totals],[Сумма,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41"/>
  <sheetViews>
    <sheetView workbookViewId="0">
      <pane ySplit="3" topLeftCell="A139" activePane="bottomLeft" state="frozen"/>
      <selection pane="bottomLeft" activeCell="I138" sqref="I4:I138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24" t="s">
        <v>294</v>
      </c>
      <c r="B1" s="124"/>
      <c r="C1" s="124"/>
      <c r="D1" s="124"/>
      <c r="E1" s="124"/>
      <c r="F1" s="124"/>
      <c r="G1" s="124"/>
      <c r="H1" s="124"/>
    </row>
    <row r="2" spans="1:9" ht="11.1" customHeight="1" x14ac:dyDescent="0.2"/>
    <row r="3" spans="1:9" ht="23.1" customHeight="1" x14ac:dyDescent="0.2">
      <c r="A3" s="39" t="s">
        <v>295</v>
      </c>
      <c r="B3" s="49" t="s">
        <v>296</v>
      </c>
      <c r="C3" s="40" t="s">
        <v>297</v>
      </c>
      <c r="D3" s="2" t="s">
        <v>7</v>
      </c>
      <c r="E3" s="2" t="s">
        <v>12</v>
      </c>
      <c r="F3" s="46" t="s">
        <v>13</v>
      </c>
      <c r="G3" s="46" t="s">
        <v>14</v>
      </c>
      <c r="H3" s="2" t="s">
        <v>298</v>
      </c>
      <c r="I3" s="40" t="s">
        <v>299</v>
      </c>
    </row>
    <row r="4" spans="1:9" ht="23.1" customHeight="1" x14ac:dyDescent="0.2">
      <c r="A4" s="37" t="s">
        <v>110</v>
      </c>
      <c r="B4" s="35"/>
      <c r="C4" s="35" t="s">
        <v>111</v>
      </c>
      <c r="D4" s="33" t="s">
        <v>26</v>
      </c>
      <c r="E4" s="34">
        <v>928</v>
      </c>
      <c r="F4" s="47"/>
      <c r="G4" s="47">
        <f>ROUND(М[[#This Row],[Количество]]*М[[#This Row],[Цена за ед., руб]],2)</f>
        <v>0</v>
      </c>
      <c r="H4" s="35"/>
      <c r="I4" s="38"/>
    </row>
    <row r="5" spans="1:9" ht="11.1" customHeight="1" x14ac:dyDescent="0.2">
      <c r="A5" s="37" t="s">
        <v>112</v>
      </c>
      <c r="B5" s="35"/>
      <c r="C5" s="35" t="s">
        <v>113</v>
      </c>
      <c r="D5" s="33" t="s">
        <v>26</v>
      </c>
      <c r="E5" s="36">
        <v>1132</v>
      </c>
      <c r="F5" s="47"/>
      <c r="G5" s="47">
        <f>ROUND(М[[#This Row],[Количество]]*М[[#This Row],[Цена за ед., руб]],2)</f>
        <v>0</v>
      </c>
      <c r="H5" s="35"/>
      <c r="I5" s="38"/>
    </row>
    <row r="6" spans="1:9" ht="11.1" customHeight="1" x14ac:dyDescent="0.2">
      <c r="A6" s="37" t="s">
        <v>114</v>
      </c>
      <c r="B6" s="35"/>
      <c r="C6" s="35" t="s">
        <v>115</v>
      </c>
      <c r="D6" s="33" t="s">
        <v>26</v>
      </c>
      <c r="E6" s="36">
        <v>1132</v>
      </c>
      <c r="F6" s="47"/>
      <c r="G6" s="47">
        <f>ROUND(М[[#This Row],[Количество]]*М[[#This Row],[Цена за ед., руб]],2)</f>
        <v>0</v>
      </c>
      <c r="H6" s="35"/>
      <c r="I6" s="38"/>
    </row>
    <row r="7" spans="1:9" ht="11.1" customHeight="1" x14ac:dyDescent="0.2">
      <c r="A7" s="37" t="s">
        <v>151</v>
      </c>
      <c r="B7" s="35"/>
      <c r="C7" s="35" t="s">
        <v>152</v>
      </c>
      <c r="D7" s="33" t="s">
        <v>26</v>
      </c>
      <c r="E7" s="34">
        <v>928</v>
      </c>
      <c r="F7" s="47"/>
      <c r="G7" s="47">
        <f>ROUND(М[[#This Row],[Количество]]*М[[#This Row],[Цена за ед., руб]],2)</f>
        <v>0</v>
      </c>
      <c r="H7" s="35"/>
      <c r="I7" s="38"/>
    </row>
    <row r="8" spans="1:9" ht="11.1" customHeight="1" x14ac:dyDescent="0.2">
      <c r="A8" s="37" t="s">
        <v>262</v>
      </c>
      <c r="B8" s="35"/>
      <c r="C8" s="35" t="s">
        <v>263</v>
      </c>
      <c r="D8" s="33" t="s">
        <v>77</v>
      </c>
      <c r="E8" s="36">
        <v>1291</v>
      </c>
      <c r="F8" s="47"/>
      <c r="G8" s="47">
        <f>ROUND(М[[#This Row],[Количество]]*М[[#This Row],[Цена за ед., руб]],2)</f>
        <v>0</v>
      </c>
      <c r="H8" s="35"/>
      <c r="I8" s="38"/>
    </row>
    <row r="9" spans="1:9" ht="11.1" customHeight="1" x14ac:dyDescent="0.2">
      <c r="A9" s="37" t="s">
        <v>262</v>
      </c>
      <c r="B9" s="35"/>
      <c r="C9" s="35" t="s">
        <v>264</v>
      </c>
      <c r="D9" s="33" t="s">
        <v>77</v>
      </c>
      <c r="E9" s="34">
        <v>287</v>
      </c>
      <c r="F9" s="47"/>
      <c r="G9" s="47">
        <f>ROUND(М[[#This Row],[Количество]]*М[[#This Row],[Цена за ед., руб]],2)</f>
        <v>0</v>
      </c>
      <c r="H9" s="35"/>
      <c r="I9" s="38"/>
    </row>
    <row r="10" spans="1:9" ht="11.1" customHeight="1" x14ac:dyDescent="0.2">
      <c r="A10" s="37" t="s">
        <v>262</v>
      </c>
      <c r="B10" s="35"/>
      <c r="C10" s="35" t="s">
        <v>265</v>
      </c>
      <c r="D10" s="33" t="s">
        <v>77</v>
      </c>
      <c r="E10" s="34">
        <v>32</v>
      </c>
      <c r="F10" s="47"/>
      <c r="G10" s="47">
        <f>ROUND(М[[#This Row],[Количество]]*М[[#This Row],[Цена за ед., руб]],2)</f>
        <v>0</v>
      </c>
      <c r="H10" s="35"/>
      <c r="I10" s="38"/>
    </row>
    <row r="11" spans="1:9" ht="11.1" customHeight="1" x14ac:dyDescent="0.2">
      <c r="A11" s="37" t="s">
        <v>36</v>
      </c>
      <c r="B11" s="35" t="s">
        <v>33</v>
      </c>
      <c r="C11" s="35" t="s">
        <v>37</v>
      </c>
      <c r="D11" s="33" t="s">
        <v>26</v>
      </c>
      <c r="E11" s="34">
        <v>45</v>
      </c>
      <c r="F11" s="47"/>
      <c r="G11" s="47">
        <f>ROUND(М[[#This Row],[Количество]]*М[[#This Row],[Цена за ед., руб]],2)</f>
        <v>0</v>
      </c>
      <c r="H11" s="35"/>
      <c r="I11" s="38"/>
    </row>
    <row r="12" spans="1:9" ht="11.1" customHeight="1" x14ac:dyDescent="0.2">
      <c r="A12" s="37" t="s">
        <v>116</v>
      </c>
      <c r="B12" s="35" t="s">
        <v>117</v>
      </c>
      <c r="C12" s="35" t="s">
        <v>118</v>
      </c>
      <c r="D12" s="33" t="s">
        <v>66</v>
      </c>
      <c r="E12" s="34">
        <v>12</v>
      </c>
      <c r="F12" s="47"/>
      <c r="G12" s="47">
        <f>ROUND(М[[#This Row],[Количество]]*М[[#This Row],[Цена за ед., руб]],2)</f>
        <v>0</v>
      </c>
      <c r="H12" s="35"/>
      <c r="I12" s="38"/>
    </row>
    <row r="13" spans="1:9" ht="11.1" customHeight="1" x14ac:dyDescent="0.2">
      <c r="A13" s="37" t="s">
        <v>116</v>
      </c>
      <c r="B13" s="35" t="s">
        <v>117</v>
      </c>
      <c r="C13" s="35" t="s">
        <v>119</v>
      </c>
      <c r="D13" s="33" t="s">
        <v>66</v>
      </c>
      <c r="E13" s="34">
        <v>4</v>
      </c>
      <c r="F13" s="47"/>
      <c r="G13" s="47">
        <f>ROUND(М[[#This Row],[Количество]]*М[[#This Row],[Цена за ед., руб]],2)</f>
        <v>0</v>
      </c>
      <c r="H13" s="35"/>
      <c r="I13" s="38"/>
    </row>
    <row r="14" spans="1:9" ht="11.1" customHeight="1" x14ac:dyDescent="0.2">
      <c r="A14" s="37" t="s">
        <v>65</v>
      </c>
      <c r="B14" s="35"/>
      <c r="C14" s="35"/>
      <c r="D14" s="33" t="s">
        <v>66</v>
      </c>
      <c r="E14" s="34">
        <v>214</v>
      </c>
      <c r="F14" s="47"/>
      <c r="G14" s="47">
        <f>ROUND(М[[#This Row],[Количество]]*М[[#This Row],[Цена за ед., руб]],2)</f>
        <v>0</v>
      </c>
      <c r="H14" s="35"/>
      <c r="I14" s="38"/>
    </row>
    <row r="15" spans="1:9" ht="11.1" customHeight="1" x14ac:dyDescent="0.2">
      <c r="A15" s="37" t="s">
        <v>273</v>
      </c>
      <c r="B15" s="35"/>
      <c r="C15" s="35"/>
      <c r="D15" s="33" t="s">
        <v>274</v>
      </c>
      <c r="E15" s="34">
        <v>85</v>
      </c>
      <c r="F15" s="47"/>
      <c r="G15" s="47">
        <f>ROUND(М[[#This Row],[Количество]]*М[[#This Row],[Цена за ед., руб]],2)</f>
        <v>0</v>
      </c>
      <c r="H15" s="35"/>
      <c r="I15" s="38"/>
    </row>
    <row r="16" spans="1:9" ht="11.1" customHeight="1" x14ac:dyDescent="0.2">
      <c r="A16" s="37" t="s">
        <v>67</v>
      </c>
      <c r="B16" s="35"/>
      <c r="C16" s="35" t="s">
        <v>68</v>
      </c>
      <c r="D16" s="33" t="s">
        <v>26</v>
      </c>
      <c r="E16" s="34">
        <v>214</v>
      </c>
      <c r="F16" s="47"/>
      <c r="G16" s="47">
        <f>ROUND(М[[#This Row],[Количество]]*М[[#This Row],[Цена за ед., руб]],2)</f>
        <v>0</v>
      </c>
      <c r="H16" s="35"/>
      <c r="I16" s="38"/>
    </row>
    <row r="17" spans="1:9" ht="23.1" customHeight="1" x14ac:dyDescent="0.2">
      <c r="A17" s="37" t="s">
        <v>107</v>
      </c>
      <c r="B17" s="35"/>
      <c r="C17" s="35" t="s">
        <v>108</v>
      </c>
      <c r="D17" s="33" t="s">
        <v>26</v>
      </c>
      <c r="E17" s="34">
        <v>4</v>
      </c>
      <c r="F17" s="47"/>
      <c r="G17" s="47">
        <f>ROUND(М[[#This Row],[Количество]]*М[[#This Row],[Цена за ед., руб]],2)</f>
        <v>0</v>
      </c>
      <c r="H17" s="35"/>
      <c r="I17" s="38"/>
    </row>
    <row r="18" spans="1:9" ht="23.1" customHeight="1" x14ac:dyDescent="0.2">
      <c r="A18" s="37" t="s">
        <v>153</v>
      </c>
      <c r="B18" s="35"/>
      <c r="C18" s="35" t="s">
        <v>154</v>
      </c>
      <c r="D18" s="33" t="s">
        <v>26</v>
      </c>
      <c r="E18" s="34">
        <v>1</v>
      </c>
      <c r="F18" s="47"/>
      <c r="G18" s="47">
        <f>ROUND(М[[#This Row],[Количество]]*М[[#This Row],[Цена за ед., руб]],2)</f>
        <v>0</v>
      </c>
      <c r="H18" s="35"/>
      <c r="I18" s="38"/>
    </row>
    <row r="19" spans="1:9" ht="23.1" customHeight="1" x14ac:dyDescent="0.2">
      <c r="A19" s="37" t="s">
        <v>153</v>
      </c>
      <c r="B19" s="35"/>
      <c r="C19" s="35" t="s">
        <v>155</v>
      </c>
      <c r="D19" s="33" t="s">
        <v>26</v>
      </c>
      <c r="E19" s="34">
        <v>1</v>
      </c>
      <c r="F19" s="47"/>
      <c r="G19" s="47">
        <f>ROUND(М[[#This Row],[Количество]]*М[[#This Row],[Цена за ед., руб]],2)</f>
        <v>0</v>
      </c>
      <c r="H19" s="35"/>
      <c r="I19" s="38"/>
    </row>
    <row r="20" spans="1:9" ht="23.1" customHeight="1" x14ac:dyDescent="0.2">
      <c r="A20" s="37" t="s">
        <v>153</v>
      </c>
      <c r="B20" s="35"/>
      <c r="C20" s="35" t="s">
        <v>156</v>
      </c>
      <c r="D20" s="33" t="s">
        <v>26</v>
      </c>
      <c r="E20" s="34">
        <v>1</v>
      </c>
      <c r="F20" s="47"/>
      <c r="G20" s="47">
        <f>ROUND(М[[#This Row],[Количество]]*М[[#This Row],[Цена за ед., руб]],2)</f>
        <v>0</v>
      </c>
      <c r="H20" s="35"/>
      <c r="I20" s="38"/>
    </row>
    <row r="21" spans="1:9" ht="23.1" customHeight="1" x14ac:dyDescent="0.2">
      <c r="A21" s="37" t="s">
        <v>153</v>
      </c>
      <c r="B21" s="35"/>
      <c r="C21" s="35" t="s">
        <v>157</v>
      </c>
      <c r="D21" s="33" t="s">
        <v>26</v>
      </c>
      <c r="E21" s="34">
        <v>1</v>
      </c>
      <c r="F21" s="47"/>
      <c r="G21" s="47">
        <f>ROUND(М[[#This Row],[Количество]]*М[[#This Row],[Цена за ед., руб]],2)</f>
        <v>0</v>
      </c>
      <c r="H21" s="35"/>
      <c r="I21" s="38"/>
    </row>
    <row r="22" spans="1:9" ht="23.1" customHeight="1" x14ac:dyDescent="0.2">
      <c r="A22" s="37" t="s">
        <v>153</v>
      </c>
      <c r="B22" s="35"/>
      <c r="C22" s="35" t="s">
        <v>158</v>
      </c>
      <c r="D22" s="33" t="s">
        <v>26</v>
      </c>
      <c r="E22" s="34">
        <v>4</v>
      </c>
      <c r="F22" s="47"/>
      <c r="G22" s="47">
        <f>ROUND(М[[#This Row],[Количество]]*М[[#This Row],[Цена за ед., руб]],2)</f>
        <v>0</v>
      </c>
      <c r="H22" s="35"/>
      <c r="I22" s="38"/>
    </row>
    <row r="23" spans="1:9" ht="23.1" customHeight="1" x14ac:dyDescent="0.2">
      <c r="A23" s="37" t="s">
        <v>153</v>
      </c>
      <c r="B23" s="35"/>
      <c r="C23" s="35" t="s">
        <v>159</v>
      </c>
      <c r="D23" s="33" t="s">
        <v>26</v>
      </c>
      <c r="E23" s="34">
        <v>3</v>
      </c>
      <c r="F23" s="47"/>
      <c r="G23" s="47">
        <f>ROUND(М[[#This Row],[Количество]]*М[[#This Row],[Цена за ед., руб]],2)</f>
        <v>0</v>
      </c>
      <c r="H23" s="35"/>
      <c r="I23" s="38"/>
    </row>
    <row r="24" spans="1:9" ht="23.1" customHeight="1" x14ac:dyDescent="0.2">
      <c r="A24" s="37" t="s">
        <v>153</v>
      </c>
      <c r="B24" s="35"/>
      <c r="C24" s="35" t="s">
        <v>161</v>
      </c>
      <c r="D24" s="33" t="s">
        <v>26</v>
      </c>
      <c r="E24" s="34">
        <v>1</v>
      </c>
      <c r="F24" s="47"/>
      <c r="G24" s="47">
        <f>ROUND(М[[#This Row],[Количество]]*М[[#This Row],[Цена за ед., руб]],2)</f>
        <v>0</v>
      </c>
      <c r="H24" s="35"/>
      <c r="I24" s="38"/>
    </row>
    <row r="25" spans="1:9" ht="23.1" customHeight="1" x14ac:dyDescent="0.2">
      <c r="A25" s="37" t="s">
        <v>153</v>
      </c>
      <c r="B25" s="35"/>
      <c r="C25" s="35" t="s">
        <v>163</v>
      </c>
      <c r="D25" s="33" t="s">
        <v>26</v>
      </c>
      <c r="E25" s="34">
        <v>2</v>
      </c>
      <c r="F25" s="47"/>
      <c r="G25" s="47">
        <f>ROUND(М[[#This Row],[Количество]]*М[[#This Row],[Цена за ед., руб]],2)</f>
        <v>0</v>
      </c>
      <c r="H25" s="35"/>
      <c r="I25" s="38"/>
    </row>
    <row r="26" spans="1:9" ht="23.1" customHeight="1" x14ac:dyDescent="0.2">
      <c r="A26" s="37" t="s">
        <v>153</v>
      </c>
      <c r="B26" s="35"/>
      <c r="C26" s="35" t="s">
        <v>165</v>
      </c>
      <c r="D26" s="33" t="s">
        <v>26</v>
      </c>
      <c r="E26" s="34">
        <v>3</v>
      </c>
      <c r="F26" s="47"/>
      <c r="G26" s="47">
        <f>ROUND(М[[#This Row],[Количество]]*М[[#This Row],[Цена за ед., руб]],2)</f>
        <v>0</v>
      </c>
      <c r="H26" s="35"/>
      <c r="I26" s="38"/>
    </row>
    <row r="27" spans="1:9" ht="23.1" customHeight="1" x14ac:dyDescent="0.2">
      <c r="A27" s="37" t="s">
        <v>153</v>
      </c>
      <c r="B27" s="35"/>
      <c r="C27" s="35" t="s">
        <v>166</v>
      </c>
      <c r="D27" s="33" t="s">
        <v>26</v>
      </c>
      <c r="E27" s="34">
        <v>132</v>
      </c>
      <c r="F27" s="47"/>
      <c r="G27" s="47">
        <f>ROUND(М[[#This Row],[Количество]]*М[[#This Row],[Цена за ед., руб]],2)</f>
        <v>0</v>
      </c>
      <c r="H27" s="35"/>
      <c r="I27" s="38"/>
    </row>
    <row r="28" spans="1:9" ht="23.1" customHeight="1" x14ac:dyDescent="0.2">
      <c r="A28" s="37" t="s">
        <v>153</v>
      </c>
      <c r="B28" s="35"/>
      <c r="C28" s="35" t="s">
        <v>168</v>
      </c>
      <c r="D28" s="33" t="s">
        <v>26</v>
      </c>
      <c r="E28" s="34">
        <v>7</v>
      </c>
      <c r="F28" s="47"/>
      <c r="G28" s="47">
        <f>ROUND(М[[#This Row],[Количество]]*М[[#This Row],[Цена за ед., руб]],2)</f>
        <v>0</v>
      </c>
      <c r="H28" s="35"/>
      <c r="I28" s="38"/>
    </row>
    <row r="29" spans="1:9" ht="23.1" customHeight="1" x14ac:dyDescent="0.2">
      <c r="A29" s="37" t="s">
        <v>153</v>
      </c>
      <c r="B29" s="35"/>
      <c r="C29" s="35" t="s">
        <v>170</v>
      </c>
      <c r="D29" s="33" t="s">
        <v>26</v>
      </c>
      <c r="E29" s="34">
        <v>50</v>
      </c>
      <c r="F29" s="47"/>
      <c r="G29" s="47">
        <f>ROUND(М[[#This Row],[Количество]]*М[[#This Row],[Цена за ед., руб]],2)</f>
        <v>0</v>
      </c>
      <c r="H29" s="35"/>
      <c r="I29" s="38"/>
    </row>
    <row r="30" spans="1:9" ht="23.1" customHeight="1" x14ac:dyDescent="0.2">
      <c r="A30" s="37" t="s">
        <v>153</v>
      </c>
      <c r="B30" s="35"/>
      <c r="C30" s="35" t="s">
        <v>172</v>
      </c>
      <c r="D30" s="33" t="s">
        <v>26</v>
      </c>
      <c r="E30" s="34">
        <v>1</v>
      </c>
      <c r="F30" s="47"/>
      <c r="G30" s="47">
        <f>ROUND(М[[#This Row],[Количество]]*М[[#This Row],[Цена за ед., руб]],2)</f>
        <v>0</v>
      </c>
      <c r="H30" s="35"/>
      <c r="I30" s="38"/>
    </row>
    <row r="31" spans="1:9" ht="23.1" customHeight="1" x14ac:dyDescent="0.2">
      <c r="A31" s="37" t="s">
        <v>153</v>
      </c>
      <c r="B31" s="35"/>
      <c r="C31" s="35" t="s">
        <v>174</v>
      </c>
      <c r="D31" s="33" t="s">
        <v>26</v>
      </c>
      <c r="E31" s="34">
        <v>86</v>
      </c>
      <c r="F31" s="47"/>
      <c r="G31" s="47">
        <f>ROUND(М[[#This Row],[Количество]]*М[[#This Row],[Цена за ед., руб]],2)</f>
        <v>0</v>
      </c>
      <c r="H31" s="35"/>
      <c r="I31" s="38"/>
    </row>
    <row r="32" spans="1:9" ht="23.1" customHeight="1" x14ac:dyDescent="0.2">
      <c r="A32" s="37" t="s">
        <v>153</v>
      </c>
      <c r="B32" s="35"/>
      <c r="C32" s="35" t="s">
        <v>176</v>
      </c>
      <c r="D32" s="33" t="s">
        <v>26</v>
      </c>
      <c r="E32" s="34">
        <v>33</v>
      </c>
      <c r="F32" s="47"/>
      <c r="G32" s="47">
        <f>ROUND(М[[#This Row],[Количество]]*М[[#This Row],[Цена за ед., руб]],2)</f>
        <v>0</v>
      </c>
      <c r="H32" s="35"/>
      <c r="I32" s="38"/>
    </row>
    <row r="33" spans="1:9" ht="23.1" customHeight="1" x14ac:dyDescent="0.2">
      <c r="A33" s="37" t="s">
        <v>153</v>
      </c>
      <c r="B33" s="35"/>
      <c r="C33" s="35" t="s">
        <v>178</v>
      </c>
      <c r="D33" s="33" t="s">
        <v>26</v>
      </c>
      <c r="E33" s="34">
        <v>3</v>
      </c>
      <c r="F33" s="47"/>
      <c r="G33" s="47">
        <f>ROUND(М[[#This Row],[Количество]]*М[[#This Row],[Цена за ед., руб]],2)</f>
        <v>0</v>
      </c>
      <c r="H33" s="35"/>
      <c r="I33" s="38"/>
    </row>
    <row r="34" spans="1:9" ht="23.1" customHeight="1" x14ac:dyDescent="0.2">
      <c r="A34" s="37" t="s">
        <v>153</v>
      </c>
      <c r="B34" s="35"/>
      <c r="C34" s="35" t="s">
        <v>180</v>
      </c>
      <c r="D34" s="33" t="s">
        <v>26</v>
      </c>
      <c r="E34" s="34">
        <v>1</v>
      </c>
      <c r="F34" s="47"/>
      <c r="G34" s="47">
        <f>ROUND(М[[#This Row],[Количество]]*М[[#This Row],[Цена за ед., руб]],2)</f>
        <v>0</v>
      </c>
      <c r="H34" s="35"/>
      <c r="I34" s="38"/>
    </row>
    <row r="35" spans="1:9" ht="23.1" customHeight="1" x14ac:dyDescent="0.2">
      <c r="A35" s="37" t="s">
        <v>153</v>
      </c>
      <c r="B35" s="35"/>
      <c r="C35" s="35" t="s">
        <v>182</v>
      </c>
      <c r="D35" s="33" t="s">
        <v>26</v>
      </c>
      <c r="E35" s="34">
        <v>2</v>
      </c>
      <c r="F35" s="47"/>
      <c r="G35" s="47">
        <f>ROUND(М[[#This Row],[Количество]]*М[[#This Row],[Цена за ед., руб]],2)</f>
        <v>0</v>
      </c>
      <c r="H35" s="35"/>
      <c r="I35" s="38"/>
    </row>
    <row r="36" spans="1:9" ht="23.1" customHeight="1" x14ac:dyDescent="0.2">
      <c r="A36" s="37" t="s">
        <v>153</v>
      </c>
      <c r="B36" s="35"/>
      <c r="C36" s="35" t="s">
        <v>184</v>
      </c>
      <c r="D36" s="33" t="s">
        <v>26</v>
      </c>
      <c r="E36" s="34">
        <v>137</v>
      </c>
      <c r="F36" s="47"/>
      <c r="G36" s="47">
        <f>ROUND(М[[#This Row],[Количество]]*М[[#This Row],[Цена за ед., руб]],2)</f>
        <v>0</v>
      </c>
      <c r="H36" s="35"/>
      <c r="I36" s="38"/>
    </row>
    <row r="37" spans="1:9" ht="23.1" customHeight="1" x14ac:dyDescent="0.2">
      <c r="A37" s="37" t="s">
        <v>153</v>
      </c>
      <c r="B37" s="35"/>
      <c r="C37" s="35" t="s">
        <v>186</v>
      </c>
      <c r="D37" s="33" t="s">
        <v>26</v>
      </c>
      <c r="E37" s="34">
        <v>1</v>
      </c>
      <c r="F37" s="47"/>
      <c r="G37" s="47">
        <f>ROUND(М[[#This Row],[Количество]]*М[[#This Row],[Цена за ед., руб]],2)</f>
        <v>0</v>
      </c>
      <c r="H37" s="35"/>
      <c r="I37" s="38"/>
    </row>
    <row r="38" spans="1:9" ht="23.1" customHeight="1" x14ac:dyDescent="0.2">
      <c r="A38" s="37" t="s">
        <v>153</v>
      </c>
      <c r="B38" s="35"/>
      <c r="C38" s="35" t="s">
        <v>188</v>
      </c>
      <c r="D38" s="33" t="s">
        <v>26</v>
      </c>
      <c r="E38" s="34">
        <v>1</v>
      </c>
      <c r="F38" s="47"/>
      <c r="G38" s="47">
        <f>ROUND(М[[#This Row],[Количество]]*М[[#This Row],[Цена за ед., руб]],2)</f>
        <v>0</v>
      </c>
      <c r="H38" s="35"/>
      <c r="I38" s="38"/>
    </row>
    <row r="39" spans="1:9" ht="23.1" customHeight="1" x14ac:dyDescent="0.2">
      <c r="A39" s="37" t="s">
        <v>153</v>
      </c>
      <c r="B39" s="35"/>
      <c r="C39" s="35" t="s">
        <v>190</v>
      </c>
      <c r="D39" s="33" t="s">
        <v>26</v>
      </c>
      <c r="E39" s="34">
        <v>63</v>
      </c>
      <c r="F39" s="47"/>
      <c r="G39" s="47">
        <f>ROUND(М[[#This Row],[Количество]]*М[[#This Row],[Цена за ед., руб]],2)</f>
        <v>0</v>
      </c>
      <c r="H39" s="35"/>
      <c r="I39" s="38"/>
    </row>
    <row r="40" spans="1:9" ht="23.1" customHeight="1" x14ac:dyDescent="0.2">
      <c r="A40" s="37" t="s">
        <v>153</v>
      </c>
      <c r="B40" s="35"/>
      <c r="C40" s="35" t="s">
        <v>192</v>
      </c>
      <c r="D40" s="33" t="s">
        <v>26</v>
      </c>
      <c r="E40" s="34">
        <v>1</v>
      </c>
      <c r="F40" s="47"/>
      <c r="G40" s="47">
        <f>ROUND(М[[#This Row],[Количество]]*М[[#This Row],[Цена за ед., руб]],2)</f>
        <v>0</v>
      </c>
      <c r="H40" s="35"/>
      <c r="I40" s="38"/>
    </row>
    <row r="41" spans="1:9" ht="23.1" customHeight="1" x14ac:dyDescent="0.2">
      <c r="A41" s="37" t="s">
        <v>153</v>
      </c>
      <c r="B41" s="35"/>
      <c r="C41" s="35" t="s">
        <v>194</v>
      </c>
      <c r="D41" s="33" t="s">
        <v>26</v>
      </c>
      <c r="E41" s="34">
        <v>5</v>
      </c>
      <c r="F41" s="47"/>
      <c r="G41" s="47">
        <f>ROUND(М[[#This Row],[Количество]]*М[[#This Row],[Цена за ед., руб]],2)</f>
        <v>0</v>
      </c>
      <c r="H41" s="35"/>
      <c r="I41" s="38"/>
    </row>
    <row r="42" spans="1:9" ht="23.1" customHeight="1" x14ac:dyDescent="0.2">
      <c r="A42" s="37" t="s">
        <v>153</v>
      </c>
      <c r="B42" s="35"/>
      <c r="C42" s="35" t="s">
        <v>196</v>
      </c>
      <c r="D42" s="33" t="s">
        <v>26</v>
      </c>
      <c r="E42" s="34">
        <v>7</v>
      </c>
      <c r="F42" s="47"/>
      <c r="G42" s="47">
        <f>ROUND(М[[#This Row],[Количество]]*М[[#This Row],[Цена за ед., руб]],2)</f>
        <v>0</v>
      </c>
      <c r="H42" s="35"/>
      <c r="I42" s="38"/>
    </row>
    <row r="43" spans="1:9" ht="23.1" customHeight="1" x14ac:dyDescent="0.2">
      <c r="A43" s="37" t="s">
        <v>153</v>
      </c>
      <c r="B43" s="35"/>
      <c r="C43" s="35" t="s">
        <v>198</v>
      </c>
      <c r="D43" s="33" t="s">
        <v>26</v>
      </c>
      <c r="E43" s="34">
        <v>3</v>
      </c>
      <c r="F43" s="47"/>
      <c r="G43" s="47">
        <f>ROUND(М[[#This Row],[Количество]]*М[[#This Row],[Цена за ед., руб]],2)</f>
        <v>0</v>
      </c>
      <c r="H43" s="35"/>
      <c r="I43" s="38"/>
    </row>
    <row r="44" spans="1:9" ht="23.1" customHeight="1" x14ac:dyDescent="0.2">
      <c r="A44" s="37" t="s">
        <v>153</v>
      </c>
      <c r="B44" s="35"/>
      <c r="C44" s="35" t="s">
        <v>200</v>
      </c>
      <c r="D44" s="33" t="s">
        <v>26</v>
      </c>
      <c r="E44" s="34">
        <v>3</v>
      </c>
      <c r="F44" s="47"/>
      <c r="G44" s="47">
        <f>ROUND(М[[#This Row],[Количество]]*М[[#This Row],[Цена за ед., руб]],2)</f>
        <v>0</v>
      </c>
      <c r="H44" s="35"/>
      <c r="I44" s="38"/>
    </row>
    <row r="45" spans="1:9" ht="23.1" customHeight="1" x14ac:dyDescent="0.2">
      <c r="A45" s="37" t="s">
        <v>153</v>
      </c>
      <c r="B45" s="35"/>
      <c r="C45" s="35" t="s">
        <v>202</v>
      </c>
      <c r="D45" s="33" t="s">
        <v>26</v>
      </c>
      <c r="E45" s="34">
        <v>4</v>
      </c>
      <c r="F45" s="47"/>
      <c r="G45" s="47">
        <f>ROUND(М[[#This Row],[Количество]]*М[[#This Row],[Цена за ед., руб]],2)</f>
        <v>0</v>
      </c>
      <c r="H45" s="35"/>
      <c r="I45" s="38"/>
    </row>
    <row r="46" spans="1:9" ht="23.1" customHeight="1" x14ac:dyDescent="0.2">
      <c r="A46" s="37" t="s">
        <v>153</v>
      </c>
      <c r="B46" s="35"/>
      <c r="C46" s="35" t="s">
        <v>204</v>
      </c>
      <c r="D46" s="33" t="s">
        <v>26</v>
      </c>
      <c r="E46" s="34">
        <v>2</v>
      </c>
      <c r="F46" s="47"/>
      <c r="G46" s="47">
        <f>ROUND(М[[#This Row],[Количество]]*М[[#This Row],[Цена за ед., руб]],2)</f>
        <v>0</v>
      </c>
      <c r="H46" s="35"/>
      <c r="I46" s="38"/>
    </row>
    <row r="47" spans="1:9" ht="23.1" customHeight="1" x14ac:dyDescent="0.2">
      <c r="A47" s="37" t="s">
        <v>153</v>
      </c>
      <c r="B47" s="35"/>
      <c r="C47" s="35" t="s">
        <v>206</v>
      </c>
      <c r="D47" s="33" t="s">
        <v>26</v>
      </c>
      <c r="E47" s="34">
        <v>1</v>
      </c>
      <c r="F47" s="47"/>
      <c r="G47" s="47">
        <f>ROUND(М[[#This Row],[Количество]]*М[[#This Row],[Цена за ед., руб]],2)</f>
        <v>0</v>
      </c>
      <c r="H47" s="35"/>
      <c r="I47" s="38"/>
    </row>
    <row r="48" spans="1:9" ht="23.1" customHeight="1" x14ac:dyDescent="0.2">
      <c r="A48" s="37" t="s">
        <v>153</v>
      </c>
      <c r="B48" s="35"/>
      <c r="C48" s="35" t="s">
        <v>208</v>
      </c>
      <c r="D48" s="33" t="s">
        <v>26</v>
      </c>
      <c r="E48" s="34">
        <v>5</v>
      </c>
      <c r="F48" s="47"/>
      <c r="G48" s="47">
        <f>ROUND(М[[#This Row],[Количество]]*М[[#This Row],[Цена за ед., руб]],2)</f>
        <v>0</v>
      </c>
      <c r="H48" s="35"/>
      <c r="I48" s="38"/>
    </row>
    <row r="49" spans="1:9" ht="23.1" customHeight="1" x14ac:dyDescent="0.2">
      <c r="A49" s="37" t="s">
        <v>153</v>
      </c>
      <c r="B49" s="35"/>
      <c r="C49" s="35" t="s">
        <v>210</v>
      </c>
      <c r="D49" s="33" t="s">
        <v>26</v>
      </c>
      <c r="E49" s="34">
        <v>5</v>
      </c>
      <c r="F49" s="47"/>
      <c r="G49" s="47">
        <f>ROUND(М[[#This Row],[Количество]]*М[[#This Row],[Цена за ед., руб]],2)</f>
        <v>0</v>
      </c>
      <c r="H49" s="35"/>
      <c r="I49" s="38"/>
    </row>
    <row r="50" spans="1:9" ht="23.1" customHeight="1" x14ac:dyDescent="0.2">
      <c r="A50" s="37" t="s">
        <v>153</v>
      </c>
      <c r="B50" s="35"/>
      <c r="C50" s="35" t="s">
        <v>212</v>
      </c>
      <c r="D50" s="33" t="s">
        <v>26</v>
      </c>
      <c r="E50" s="34">
        <v>1</v>
      </c>
      <c r="F50" s="47"/>
      <c r="G50" s="47">
        <f>ROUND(М[[#This Row],[Количество]]*М[[#This Row],[Цена за ед., руб]],2)</f>
        <v>0</v>
      </c>
      <c r="H50" s="35"/>
      <c r="I50" s="38"/>
    </row>
    <row r="51" spans="1:9" ht="23.1" customHeight="1" x14ac:dyDescent="0.2">
      <c r="A51" s="37" t="s">
        <v>153</v>
      </c>
      <c r="B51" s="35"/>
      <c r="C51" s="35" t="s">
        <v>214</v>
      </c>
      <c r="D51" s="33" t="s">
        <v>26</v>
      </c>
      <c r="E51" s="34">
        <v>28</v>
      </c>
      <c r="F51" s="47"/>
      <c r="G51" s="47">
        <f>ROUND(М[[#This Row],[Количество]]*М[[#This Row],[Цена за ед., руб]],2)</f>
        <v>0</v>
      </c>
      <c r="H51" s="35"/>
      <c r="I51" s="38"/>
    </row>
    <row r="52" spans="1:9" ht="23.1" customHeight="1" x14ac:dyDescent="0.2">
      <c r="A52" s="37" t="s">
        <v>153</v>
      </c>
      <c r="B52" s="35"/>
      <c r="C52" s="35" t="s">
        <v>216</v>
      </c>
      <c r="D52" s="33" t="s">
        <v>26</v>
      </c>
      <c r="E52" s="34">
        <v>1</v>
      </c>
      <c r="F52" s="47"/>
      <c r="G52" s="47">
        <f>ROUND(М[[#This Row],[Количество]]*М[[#This Row],[Цена за ед., руб]],2)</f>
        <v>0</v>
      </c>
      <c r="H52" s="35"/>
      <c r="I52" s="38"/>
    </row>
    <row r="53" spans="1:9" ht="23.1" customHeight="1" x14ac:dyDescent="0.2">
      <c r="A53" s="37" t="s">
        <v>153</v>
      </c>
      <c r="B53" s="35"/>
      <c r="C53" s="35" t="s">
        <v>218</v>
      </c>
      <c r="D53" s="33" t="s">
        <v>26</v>
      </c>
      <c r="E53" s="34">
        <v>1</v>
      </c>
      <c r="F53" s="47"/>
      <c r="G53" s="47">
        <f>ROUND(М[[#This Row],[Количество]]*М[[#This Row],[Цена за ед., руб]],2)</f>
        <v>0</v>
      </c>
      <c r="H53" s="35"/>
      <c r="I53" s="38"/>
    </row>
    <row r="54" spans="1:9" ht="23.1" customHeight="1" x14ac:dyDescent="0.2">
      <c r="A54" s="37" t="s">
        <v>153</v>
      </c>
      <c r="B54" s="35"/>
      <c r="C54" s="35" t="s">
        <v>220</v>
      </c>
      <c r="D54" s="33" t="s">
        <v>26</v>
      </c>
      <c r="E54" s="34">
        <v>4</v>
      </c>
      <c r="F54" s="47"/>
      <c r="G54" s="47">
        <f>ROUND(М[[#This Row],[Количество]]*М[[#This Row],[Цена за ед., руб]],2)</f>
        <v>0</v>
      </c>
      <c r="H54" s="35"/>
      <c r="I54" s="38"/>
    </row>
    <row r="55" spans="1:9" ht="23.1" customHeight="1" x14ac:dyDescent="0.2">
      <c r="A55" s="37" t="s">
        <v>153</v>
      </c>
      <c r="B55" s="35"/>
      <c r="C55" s="35" t="s">
        <v>222</v>
      </c>
      <c r="D55" s="33" t="s">
        <v>26</v>
      </c>
      <c r="E55" s="34">
        <v>1</v>
      </c>
      <c r="F55" s="47"/>
      <c r="G55" s="47">
        <f>ROUND(М[[#This Row],[Количество]]*М[[#This Row],[Цена за ед., руб]],2)</f>
        <v>0</v>
      </c>
      <c r="H55" s="35"/>
      <c r="I55" s="38"/>
    </row>
    <row r="56" spans="1:9" ht="23.1" customHeight="1" x14ac:dyDescent="0.2">
      <c r="A56" s="37" t="s">
        <v>153</v>
      </c>
      <c r="B56" s="35"/>
      <c r="C56" s="35" t="s">
        <v>224</v>
      </c>
      <c r="D56" s="33" t="s">
        <v>26</v>
      </c>
      <c r="E56" s="34">
        <v>35</v>
      </c>
      <c r="F56" s="47"/>
      <c r="G56" s="47">
        <f>ROUND(М[[#This Row],[Количество]]*М[[#This Row],[Цена за ед., руб]],2)</f>
        <v>0</v>
      </c>
      <c r="H56" s="35"/>
      <c r="I56" s="38"/>
    </row>
    <row r="57" spans="1:9" ht="23.1" customHeight="1" x14ac:dyDescent="0.2">
      <c r="A57" s="37" t="s">
        <v>153</v>
      </c>
      <c r="B57" s="35"/>
      <c r="C57" s="35" t="s">
        <v>226</v>
      </c>
      <c r="D57" s="33" t="s">
        <v>26</v>
      </c>
      <c r="E57" s="34">
        <v>35</v>
      </c>
      <c r="F57" s="47"/>
      <c r="G57" s="47">
        <f>ROUND(М[[#This Row],[Количество]]*М[[#This Row],[Цена за ед., руб]],2)</f>
        <v>0</v>
      </c>
      <c r="H57" s="35"/>
      <c r="I57" s="38"/>
    </row>
    <row r="58" spans="1:9" ht="23.1" customHeight="1" x14ac:dyDescent="0.2">
      <c r="A58" s="37" t="s">
        <v>153</v>
      </c>
      <c r="B58" s="35"/>
      <c r="C58" s="35" t="s">
        <v>228</v>
      </c>
      <c r="D58" s="33" t="s">
        <v>26</v>
      </c>
      <c r="E58" s="34">
        <v>41</v>
      </c>
      <c r="F58" s="47"/>
      <c r="G58" s="47">
        <f>ROUND(М[[#This Row],[Количество]]*М[[#This Row],[Цена за ед., руб]],2)</f>
        <v>0</v>
      </c>
      <c r="H58" s="35"/>
      <c r="I58" s="38"/>
    </row>
    <row r="59" spans="1:9" ht="23.1" customHeight="1" x14ac:dyDescent="0.2">
      <c r="A59" s="37" t="s">
        <v>153</v>
      </c>
      <c r="B59" s="35"/>
      <c r="C59" s="35" t="s">
        <v>230</v>
      </c>
      <c r="D59" s="33" t="s">
        <v>26</v>
      </c>
      <c r="E59" s="34">
        <v>2</v>
      </c>
      <c r="F59" s="47"/>
      <c r="G59" s="47">
        <f>ROUND(М[[#This Row],[Количество]]*М[[#This Row],[Цена за ед., руб]],2)</f>
        <v>0</v>
      </c>
      <c r="H59" s="35"/>
      <c r="I59" s="38"/>
    </row>
    <row r="60" spans="1:9" ht="23.1" customHeight="1" x14ac:dyDescent="0.2">
      <c r="A60" s="37" t="s">
        <v>153</v>
      </c>
      <c r="B60" s="35"/>
      <c r="C60" s="35" t="s">
        <v>232</v>
      </c>
      <c r="D60" s="33" t="s">
        <v>26</v>
      </c>
      <c r="E60" s="34">
        <v>116</v>
      </c>
      <c r="F60" s="47"/>
      <c r="G60" s="47">
        <f>ROUND(М[[#This Row],[Количество]]*М[[#This Row],[Цена за ед., руб]],2)</f>
        <v>0</v>
      </c>
      <c r="H60" s="35"/>
      <c r="I60" s="38"/>
    </row>
    <row r="61" spans="1:9" ht="23.1" customHeight="1" x14ac:dyDescent="0.2">
      <c r="A61" s="37" t="s">
        <v>153</v>
      </c>
      <c r="B61" s="35"/>
      <c r="C61" s="35" t="s">
        <v>234</v>
      </c>
      <c r="D61" s="33" t="s">
        <v>26</v>
      </c>
      <c r="E61" s="34">
        <v>62</v>
      </c>
      <c r="F61" s="47"/>
      <c r="G61" s="47">
        <f>ROUND(М[[#This Row],[Количество]]*М[[#This Row],[Цена за ед., руб]],2)</f>
        <v>0</v>
      </c>
      <c r="H61" s="35"/>
      <c r="I61" s="38"/>
    </row>
    <row r="62" spans="1:9" ht="23.1" customHeight="1" x14ac:dyDescent="0.2">
      <c r="A62" s="37" t="s">
        <v>153</v>
      </c>
      <c r="B62" s="35"/>
      <c r="C62" s="35" t="s">
        <v>236</v>
      </c>
      <c r="D62" s="33" t="s">
        <v>26</v>
      </c>
      <c r="E62" s="34">
        <v>1</v>
      </c>
      <c r="F62" s="47"/>
      <c r="G62" s="47">
        <f>ROUND(М[[#This Row],[Количество]]*М[[#This Row],[Цена за ед., руб]],2)</f>
        <v>0</v>
      </c>
      <c r="H62" s="35"/>
      <c r="I62" s="38"/>
    </row>
    <row r="63" spans="1:9" ht="23.1" customHeight="1" x14ac:dyDescent="0.2">
      <c r="A63" s="37" t="s">
        <v>153</v>
      </c>
      <c r="B63" s="35"/>
      <c r="C63" s="35" t="s">
        <v>238</v>
      </c>
      <c r="D63" s="33" t="s">
        <v>26</v>
      </c>
      <c r="E63" s="34">
        <v>24</v>
      </c>
      <c r="F63" s="47"/>
      <c r="G63" s="47">
        <f>ROUND(М[[#This Row],[Количество]]*М[[#This Row],[Цена за ед., руб]],2)</f>
        <v>0</v>
      </c>
      <c r="H63" s="35"/>
      <c r="I63" s="38"/>
    </row>
    <row r="64" spans="1:9" ht="23.1" customHeight="1" x14ac:dyDescent="0.2">
      <c r="A64" s="37" t="s">
        <v>153</v>
      </c>
      <c r="B64" s="35"/>
      <c r="C64" s="35" t="s">
        <v>240</v>
      </c>
      <c r="D64" s="33" t="s">
        <v>26</v>
      </c>
      <c r="E64" s="34">
        <v>2</v>
      </c>
      <c r="F64" s="47"/>
      <c r="G64" s="47">
        <f>ROUND(М[[#This Row],[Количество]]*М[[#This Row],[Цена за ед., руб]],2)</f>
        <v>0</v>
      </c>
      <c r="H64" s="35"/>
      <c r="I64" s="38"/>
    </row>
    <row r="65" spans="1:9" ht="23.1" customHeight="1" x14ac:dyDescent="0.2">
      <c r="A65" s="37" t="s">
        <v>153</v>
      </c>
      <c r="B65" s="35"/>
      <c r="C65" s="35" t="s">
        <v>242</v>
      </c>
      <c r="D65" s="33" t="s">
        <v>26</v>
      </c>
      <c r="E65" s="34">
        <v>6</v>
      </c>
      <c r="F65" s="47"/>
      <c r="G65" s="47">
        <f>ROUND(М[[#This Row],[Количество]]*М[[#This Row],[Цена за ед., руб]],2)</f>
        <v>0</v>
      </c>
      <c r="H65" s="35"/>
      <c r="I65" s="38"/>
    </row>
    <row r="66" spans="1:9" ht="23.1" customHeight="1" x14ac:dyDescent="0.2">
      <c r="A66" s="37" t="s">
        <v>153</v>
      </c>
      <c r="B66" s="35"/>
      <c r="C66" s="35" t="s">
        <v>244</v>
      </c>
      <c r="D66" s="33" t="s">
        <v>26</v>
      </c>
      <c r="E66" s="34">
        <v>1</v>
      </c>
      <c r="F66" s="47"/>
      <c r="G66" s="47">
        <f>ROUND(М[[#This Row],[Количество]]*М[[#This Row],[Цена за ед., руб]],2)</f>
        <v>0</v>
      </c>
      <c r="H66" s="35"/>
      <c r="I66" s="38"/>
    </row>
    <row r="67" spans="1:9" ht="23.1" customHeight="1" x14ac:dyDescent="0.2">
      <c r="A67" s="37" t="s">
        <v>153</v>
      </c>
      <c r="B67" s="35"/>
      <c r="C67" s="35" t="s">
        <v>246</v>
      </c>
      <c r="D67" s="33" t="s">
        <v>26</v>
      </c>
      <c r="E67" s="34">
        <v>1</v>
      </c>
      <c r="F67" s="47"/>
      <c r="G67" s="47">
        <f>ROUND(М[[#This Row],[Количество]]*М[[#This Row],[Цена за ед., руб]],2)</f>
        <v>0</v>
      </c>
      <c r="H67" s="35"/>
      <c r="I67" s="38"/>
    </row>
    <row r="68" spans="1:9" ht="23.1" customHeight="1" x14ac:dyDescent="0.2">
      <c r="A68" s="37" t="s">
        <v>153</v>
      </c>
      <c r="B68" s="35"/>
      <c r="C68" s="35" t="s">
        <v>248</v>
      </c>
      <c r="D68" s="33" t="s">
        <v>26</v>
      </c>
      <c r="E68" s="34">
        <v>1</v>
      </c>
      <c r="F68" s="47"/>
      <c r="G68" s="47">
        <f>ROUND(М[[#This Row],[Количество]]*М[[#This Row],[Цена за ед., руб]],2)</f>
        <v>0</v>
      </c>
      <c r="H68" s="35"/>
      <c r="I68" s="38"/>
    </row>
    <row r="69" spans="1:9" ht="23.1" customHeight="1" x14ac:dyDescent="0.2">
      <c r="A69" s="37" t="s">
        <v>153</v>
      </c>
      <c r="B69" s="35"/>
      <c r="C69" s="35" t="s">
        <v>250</v>
      </c>
      <c r="D69" s="33" t="s">
        <v>26</v>
      </c>
      <c r="E69" s="34">
        <v>36</v>
      </c>
      <c r="F69" s="47"/>
      <c r="G69" s="47">
        <f>ROUND(М[[#This Row],[Количество]]*М[[#This Row],[Цена за ед., руб]],2)</f>
        <v>0</v>
      </c>
      <c r="H69" s="35"/>
      <c r="I69" s="38"/>
    </row>
    <row r="70" spans="1:9" ht="23.1" customHeight="1" x14ac:dyDescent="0.2">
      <c r="A70" s="37" t="s">
        <v>153</v>
      </c>
      <c r="B70" s="35"/>
      <c r="C70" s="35" t="s">
        <v>252</v>
      </c>
      <c r="D70" s="33" t="s">
        <v>26</v>
      </c>
      <c r="E70" s="34">
        <v>1</v>
      </c>
      <c r="F70" s="47"/>
      <c r="G70" s="47">
        <f>ROUND(М[[#This Row],[Количество]]*М[[#This Row],[Цена за ед., руб]],2)</f>
        <v>0</v>
      </c>
      <c r="H70" s="35"/>
      <c r="I70" s="38"/>
    </row>
    <row r="71" spans="1:9" ht="23.1" customHeight="1" x14ac:dyDescent="0.2">
      <c r="A71" s="37" t="s">
        <v>153</v>
      </c>
      <c r="B71" s="35"/>
      <c r="C71" s="35" t="s">
        <v>254</v>
      </c>
      <c r="D71" s="33" t="s">
        <v>26</v>
      </c>
      <c r="E71" s="34">
        <v>1</v>
      </c>
      <c r="F71" s="47"/>
      <c r="G71" s="47">
        <f>ROUND(М[[#This Row],[Количество]]*М[[#This Row],[Цена за ед., руб]],2)</f>
        <v>0</v>
      </c>
      <c r="H71" s="35"/>
      <c r="I71" s="38"/>
    </row>
    <row r="72" spans="1:9" ht="23.1" customHeight="1" x14ac:dyDescent="0.2">
      <c r="A72" s="37" t="s">
        <v>153</v>
      </c>
      <c r="B72" s="35"/>
      <c r="C72" s="35" t="s">
        <v>256</v>
      </c>
      <c r="D72" s="33" t="s">
        <v>26</v>
      </c>
      <c r="E72" s="34">
        <v>2</v>
      </c>
      <c r="F72" s="47"/>
      <c r="G72" s="47">
        <f>ROUND(М[[#This Row],[Количество]]*М[[#This Row],[Цена за ед., руб]],2)</f>
        <v>0</v>
      </c>
      <c r="H72" s="35"/>
      <c r="I72" s="38"/>
    </row>
    <row r="73" spans="1:9" ht="11.1" customHeight="1" x14ac:dyDescent="0.2">
      <c r="A73" s="37" t="s">
        <v>90</v>
      </c>
      <c r="B73" s="35"/>
      <c r="C73" s="35" t="s">
        <v>91</v>
      </c>
      <c r="D73" s="33" t="s">
        <v>77</v>
      </c>
      <c r="E73" s="34">
        <v>510</v>
      </c>
      <c r="F73" s="47"/>
      <c r="G73" s="47">
        <f>ROUND(М[[#This Row],[Количество]]*М[[#This Row],[Цена за ед., руб]],2)</f>
        <v>0</v>
      </c>
      <c r="H73" s="35"/>
      <c r="I73" s="38"/>
    </row>
    <row r="74" spans="1:9" ht="11.1" customHeight="1" x14ac:dyDescent="0.2">
      <c r="A74" s="37" t="s">
        <v>90</v>
      </c>
      <c r="B74" s="35"/>
      <c r="C74" s="35" t="s">
        <v>92</v>
      </c>
      <c r="D74" s="33" t="s">
        <v>77</v>
      </c>
      <c r="E74" s="34">
        <v>170</v>
      </c>
      <c r="F74" s="47"/>
      <c r="G74" s="47">
        <f>ROUND(М[[#This Row],[Количество]]*М[[#This Row],[Цена за ед., руб]],2)</f>
        <v>0</v>
      </c>
      <c r="H74" s="35"/>
      <c r="I74" s="38"/>
    </row>
    <row r="75" spans="1:9" ht="11.1" customHeight="1" x14ac:dyDescent="0.2">
      <c r="A75" s="37" t="s">
        <v>90</v>
      </c>
      <c r="B75" s="35"/>
      <c r="C75" s="35" t="s">
        <v>93</v>
      </c>
      <c r="D75" s="33" t="s">
        <v>77</v>
      </c>
      <c r="E75" s="34">
        <v>260</v>
      </c>
      <c r="F75" s="47"/>
      <c r="G75" s="47">
        <f>ROUND(М[[#This Row],[Количество]]*М[[#This Row],[Цена за ед., руб]],2)</f>
        <v>0</v>
      </c>
      <c r="H75" s="35"/>
      <c r="I75" s="38"/>
    </row>
    <row r="76" spans="1:9" ht="11.1" customHeight="1" x14ac:dyDescent="0.2">
      <c r="A76" s="37" t="s">
        <v>90</v>
      </c>
      <c r="B76" s="35"/>
      <c r="C76" s="35" t="s">
        <v>94</v>
      </c>
      <c r="D76" s="33" t="s">
        <v>77</v>
      </c>
      <c r="E76" s="34">
        <v>236</v>
      </c>
      <c r="F76" s="47"/>
      <c r="G76" s="47">
        <f>ROUND(М[[#This Row],[Количество]]*М[[#This Row],[Цена за ед., руб]],2)</f>
        <v>0</v>
      </c>
      <c r="H76" s="35"/>
      <c r="I76" s="38"/>
    </row>
    <row r="77" spans="1:9" ht="11.1" customHeight="1" x14ac:dyDescent="0.2">
      <c r="A77" s="37" t="s">
        <v>90</v>
      </c>
      <c r="B77" s="35"/>
      <c r="C77" s="35" t="s">
        <v>95</v>
      </c>
      <c r="D77" s="33" t="s">
        <v>77</v>
      </c>
      <c r="E77" s="34">
        <v>84</v>
      </c>
      <c r="F77" s="47"/>
      <c r="G77" s="47">
        <f>ROUND(М[[#This Row],[Количество]]*М[[#This Row],[Цена за ед., руб]],2)</f>
        <v>0</v>
      </c>
      <c r="H77" s="35"/>
      <c r="I77" s="38"/>
    </row>
    <row r="78" spans="1:9" ht="11.1" customHeight="1" x14ac:dyDescent="0.2">
      <c r="A78" s="37" t="s">
        <v>97</v>
      </c>
      <c r="B78" s="35"/>
      <c r="C78" s="35" t="s">
        <v>98</v>
      </c>
      <c r="D78" s="33" t="s">
        <v>77</v>
      </c>
      <c r="E78" s="34">
        <v>63</v>
      </c>
      <c r="F78" s="47"/>
      <c r="G78" s="47">
        <f>ROUND(М[[#This Row],[Количество]]*М[[#This Row],[Цена за ед., руб]],2)</f>
        <v>0</v>
      </c>
      <c r="H78" s="35"/>
      <c r="I78" s="38"/>
    </row>
    <row r="79" spans="1:9" ht="11.1" customHeight="1" x14ac:dyDescent="0.2">
      <c r="A79" s="37" t="s">
        <v>97</v>
      </c>
      <c r="B79" s="35"/>
      <c r="C79" s="35" t="s">
        <v>278</v>
      </c>
      <c r="D79" s="33" t="s">
        <v>77</v>
      </c>
      <c r="E79" s="34">
        <v>119</v>
      </c>
      <c r="F79" s="47"/>
      <c r="G79" s="47">
        <f>ROUND(М[[#This Row],[Количество]]*М[[#This Row],[Цена за ед., руб]],2)</f>
        <v>0</v>
      </c>
      <c r="H79" s="35"/>
      <c r="I79" s="38"/>
    </row>
    <row r="80" spans="1:9" ht="11.1" customHeight="1" x14ac:dyDescent="0.2">
      <c r="A80" s="37" t="s">
        <v>97</v>
      </c>
      <c r="B80" s="35"/>
      <c r="C80" s="35" t="s">
        <v>99</v>
      </c>
      <c r="D80" s="33" t="s">
        <v>77</v>
      </c>
      <c r="E80" s="34">
        <v>202</v>
      </c>
      <c r="F80" s="47"/>
      <c r="G80" s="47">
        <f>ROUND(М[[#This Row],[Количество]]*М[[#This Row],[Цена за ед., руб]],2)</f>
        <v>0</v>
      </c>
      <c r="H80" s="35"/>
      <c r="I80" s="38"/>
    </row>
    <row r="81" spans="1:9" ht="11.1" customHeight="1" x14ac:dyDescent="0.2">
      <c r="A81" s="37" t="s">
        <v>97</v>
      </c>
      <c r="B81" s="35"/>
      <c r="C81" s="35" t="s">
        <v>100</v>
      </c>
      <c r="D81" s="33" t="s">
        <v>77</v>
      </c>
      <c r="E81" s="34">
        <v>148</v>
      </c>
      <c r="F81" s="47"/>
      <c r="G81" s="47">
        <f>ROUND(М[[#This Row],[Количество]]*М[[#This Row],[Цена за ед., руб]],2)</f>
        <v>0</v>
      </c>
      <c r="H81" s="35"/>
      <c r="I81" s="38"/>
    </row>
    <row r="82" spans="1:9" ht="35.1" customHeight="1" x14ac:dyDescent="0.2">
      <c r="A82" s="37" t="s">
        <v>39</v>
      </c>
      <c r="B82" s="35" t="s">
        <v>40</v>
      </c>
      <c r="C82" s="35" t="s">
        <v>41</v>
      </c>
      <c r="D82" s="33" t="s">
        <v>26</v>
      </c>
      <c r="E82" s="34">
        <v>8</v>
      </c>
      <c r="F82" s="47"/>
      <c r="G82" s="47">
        <f>ROUND(М[[#This Row],[Количество]]*М[[#This Row],[Цена за ед., руб]],2)</f>
        <v>0</v>
      </c>
      <c r="H82" s="35"/>
      <c r="I82" s="38"/>
    </row>
    <row r="83" spans="1:9" ht="35.1" customHeight="1" x14ac:dyDescent="0.2">
      <c r="A83" s="37" t="s">
        <v>39</v>
      </c>
      <c r="B83" s="35" t="s">
        <v>40</v>
      </c>
      <c r="C83" s="35" t="s">
        <v>43</v>
      </c>
      <c r="D83" s="33" t="s">
        <v>26</v>
      </c>
      <c r="E83" s="34">
        <v>6</v>
      </c>
      <c r="F83" s="47"/>
      <c r="G83" s="47">
        <f>ROUND(М[[#This Row],[Количество]]*М[[#This Row],[Цена за ед., руб]],2)</f>
        <v>0</v>
      </c>
      <c r="H83" s="35"/>
      <c r="I83" s="38"/>
    </row>
    <row r="84" spans="1:9" ht="35.1" customHeight="1" x14ac:dyDescent="0.2">
      <c r="A84" s="37" t="s">
        <v>39</v>
      </c>
      <c r="B84" s="35" t="s">
        <v>40</v>
      </c>
      <c r="C84" s="35" t="s">
        <v>45</v>
      </c>
      <c r="D84" s="33" t="s">
        <v>26</v>
      </c>
      <c r="E84" s="34">
        <v>6</v>
      </c>
      <c r="F84" s="47"/>
      <c r="G84" s="47">
        <f>ROUND(М[[#This Row],[Количество]]*М[[#This Row],[Цена за ед., руб]],2)</f>
        <v>0</v>
      </c>
      <c r="H84" s="35"/>
      <c r="I84" s="38"/>
    </row>
    <row r="85" spans="1:9" ht="35.1" customHeight="1" x14ac:dyDescent="0.2">
      <c r="A85" s="37" t="s">
        <v>39</v>
      </c>
      <c r="B85" s="35" t="s">
        <v>40</v>
      </c>
      <c r="C85" s="35" t="s">
        <v>47</v>
      </c>
      <c r="D85" s="33" t="s">
        <v>26</v>
      </c>
      <c r="E85" s="34">
        <v>2</v>
      </c>
      <c r="F85" s="47"/>
      <c r="G85" s="47">
        <f>ROUND(М[[#This Row],[Количество]]*М[[#This Row],[Цена за ед., руб]],2)</f>
        <v>0</v>
      </c>
      <c r="H85" s="35"/>
      <c r="I85" s="38"/>
    </row>
    <row r="86" spans="1:9" ht="35.1" customHeight="1" x14ac:dyDescent="0.2">
      <c r="A86" s="37" t="s">
        <v>39</v>
      </c>
      <c r="B86" s="35" t="s">
        <v>40</v>
      </c>
      <c r="C86" s="35" t="s">
        <v>49</v>
      </c>
      <c r="D86" s="33" t="s">
        <v>26</v>
      </c>
      <c r="E86" s="34">
        <v>2</v>
      </c>
      <c r="F86" s="47"/>
      <c r="G86" s="47">
        <f>ROUND(М[[#This Row],[Количество]]*М[[#This Row],[Цена за ед., руб]],2)</f>
        <v>0</v>
      </c>
      <c r="H86" s="35"/>
      <c r="I86" s="38"/>
    </row>
    <row r="87" spans="1:9" ht="23.1" customHeight="1" x14ac:dyDescent="0.2">
      <c r="A87" s="37" t="s">
        <v>56</v>
      </c>
      <c r="B87" s="35"/>
      <c r="C87" s="35" t="s">
        <v>57</v>
      </c>
      <c r="D87" s="33" t="s">
        <v>26</v>
      </c>
      <c r="E87" s="34">
        <v>24</v>
      </c>
      <c r="F87" s="47"/>
      <c r="G87" s="47">
        <f>ROUND(М[[#This Row],[Количество]]*М[[#This Row],[Цена за ед., руб]],2)</f>
        <v>0</v>
      </c>
      <c r="H87" s="35"/>
      <c r="I87" s="38"/>
    </row>
    <row r="88" spans="1:9" ht="23.1" customHeight="1" x14ac:dyDescent="0.2">
      <c r="A88" s="37" t="s">
        <v>56</v>
      </c>
      <c r="B88" s="35"/>
      <c r="C88" s="35" t="s">
        <v>58</v>
      </c>
      <c r="D88" s="33" t="s">
        <v>26</v>
      </c>
      <c r="E88" s="34">
        <v>8</v>
      </c>
      <c r="F88" s="47"/>
      <c r="G88" s="47">
        <f>ROUND(М[[#This Row],[Количество]]*М[[#This Row],[Цена за ед., руб]],2)</f>
        <v>0</v>
      </c>
      <c r="H88" s="35"/>
      <c r="I88" s="38"/>
    </row>
    <row r="89" spans="1:9" ht="23.1" customHeight="1" x14ac:dyDescent="0.2">
      <c r="A89" s="37" t="s">
        <v>56</v>
      </c>
      <c r="B89" s="35"/>
      <c r="C89" s="35" t="s">
        <v>59</v>
      </c>
      <c r="D89" s="33" t="s">
        <v>26</v>
      </c>
      <c r="E89" s="34">
        <v>20</v>
      </c>
      <c r="F89" s="47"/>
      <c r="G89" s="47">
        <f>ROUND(М[[#This Row],[Количество]]*М[[#This Row],[Цена за ед., руб]],2)</f>
        <v>0</v>
      </c>
      <c r="H89" s="35"/>
      <c r="I89" s="38"/>
    </row>
    <row r="90" spans="1:9" ht="23.1" customHeight="1" x14ac:dyDescent="0.2">
      <c r="A90" s="37" t="s">
        <v>56</v>
      </c>
      <c r="B90" s="35"/>
      <c r="C90" s="35" t="s">
        <v>60</v>
      </c>
      <c r="D90" s="33" t="s">
        <v>26</v>
      </c>
      <c r="E90" s="34">
        <v>4</v>
      </c>
      <c r="F90" s="47"/>
      <c r="G90" s="47">
        <f>ROUND(М[[#This Row],[Количество]]*М[[#This Row],[Цена за ед., руб]],2)</f>
        <v>0</v>
      </c>
      <c r="H90" s="35"/>
      <c r="I90" s="38"/>
    </row>
    <row r="91" spans="1:9" ht="23.1" customHeight="1" x14ac:dyDescent="0.2">
      <c r="A91" s="37" t="s">
        <v>56</v>
      </c>
      <c r="B91" s="35"/>
      <c r="C91" s="35" t="s">
        <v>61</v>
      </c>
      <c r="D91" s="33" t="s">
        <v>26</v>
      </c>
      <c r="E91" s="34">
        <v>12</v>
      </c>
      <c r="F91" s="47"/>
      <c r="G91" s="47">
        <f>ROUND(М[[#This Row],[Количество]]*М[[#This Row],[Цена за ед., руб]],2)</f>
        <v>0</v>
      </c>
      <c r="H91" s="35"/>
      <c r="I91" s="38"/>
    </row>
    <row r="92" spans="1:9" ht="23.1" customHeight="1" x14ac:dyDescent="0.2">
      <c r="A92" s="37" t="s">
        <v>56</v>
      </c>
      <c r="B92" s="35"/>
      <c r="C92" s="35" t="s">
        <v>63</v>
      </c>
      <c r="D92" s="33" t="s">
        <v>26</v>
      </c>
      <c r="E92" s="34">
        <v>8</v>
      </c>
      <c r="F92" s="47"/>
      <c r="G92" s="47">
        <f>ROUND(М[[#This Row],[Количество]]*М[[#This Row],[Цена за ед., руб]],2)</f>
        <v>0</v>
      </c>
      <c r="H92" s="35"/>
      <c r="I92" s="38"/>
    </row>
    <row r="93" spans="1:9" ht="11.1" customHeight="1" x14ac:dyDescent="0.2">
      <c r="A93" s="37" t="s">
        <v>51</v>
      </c>
      <c r="B93" s="35" t="s">
        <v>33</v>
      </c>
      <c r="C93" s="35" t="s">
        <v>52</v>
      </c>
      <c r="D93" s="33" t="s">
        <v>26</v>
      </c>
      <c r="E93" s="34">
        <v>73</v>
      </c>
      <c r="F93" s="47"/>
      <c r="G93" s="47">
        <f>ROUND(М[[#This Row],[Количество]]*М[[#This Row],[Цена за ед., руб]],2)</f>
        <v>0</v>
      </c>
      <c r="H93" s="35"/>
      <c r="I93" s="38"/>
    </row>
    <row r="94" spans="1:9" ht="11.1" customHeight="1" x14ac:dyDescent="0.2">
      <c r="A94" s="37" t="s">
        <v>51</v>
      </c>
      <c r="B94" s="35" t="s">
        <v>33</v>
      </c>
      <c r="C94" s="35" t="s">
        <v>144</v>
      </c>
      <c r="D94" s="33" t="s">
        <v>26</v>
      </c>
      <c r="E94" s="34">
        <v>24</v>
      </c>
      <c r="F94" s="47"/>
      <c r="G94" s="47">
        <f>ROUND(М[[#This Row],[Количество]]*М[[#This Row],[Цена за ед., руб]],2)</f>
        <v>0</v>
      </c>
      <c r="H94" s="35"/>
      <c r="I94" s="38"/>
    </row>
    <row r="95" spans="1:9" ht="11.1" customHeight="1" x14ac:dyDescent="0.2">
      <c r="A95" s="37" t="s">
        <v>51</v>
      </c>
      <c r="B95" s="35" t="s">
        <v>33</v>
      </c>
      <c r="C95" s="35" t="s">
        <v>53</v>
      </c>
      <c r="D95" s="33" t="s">
        <v>26</v>
      </c>
      <c r="E95" s="34">
        <v>24</v>
      </c>
      <c r="F95" s="47"/>
      <c r="G95" s="47">
        <f>ROUND(М[[#This Row],[Количество]]*М[[#This Row],[Цена за ед., руб]],2)</f>
        <v>0</v>
      </c>
      <c r="H95" s="35"/>
      <c r="I95" s="38"/>
    </row>
    <row r="96" spans="1:9" ht="11.1" customHeight="1" x14ac:dyDescent="0.2">
      <c r="A96" s="37" t="s">
        <v>51</v>
      </c>
      <c r="B96" s="35" t="s">
        <v>33</v>
      </c>
      <c r="C96" s="35" t="s">
        <v>145</v>
      </c>
      <c r="D96" s="33" t="s">
        <v>26</v>
      </c>
      <c r="E96" s="34">
        <v>8</v>
      </c>
      <c r="F96" s="47"/>
      <c r="G96" s="47">
        <f>ROUND(М[[#This Row],[Количество]]*М[[#This Row],[Цена за ед., руб]],2)</f>
        <v>0</v>
      </c>
      <c r="H96" s="35"/>
      <c r="I96" s="38"/>
    </row>
    <row r="97" spans="1:9" ht="11.1" customHeight="1" x14ac:dyDescent="0.2">
      <c r="A97" s="37" t="s">
        <v>51</v>
      </c>
      <c r="B97" s="35" t="s">
        <v>33</v>
      </c>
      <c r="C97" s="35" t="s">
        <v>54</v>
      </c>
      <c r="D97" s="33" t="s">
        <v>26</v>
      </c>
      <c r="E97" s="34">
        <v>208</v>
      </c>
      <c r="F97" s="47"/>
      <c r="G97" s="47">
        <f>ROUND(М[[#This Row],[Количество]]*М[[#This Row],[Цена за ед., руб]],2)</f>
        <v>0</v>
      </c>
      <c r="H97" s="35"/>
      <c r="I97" s="38"/>
    </row>
    <row r="98" spans="1:9" ht="11.1" customHeight="1" x14ac:dyDescent="0.2">
      <c r="A98" s="37" t="s">
        <v>51</v>
      </c>
      <c r="B98" s="35" t="s">
        <v>33</v>
      </c>
      <c r="C98" s="35" t="s">
        <v>146</v>
      </c>
      <c r="D98" s="33" t="s">
        <v>26</v>
      </c>
      <c r="E98" s="34">
        <v>4</v>
      </c>
      <c r="F98" s="47"/>
      <c r="G98" s="47">
        <f>ROUND(М[[#This Row],[Количество]]*М[[#This Row],[Цена за ед., руб]],2)</f>
        <v>0</v>
      </c>
      <c r="H98" s="35"/>
      <c r="I98" s="38"/>
    </row>
    <row r="99" spans="1:9" ht="11.1" customHeight="1" x14ac:dyDescent="0.2">
      <c r="A99" s="37" t="s">
        <v>51</v>
      </c>
      <c r="B99" s="35" t="s">
        <v>138</v>
      </c>
      <c r="C99" s="35" t="s">
        <v>139</v>
      </c>
      <c r="D99" s="33" t="s">
        <v>26</v>
      </c>
      <c r="E99" s="34">
        <v>4</v>
      </c>
      <c r="F99" s="47"/>
      <c r="G99" s="47">
        <f>ROUND(М[[#This Row],[Количество]]*М[[#This Row],[Цена за ед., руб]],2)</f>
        <v>0</v>
      </c>
      <c r="H99" s="35"/>
      <c r="I99" s="38"/>
    </row>
    <row r="100" spans="1:9" ht="11.1" customHeight="1" x14ac:dyDescent="0.2">
      <c r="A100" s="37" t="s">
        <v>51</v>
      </c>
      <c r="B100" s="35" t="s">
        <v>138</v>
      </c>
      <c r="C100" s="35" t="s">
        <v>140</v>
      </c>
      <c r="D100" s="33" t="s">
        <v>26</v>
      </c>
      <c r="E100" s="34">
        <v>2</v>
      </c>
      <c r="F100" s="47"/>
      <c r="G100" s="47">
        <f>ROUND(М[[#This Row],[Количество]]*М[[#This Row],[Цена за ед., руб]],2)</f>
        <v>0</v>
      </c>
      <c r="H100" s="35"/>
      <c r="I100" s="38"/>
    </row>
    <row r="101" spans="1:9" ht="11.1" customHeight="1" x14ac:dyDescent="0.2">
      <c r="A101" s="37" t="s">
        <v>51</v>
      </c>
      <c r="B101" s="35" t="s">
        <v>138</v>
      </c>
      <c r="C101" s="35" t="s">
        <v>142</v>
      </c>
      <c r="D101" s="33" t="s">
        <v>26</v>
      </c>
      <c r="E101" s="34">
        <v>6</v>
      </c>
      <c r="F101" s="47"/>
      <c r="G101" s="47">
        <f>ROUND(М[[#This Row],[Количество]]*М[[#This Row],[Цена за ед., руб]],2)</f>
        <v>0</v>
      </c>
      <c r="H101" s="35"/>
      <c r="I101" s="38"/>
    </row>
    <row r="102" spans="1:9" ht="11.1" customHeight="1" x14ac:dyDescent="0.2">
      <c r="A102" s="37" t="s">
        <v>51</v>
      </c>
      <c r="B102" s="35" t="s">
        <v>138</v>
      </c>
      <c r="C102" s="35" t="s">
        <v>143</v>
      </c>
      <c r="D102" s="33" t="s">
        <v>26</v>
      </c>
      <c r="E102" s="34">
        <v>4</v>
      </c>
      <c r="F102" s="47"/>
      <c r="G102" s="47">
        <f>ROUND(М[[#This Row],[Количество]]*М[[#This Row],[Цена за ед., руб]],2)</f>
        <v>0</v>
      </c>
      <c r="H102" s="35"/>
      <c r="I102" s="38"/>
    </row>
    <row r="103" spans="1:9" ht="11.1" customHeight="1" x14ac:dyDescent="0.2">
      <c r="A103" s="37" t="s">
        <v>32</v>
      </c>
      <c r="B103" s="35" t="s">
        <v>33</v>
      </c>
      <c r="C103" s="35" t="s">
        <v>34</v>
      </c>
      <c r="D103" s="33" t="s">
        <v>26</v>
      </c>
      <c r="E103" s="34">
        <v>76</v>
      </c>
      <c r="F103" s="47"/>
      <c r="G103" s="47">
        <f>ROUND(М[[#This Row],[Количество]]*М[[#This Row],[Цена за ед., руб]],2)</f>
        <v>0</v>
      </c>
      <c r="H103" s="35"/>
      <c r="I103" s="38"/>
    </row>
    <row r="104" spans="1:9" ht="11.1" customHeight="1" x14ac:dyDescent="0.2">
      <c r="A104" s="37" t="s">
        <v>267</v>
      </c>
      <c r="B104" s="35" t="s">
        <v>268</v>
      </c>
      <c r="C104" s="35" t="s">
        <v>269</v>
      </c>
      <c r="D104" s="33" t="s">
        <v>77</v>
      </c>
      <c r="E104" s="34">
        <v>680</v>
      </c>
      <c r="F104" s="47"/>
      <c r="G104" s="47">
        <f>ROUND(М[[#This Row],[Количество]]*М[[#This Row],[Цена за ед., руб]],2)</f>
        <v>0</v>
      </c>
      <c r="H104" s="35"/>
      <c r="I104" s="38"/>
    </row>
    <row r="105" spans="1:9" ht="11.1" customHeight="1" x14ac:dyDescent="0.2">
      <c r="A105" s="37" t="s">
        <v>267</v>
      </c>
      <c r="B105" s="35" t="s">
        <v>268</v>
      </c>
      <c r="C105" s="35" t="s">
        <v>270</v>
      </c>
      <c r="D105" s="33" t="s">
        <v>77</v>
      </c>
      <c r="E105" s="36">
        <v>5393</v>
      </c>
      <c r="F105" s="47"/>
      <c r="G105" s="47">
        <f>ROUND(М[[#This Row],[Количество]]*М[[#This Row],[Цена за ед., руб]],2)</f>
        <v>0</v>
      </c>
      <c r="H105" s="35"/>
      <c r="I105" s="38"/>
    </row>
    <row r="106" spans="1:9" ht="11.1" customHeight="1" x14ac:dyDescent="0.2">
      <c r="A106" s="37" t="s">
        <v>267</v>
      </c>
      <c r="B106" s="35"/>
      <c r="C106" s="35" t="s">
        <v>271</v>
      </c>
      <c r="D106" s="33" t="s">
        <v>77</v>
      </c>
      <c r="E106" s="34">
        <v>850</v>
      </c>
      <c r="F106" s="47"/>
      <c r="G106" s="47">
        <f>ROUND(М[[#This Row],[Количество]]*М[[#This Row],[Цена за ед., руб]],2)</f>
        <v>0</v>
      </c>
      <c r="H106" s="35"/>
      <c r="I106" s="38"/>
    </row>
    <row r="107" spans="1:9" ht="11.1" customHeight="1" x14ac:dyDescent="0.2">
      <c r="A107" s="37" t="s">
        <v>267</v>
      </c>
      <c r="B107" s="35" t="s">
        <v>268</v>
      </c>
      <c r="C107" s="35" t="s">
        <v>271</v>
      </c>
      <c r="D107" s="33" t="s">
        <v>77</v>
      </c>
      <c r="E107" s="36">
        <v>8878</v>
      </c>
      <c r="F107" s="47"/>
      <c r="G107" s="47">
        <f>ROUND(М[[#This Row],[Количество]]*М[[#This Row],[Цена за ед., руб]],2)</f>
        <v>0</v>
      </c>
      <c r="H107" s="35"/>
      <c r="I107" s="38"/>
    </row>
    <row r="108" spans="1:9" ht="11.1" customHeight="1" x14ac:dyDescent="0.2">
      <c r="A108" s="37" t="s">
        <v>276</v>
      </c>
      <c r="B108" s="35"/>
      <c r="C108" s="35" t="s">
        <v>277</v>
      </c>
      <c r="D108" s="33" t="s">
        <v>26</v>
      </c>
      <c r="E108" s="34">
        <v>2</v>
      </c>
      <c r="F108" s="47"/>
      <c r="G108" s="47">
        <f>ROUND(М[[#This Row],[Количество]]*М[[#This Row],[Цена за ед., руб]],2)</f>
        <v>0</v>
      </c>
      <c r="H108" s="35"/>
      <c r="I108" s="38"/>
    </row>
    <row r="109" spans="1:9" ht="23.1" customHeight="1" x14ac:dyDescent="0.2">
      <c r="A109" s="37" t="s">
        <v>126</v>
      </c>
      <c r="B109" s="35"/>
      <c r="C109" s="35" t="s">
        <v>127</v>
      </c>
      <c r="D109" s="33" t="s">
        <v>26</v>
      </c>
      <c r="E109" s="34">
        <v>2</v>
      </c>
      <c r="F109" s="47"/>
      <c r="G109" s="47">
        <f>ROUND(М[[#This Row],[Количество]]*М[[#This Row],[Цена за ед., руб]],2)</f>
        <v>0</v>
      </c>
      <c r="H109" s="35"/>
      <c r="I109" s="38"/>
    </row>
    <row r="110" spans="1:9" ht="23.1" customHeight="1" x14ac:dyDescent="0.2">
      <c r="A110" s="37" t="s">
        <v>126</v>
      </c>
      <c r="B110" s="35"/>
      <c r="C110" s="35" t="s">
        <v>128</v>
      </c>
      <c r="D110" s="33" t="s">
        <v>26</v>
      </c>
      <c r="E110" s="34">
        <v>15</v>
      </c>
      <c r="F110" s="47"/>
      <c r="G110" s="47">
        <f>ROUND(М[[#This Row],[Количество]]*М[[#This Row],[Цена за ед., руб]],2)</f>
        <v>0</v>
      </c>
      <c r="H110" s="35"/>
      <c r="I110" s="38"/>
    </row>
    <row r="111" spans="1:9" ht="23.1" customHeight="1" x14ac:dyDescent="0.2">
      <c r="A111" s="37" t="s">
        <v>126</v>
      </c>
      <c r="B111" s="35"/>
      <c r="C111" s="35" t="s">
        <v>129</v>
      </c>
      <c r="D111" s="33" t="s">
        <v>26</v>
      </c>
      <c r="E111" s="34">
        <v>15</v>
      </c>
      <c r="F111" s="47"/>
      <c r="G111" s="47">
        <f>ROUND(М[[#This Row],[Количество]]*М[[#This Row],[Цена за ед., руб]],2)</f>
        <v>0</v>
      </c>
      <c r="H111" s="35"/>
      <c r="I111" s="38"/>
    </row>
    <row r="112" spans="1:9" ht="23.1" customHeight="1" x14ac:dyDescent="0.2">
      <c r="A112" s="37" t="s">
        <v>126</v>
      </c>
      <c r="B112" s="35"/>
      <c r="C112" s="35" t="s">
        <v>130</v>
      </c>
      <c r="D112" s="33" t="s">
        <v>26</v>
      </c>
      <c r="E112" s="34">
        <v>26</v>
      </c>
      <c r="F112" s="47"/>
      <c r="G112" s="47">
        <f>ROUND(М[[#This Row],[Количество]]*М[[#This Row],[Цена за ед., руб]],2)</f>
        <v>0</v>
      </c>
      <c r="H112" s="35"/>
      <c r="I112" s="38"/>
    </row>
    <row r="113" spans="1:9" ht="23.1" customHeight="1" x14ac:dyDescent="0.2">
      <c r="A113" s="37" t="s">
        <v>126</v>
      </c>
      <c r="B113" s="35"/>
      <c r="C113" s="35" t="s">
        <v>131</v>
      </c>
      <c r="D113" s="33" t="s">
        <v>26</v>
      </c>
      <c r="E113" s="34">
        <v>1</v>
      </c>
      <c r="F113" s="47"/>
      <c r="G113" s="47">
        <f>ROUND(М[[#This Row],[Количество]]*М[[#This Row],[Цена за ед., руб]],2)</f>
        <v>0</v>
      </c>
      <c r="H113" s="35"/>
      <c r="I113" s="38"/>
    </row>
    <row r="114" spans="1:9" ht="59.1" customHeight="1" x14ac:dyDescent="0.2">
      <c r="A114" s="37" t="s">
        <v>126</v>
      </c>
      <c r="B114" s="35"/>
      <c r="C114" s="35" t="s">
        <v>135</v>
      </c>
      <c r="D114" s="33" t="s">
        <v>26</v>
      </c>
      <c r="E114" s="34">
        <v>1</v>
      </c>
      <c r="F114" s="47"/>
      <c r="G114" s="47">
        <f>ROUND(М[[#This Row],[Количество]]*М[[#This Row],[Цена за ед., руб]],2)</f>
        <v>0</v>
      </c>
      <c r="H114" s="35"/>
      <c r="I114" s="38"/>
    </row>
    <row r="115" spans="1:9" ht="59.1" customHeight="1" x14ac:dyDescent="0.2">
      <c r="A115" s="37" t="s">
        <v>126</v>
      </c>
      <c r="B115" s="35"/>
      <c r="C115" s="35" t="s">
        <v>136</v>
      </c>
      <c r="D115" s="33" t="s">
        <v>26</v>
      </c>
      <c r="E115" s="34">
        <v>1</v>
      </c>
      <c r="F115" s="47"/>
      <c r="G115" s="47">
        <f>ROUND(М[[#This Row],[Количество]]*М[[#This Row],[Цена за ед., руб]],2)</f>
        <v>0</v>
      </c>
      <c r="H115" s="35"/>
      <c r="I115" s="38"/>
    </row>
    <row r="116" spans="1:9" ht="23.1" customHeight="1" x14ac:dyDescent="0.2">
      <c r="A116" s="37" t="s">
        <v>126</v>
      </c>
      <c r="B116" s="35"/>
      <c r="C116" s="35" t="s">
        <v>132</v>
      </c>
      <c r="D116" s="33" t="s">
        <v>26</v>
      </c>
      <c r="E116" s="34">
        <v>3</v>
      </c>
      <c r="F116" s="47"/>
      <c r="G116" s="47">
        <f>ROUND(М[[#This Row],[Количество]]*М[[#This Row],[Цена за ед., руб]],2)</f>
        <v>0</v>
      </c>
      <c r="H116" s="35"/>
      <c r="I116" s="38"/>
    </row>
    <row r="117" spans="1:9" ht="23.1" customHeight="1" x14ac:dyDescent="0.2">
      <c r="A117" s="37" t="s">
        <v>126</v>
      </c>
      <c r="B117" s="35"/>
      <c r="C117" s="35" t="s">
        <v>133</v>
      </c>
      <c r="D117" s="33" t="s">
        <v>26</v>
      </c>
      <c r="E117" s="34">
        <v>3</v>
      </c>
      <c r="F117" s="47"/>
      <c r="G117" s="47">
        <f>ROUND(М[[#This Row],[Количество]]*М[[#This Row],[Цена за ед., руб]],2)</f>
        <v>0</v>
      </c>
      <c r="H117" s="35"/>
      <c r="I117" s="38"/>
    </row>
    <row r="118" spans="1:9" ht="11.1" customHeight="1" x14ac:dyDescent="0.2">
      <c r="A118" s="37" t="s">
        <v>86</v>
      </c>
      <c r="B118" s="35" t="s">
        <v>33</v>
      </c>
      <c r="C118" s="35" t="s">
        <v>87</v>
      </c>
      <c r="D118" s="33" t="s">
        <v>26</v>
      </c>
      <c r="E118" s="34">
        <v>4</v>
      </c>
      <c r="F118" s="47"/>
      <c r="G118" s="47">
        <f>ROUND(М[[#This Row],[Количество]]*М[[#This Row],[Цена за ед., руб]],2)</f>
        <v>0</v>
      </c>
      <c r="H118" s="35"/>
      <c r="I118" s="38"/>
    </row>
    <row r="119" spans="1:9" ht="11.1" customHeight="1" x14ac:dyDescent="0.2">
      <c r="A119" s="37" t="s">
        <v>286</v>
      </c>
      <c r="B119" s="35"/>
      <c r="C119" s="35" t="s">
        <v>287</v>
      </c>
      <c r="D119" s="33" t="s">
        <v>288</v>
      </c>
      <c r="E119" s="34">
        <v>160</v>
      </c>
      <c r="F119" s="47"/>
      <c r="G119" s="47">
        <f>ROUND(М[[#This Row],[Количество]]*М[[#This Row],[Цена за ед., руб]],2)</f>
        <v>0</v>
      </c>
      <c r="H119" s="35" t="s">
        <v>289</v>
      </c>
      <c r="I119" s="38"/>
    </row>
    <row r="120" spans="1:9" ht="11.1" customHeight="1" x14ac:dyDescent="0.2">
      <c r="A120" s="37" t="s">
        <v>148</v>
      </c>
      <c r="B120" s="35"/>
      <c r="C120" s="35" t="s">
        <v>149</v>
      </c>
      <c r="D120" s="33" t="s">
        <v>26</v>
      </c>
      <c r="E120" s="34">
        <v>92</v>
      </c>
      <c r="F120" s="47"/>
      <c r="G120" s="47">
        <f>ROUND(М[[#This Row],[Количество]]*М[[#This Row],[Цена за ед., руб]],2)</f>
        <v>0</v>
      </c>
      <c r="H120" s="35"/>
      <c r="I120" s="38"/>
    </row>
    <row r="121" spans="1:9" ht="11.1" customHeight="1" x14ac:dyDescent="0.2">
      <c r="A121" s="37" t="s">
        <v>69</v>
      </c>
      <c r="B121" s="35" t="s">
        <v>70</v>
      </c>
      <c r="C121" s="35" t="s">
        <v>71</v>
      </c>
      <c r="D121" s="33" t="s">
        <v>26</v>
      </c>
      <c r="E121" s="34">
        <v>214</v>
      </c>
      <c r="F121" s="47"/>
      <c r="G121" s="47">
        <f>ROUND(М[[#This Row],[Количество]]*М[[#This Row],[Цена за ед., руб]],2)</f>
        <v>0</v>
      </c>
      <c r="H121" s="35"/>
      <c r="I121" s="38"/>
    </row>
    <row r="122" spans="1:9" ht="35.1" customHeight="1" x14ac:dyDescent="0.2">
      <c r="A122" s="37" t="s">
        <v>120</v>
      </c>
      <c r="B122" s="35" t="s">
        <v>117</v>
      </c>
      <c r="C122" s="35" t="s">
        <v>121</v>
      </c>
      <c r="D122" s="33" t="s">
        <v>26</v>
      </c>
      <c r="E122" s="34">
        <v>4</v>
      </c>
      <c r="F122" s="47"/>
      <c r="G122" s="47">
        <f>ROUND(М[[#This Row],[Количество]]*М[[#This Row],[Цена за ед., руб]],2)</f>
        <v>0</v>
      </c>
      <c r="H122" s="35"/>
      <c r="I122" s="38"/>
    </row>
    <row r="123" spans="1:9" ht="35.1" customHeight="1" x14ac:dyDescent="0.2">
      <c r="A123" s="37" t="s">
        <v>120</v>
      </c>
      <c r="B123" s="35" t="s">
        <v>117</v>
      </c>
      <c r="C123" s="35" t="s">
        <v>122</v>
      </c>
      <c r="D123" s="33" t="s">
        <v>26</v>
      </c>
      <c r="E123" s="34">
        <v>12</v>
      </c>
      <c r="F123" s="47"/>
      <c r="G123" s="47">
        <f>ROUND(М[[#This Row],[Количество]]*М[[#This Row],[Цена за ед., руб]],2)</f>
        <v>0</v>
      </c>
      <c r="H123" s="35"/>
      <c r="I123" s="38"/>
    </row>
    <row r="124" spans="1:9" ht="11.1" customHeight="1" x14ac:dyDescent="0.2">
      <c r="A124" s="37" t="s">
        <v>120</v>
      </c>
      <c r="B124" s="35" t="s">
        <v>117</v>
      </c>
      <c r="C124" s="35" t="s">
        <v>123</v>
      </c>
      <c r="D124" s="33" t="s">
        <v>26</v>
      </c>
      <c r="E124" s="34">
        <v>8</v>
      </c>
      <c r="F124" s="47"/>
      <c r="G124" s="47">
        <f>ROUND(М[[#This Row],[Количество]]*М[[#This Row],[Цена за ед., руб]],2)</f>
        <v>0</v>
      </c>
      <c r="H124" s="35"/>
      <c r="I124" s="38"/>
    </row>
    <row r="125" spans="1:9" ht="11.1" customHeight="1" x14ac:dyDescent="0.2">
      <c r="A125" s="37" t="s">
        <v>120</v>
      </c>
      <c r="B125" s="35" t="s">
        <v>117</v>
      </c>
      <c r="C125" s="35" t="s">
        <v>124</v>
      </c>
      <c r="D125" s="33" t="s">
        <v>26</v>
      </c>
      <c r="E125" s="34">
        <v>14</v>
      </c>
      <c r="F125" s="47"/>
      <c r="G125" s="47">
        <f>ROUND(М[[#This Row],[Количество]]*М[[#This Row],[Цена за ед., руб]],2)</f>
        <v>0</v>
      </c>
      <c r="H125" s="35"/>
      <c r="I125" s="38"/>
    </row>
    <row r="126" spans="1:9" ht="23.1" customHeight="1" x14ac:dyDescent="0.2">
      <c r="A126" s="37" t="s">
        <v>74</v>
      </c>
      <c r="B126" s="35" t="s">
        <v>75</v>
      </c>
      <c r="C126" s="35" t="s">
        <v>76</v>
      </c>
      <c r="D126" s="33" t="s">
        <v>77</v>
      </c>
      <c r="E126" s="34">
        <v>184</v>
      </c>
      <c r="F126" s="47"/>
      <c r="G126" s="47">
        <f>ROUND(М[[#This Row],[Количество]]*М[[#This Row],[Цена за ед., руб]],2)</f>
        <v>0</v>
      </c>
      <c r="H126" s="35"/>
      <c r="I126" s="38"/>
    </row>
    <row r="127" spans="1:9" ht="23.1" customHeight="1" x14ac:dyDescent="0.2">
      <c r="A127" s="37" t="s">
        <v>74</v>
      </c>
      <c r="B127" s="35" t="s">
        <v>75</v>
      </c>
      <c r="C127" s="35" t="s">
        <v>259</v>
      </c>
      <c r="D127" s="33" t="s">
        <v>77</v>
      </c>
      <c r="E127" s="34">
        <v>44</v>
      </c>
      <c r="F127" s="47"/>
      <c r="G127" s="47">
        <f>ROUND(М[[#This Row],[Количество]]*М[[#This Row],[Цена за ед., руб]],2)</f>
        <v>0</v>
      </c>
      <c r="H127" s="35"/>
      <c r="I127" s="38"/>
    </row>
    <row r="128" spans="1:9" ht="23.1" customHeight="1" x14ac:dyDescent="0.2">
      <c r="A128" s="37" t="s">
        <v>74</v>
      </c>
      <c r="B128" s="35" t="s">
        <v>75</v>
      </c>
      <c r="C128" s="35" t="s">
        <v>78</v>
      </c>
      <c r="D128" s="33" t="s">
        <v>77</v>
      </c>
      <c r="E128" s="34">
        <v>44</v>
      </c>
      <c r="F128" s="47"/>
      <c r="G128" s="47">
        <f>ROUND(М[[#This Row],[Количество]]*М[[#This Row],[Цена за ед., руб]],2)</f>
        <v>0</v>
      </c>
      <c r="H128" s="35"/>
      <c r="I128" s="38"/>
    </row>
    <row r="129" spans="1:9" ht="23.1" customHeight="1" x14ac:dyDescent="0.2">
      <c r="A129" s="37" t="s">
        <v>74</v>
      </c>
      <c r="B129" s="35" t="s">
        <v>75</v>
      </c>
      <c r="C129" s="35" t="s">
        <v>79</v>
      </c>
      <c r="D129" s="33" t="s">
        <v>77</v>
      </c>
      <c r="E129" s="34">
        <v>275</v>
      </c>
      <c r="F129" s="47"/>
      <c r="G129" s="47">
        <f>ROUND(М[[#This Row],[Количество]]*М[[#This Row],[Цена за ед., руб]],2)</f>
        <v>0</v>
      </c>
      <c r="H129" s="35"/>
      <c r="I129" s="38"/>
    </row>
    <row r="130" spans="1:9" ht="23.1" customHeight="1" x14ac:dyDescent="0.2">
      <c r="A130" s="37" t="s">
        <v>74</v>
      </c>
      <c r="B130" s="35" t="s">
        <v>75</v>
      </c>
      <c r="C130" s="35" t="s">
        <v>260</v>
      </c>
      <c r="D130" s="33" t="s">
        <v>77</v>
      </c>
      <c r="E130" s="36">
        <v>8436</v>
      </c>
      <c r="F130" s="47"/>
      <c r="G130" s="47">
        <f>ROUND(М[[#This Row],[Количество]]*М[[#This Row],[Цена за ед., руб]],2)</f>
        <v>0</v>
      </c>
      <c r="H130" s="35"/>
      <c r="I130" s="38"/>
    </row>
    <row r="131" spans="1:9" ht="23.1" customHeight="1" x14ac:dyDescent="0.2">
      <c r="A131" s="37" t="s">
        <v>74</v>
      </c>
      <c r="B131" s="35" t="s">
        <v>75</v>
      </c>
      <c r="C131" s="35" t="s">
        <v>80</v>
      </c>
      <c r="D131" s="33" t="s">
        <v>77</v>
      </c>
      <c r="E131" s="36">
        <v>5616</v>
      </c>
      <c r="F131" s="47"/>
      <c r="G131" s="47">
        <f>ROUND(М[[#This Row],[Количество]]*М[[#This Row],[Цена за ед., руб]],2)</f>
        <v>0</v>
      </c>
      <c r="H131" s="35"/>
      <c r="I131" s="38"/>
    </row>
    <row r="132" spans="1:9" ht="23.1" customHeight="1" x14ac:dyDescent="0.2">
      <c r="A132" s="37" t="s">
        <v>74</v>
      </c>
      <c r="B132" s="35" t="s">
        <v>75</v>
      </c>
      <c r="C132" s="35" t="s">
        <v>81</v>
      </c>
      <c r="D132" s="33" t="s">
        <v>77</v>
      </c>
      <c r="E132" s="34">
        <v>818</v>
      </c>
      <c r="F132" s="47"/>
      <c r="G132" s="47">
        <f>ROUND(М[[#This Row],[Количество]]*М[[#This Row],[Цена за ед., руб]],2)</f>
        <v>0</v>
      </c>
      <c r="H132" s="35"/>
      <c r="I132" s="38"/>
    </row>
    <row r="133" spans="1:9" ht="23.1" customHeight="1" x14ac:dyDescent="0.2">
      <c r="A133" s="37" t="s">
        <v>74</v>
      </c>
      <c r="B133" s="35" t="s">
        <v>75</v>
      </c>
      <c r="C133" s="35" t="s">
        <v>82</v>
      </c>
      <c r="D133" s="33" t="s">
        <v>77</v>
      </c>
      <c r="E133" s="34">
        <v>260</v>
      </c>
      <c r="F133" s="47"/>
      <c r="G133" s="47">
        <f>ROUND(М[[#This Row],[Количество]]*М[[#This Row],[Цена за ед., руб]],2)</f>
        <v>0</v>
      </c>
      <c r="H133" s="35"/>
      <c r="I133" s="38"/>
    </row>
    <row r="134" spans="1:9" ht="23.1" customHeight="1" x14ac:dyDescent="0.2">
      <c r="A134" s="37" t="s">
        <v>74</v>
      </c>
      <c r="B134" s="35" t="s">
        <v>75</v>
      </c>
      <c r="C134" s="35" t="s">
        <v>84</v>
      </c>
      <c r="D134" s="33" t="s">
        <v>77</v>
      </c>
      <c r="E134" s="34">
        <v>227</v>
      </c>
      <c r="F134" s="47"/>
      <c r="G134" s="47">
        <f>ROUND(М[[#This Row],[Количество]]*М[[#This Row],[Цена за ед., руб]],2)</f>
        <v>0</v>
      </c>
      <c r="H134" s="35"/>
      <c r="I134" s="38"/>
    </row>
    <row r="135" spans="1:9" ht="11.1" customHeight="1" x14ac:dyDescent="0.2">
      <c r="A135" s="41" t="s">
        <v>257</v>
      </c>
      <c r="B135" s="50"/>
      <c r="C135" s="50" t="s">
        <v>258</v>
      </c>
      <c r="D135" s="42" t="s">
        <v>26</v>
      </c>
      <c r="E135" s="43">
        <v>5</v>
      </c>
      <c r="F135" s="47"/>
      <c r="G135" s="48">
        <f>ROUND(М[[#This Row],[Количество]]*М[[#This Row],[Цена за ед., руб]],2)</f>
        <v>0</v>
      </c>
      <c r="H135" s="50"/>
      <c r="I135" s="45"/>
    </row>
    <row r="136" spans="1:9" ht="22.5" x14ac:dyDescent="0.2">
      <c r="A136" s="41" t="s">
        <v>309</v>
      </c>
      <c r="B136" s="50"/>
      <c r="C136" s="50"/>
      <c r="D136" s="42" t="s">
        <v>101</v>
      </c>
      <c r="E136" s="59"/>
      <c r="F136" s="48"/>
      <c r="G136" s="48">
        <f ca="1">SUMIF(ЛСР!$B$6:$M$276,М[[#This Row],[Наим.]],ЛСР!$L$6:$L$276)</f>
        <v>0</v>
      </c>
      <c r="H136" s="50" t="s">
        <v>326</v>
      </c>
      <c r="I136" s="45"/>
    </row>
    <row r="137" spans="1:9" ht="22.5" x14ac:dyDescent="0.2">
      <c r="A137" s="41" t="s">
        <v>310</v>
      </c>
      <c r="B137" s="50"/>
      <c r="C137" s="50"/>
      <c r="D137" s="42" t="s">
        <v>101</v>
      </c>
      <c r="E137" s="59"/>
      <c r="F137" s="48"/>
      <c r="G137" s="48">
        <f ca="1">SUMIF(ЛСР!$B$6:$M$276,М[[#This Row],[Наим.]],ЛСР!$L$6:$L$276)</f>
        <v>0</v>
      </c>
      <c r="H137" s="50" t="s">
        <v>326</v>
      </c>
      <c r="I137" s="45"/>
    </row>
    <row r="138" spans="1:9" ht="22.5" x14ac:dyDescent="0.2">
      <c r="A138" s="41" t="s">
        <v>311</v>
      </c>
      <c r="B138" s="50"/>
      <c r="C138" s="50"/>
      <c r="D138" s="42" t="s">
        <v>101</v>
      </c>
      <c r="E138" s="59"/>
      <c r="F138" s="48"/>
      <c r="G138" s="48">
        <f ca="1">SUMIF(ЛСР!$B$6:$M$276,М[[#This Row],[Наим.]],ЛСР!$L$6:$L$276)</f>
        <v>0</v>
      </c>
      <c r="H138" s="50" t="s">
        <v>326</v>
      </c>
      <c r="I138" s="45"/>
    </row>
    <row r="139" spans="1:9" ht="11.45" customHeight="1" x14ac:dyDescent="0.2">
      <c r="A139" s="41" t="s">
        <v>308</v>
      </c>
      <c r="B139" s="50"/>
      <c r="C139" s="50"/>
      <c r="D139" s="42"/>
      <c r="E139" s="44"/>
      <c r="F139" s="48"/>
      <c r="G139" s="48">
        <f ca="1">SUBTOTAL(109,М[Сумма, руб])</f>
        <v>0</v>
      </c>
      <c r="H139" s="50"/>
      <c r="I139" s="45"/>
    </row>
    <row r="141" spans="1:9" ht="11.45" customHeight="1" x14ac:dyDescent="0.2">
      <c r="F141" s="78" t="s">
        <v>315</v>
      </c>
      <c r="G141" s="79">
        <f ca="1">ЛСР!L279-М[[#Totals],[Сумма,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138" xr:uid="{D6E8959B-CAEF-4C2B-87AD-29135975073D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4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300</v>
      </c>
      <c r="B1" s="1" t="s">
        <v>301</v>
      </c>
    </row>
    <row r="2" spans="1:2" ht="11.1" customHeight="1" x14ac:dyDescent="0.2">
      <c r="A2" s="1" t="s">
        <v>302</v>
      </c>
      <c r="B2" s="1" t="s">
        <v>303</v>
      </c>
    </row>
    <row r="3" spans="1:2" ht="11.1" customHeight="1" x14ac:dyDescent="0.2">
      <c r="A3" s="1" t="s">
        <v>304</v>
      </c>
      <c r="B3" s="1" t="s">
        <v>305</v>
      </c>
    </row>
    <row r="4" spans="1:2" ht="11.1" customHeight="1" x14ac:dyDescent="0.2">
      <c r="A4" s="1" t="s">
        <v>306</v>
      </c>
      <c r="B4" s="1" t="s">
        <v>307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2026-07-22T08:40:53Z</dcterms:modified>
</cp:coreProperties>
</file>