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tapovaob\Desktop\"/>
    </mc:Choice>
  </mc:AlternateContent>
  <xr:revisionPtr revIDLastSave="0" documentId="13_ncr:1_{B8A3CD89-879B-410A-9604-1549A697F304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J22" i="1" a="1"/>
  <c r="J22" i="1" s="1"/>
  <c r="K22" i="1" s="1"/>
  <c r="K21" i="1" s="1"/>
  <c r="I24" i="1"/>
  <c r="M24" i="1" a="1"/>
  <c r="M24" i="1" s="1"/>
  <c r="J24" i="1" a="1"/>
  <c r="J24" i="1" s="1"/>
  <c r="I25" i="1"/>
  <c r="M25" i="1" a="1"/>
  <c r="M25" i="1" s="1"/>
  <c r="J25" i="1" a="1"/>
  <c r="J25" i="1" s="1"/>
  <c r="K25" i="1" s="1"/>
  <c r="I26" i="1"/>
  <c r="M26" i="1" a="1"/>
  <c r="M26" i="1" s="1"/>
  <c r="J26" i="1" a="1"/>
  <c r="J26" i="1" s="1"/>
  <c r="K26" i="1" s="1"/>
  <c r="I27" i="1"/>
  <c r="M27" i="1" a="1"/>
  <c r="M27" i="1" s="1"/>
  <c r="J27" i="1" a="1"/>
  <c r="J27" i="1" s="1"/>
  <c r="I28" i="1"/>
  <c r="M28" i="1" a="1"/>
  <c r="M28" i="1" s="1"/>
  <c r="J28" i="1" a="1"/>
  <c r="J28" i="1" s="1"/>
  <c r="K28" i="1" s="1"/>
  <c r="I29" i="1"/>
  <c r="M29" i="1" a="1"/>
  <c r="M29" i="1" s="1"/>
  <c r="J29" i="1" a="1"/>
  <c r="J29" i="1" s="1"/>
  <c r="K29" i="1" s="1"/>
  <c r="I33" i="1"/>
  <c r="J33" i="1" a="1"/>
  <c r="J33" i="1" s="1"/>
  <c r="I35" i="1"/>
  <c r="M35" i="1" a="1"/>
  <c r="M35" i="1" s="1"/>
  <c r="J35" i="1" a="1"/>
  <c r="J35" i="1" s="1"/>
  <c r="I36" i="1"/>
  <c r="M36" i="1" a="1"/>
  <c r="M36" i="1" s="1"/>
  <c r="J36" i="1" a="1"/>
  <c r="J36" i="1" s="1"/>
  <c r="K36" i="1" s="1"/>
  <c r="I37" i="1"/>
  <c r="M37" i="1" a="1"/>
  <c r="M37" i="1" s="1"/>
  <c r="J37" i="1" a="1"/>
  <c r="J37" i="1" s="1"/>
  <c r="K37" i="1" s="1"/>
  <c r="I38" i="1"/>
  <c r="M38" i="1" a="1"/>
  <c r="M38" i="1" s="1"/>
  <c r="J38" i="1" a="1"/>
  <c r="J38" i="1" s="1"/>
  <c r="I39" i="1"/>
  <c r="M39" i="1" a="1"/>
  <c r="M39" i="1" s="1"/>
  <c r="J39" i="1" a="1"/>
  <c r="J39" i="1" s="1"/>
  <c r="K39" i="1" s="1"/>
  <c r="I41" i="1"/>
  <c r="J41" i="1" a="1"/>
  <c r="J41" i="1" s="1"/>
  <c r="K41" i="1" s="1"/>
  <c r="K40" i="1" s="1"/>
  <c r="I43" i="1"/>
  <c r="M43" i="1" a="1"/>
  <c r="M43" i="1" s="1"/>
  <c r="J43" i="1" a="1"/>
  <c r="J43" i="1" s="1"/>
  <c r="K43" i="1" s="1"/>
  <c r="K42" i="1" s="1"/>
  <c r="G15" i="3"/>
  <c r="G14" i="3"/>
  <c r="G13" i="3"/>
  <c r="G12" i="3"/>
  <c r="G11" i="3"/>
  <c r="G10" i="3"/>
  <c r="G9" i="3"/>
  <c r="G8" i="3"/>
  <c r="G7" i="3"/>
  <c r="G6" i="3"/>
  <c r="G5" i="3"/>
  <c r="G4" i="3"/>
  <c r="E6" i="2"/>
  <c r="E5" i="2"/>
  <c r="E4" i="2"/>
  <c r="G16" i="3" l="1"/>
  <c r="E7" i="2"/>
  <c r="K35" i="1"/>
  <c r="K38" i="1"/>
  <c r="K33" i="1"/>
  <c r="K32" i="1" s="1"/>
  <c r="K24" i="1"/>
  <c r="K27" i="1"/>
  <c r="K34" i="1" l="1"/>
  <c r="K23" i="1"/>
  <c r="K20" i="1" s="1"/>
  <c r="K19" i="1" s="1"/>
  <c r="K45" i="1"/>
  <c r="K46" i="1" l="1"/>
  <c r="K31" i="1"/>
  <c r="K30" i="1" s="1"/>
  <c r="K18" i="1" s="1"/>
  <c r="K44" i="1" l="1"/>
</calcChain>
</file>

<file path=xl/sharedStrings.xml><?xml version="1.0" encoding="utf-8"?>
<sst xmlns="http://schemas.openxmlformats.org/spreadsheetml/2006/main" count="210" uniqueCount="88">
  <si>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</si>
  <si>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Устройство корзин/решеток под кондиционеры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</si>
  <si>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</si>
  <si>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</si>
  <si>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</si>
  <si>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</si>
  <si>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</si>
  <si>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</si>
  <si>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</si>
  <si>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</si>
  <si>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</si>
  <si>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</si>
  <si>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</si>
  <si>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</si>
  <si>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</si>
  <si>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</si>
  <si>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</si>
  <si>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05.04</t>
  </si>
  <si>
    <t>Устройство корзин/решеток под кондиционеры</t>
  </si>
  <si>
    <t>05.04.01</t>
  </si>
  <si>
    <t>Кронштейны</t>
  </si>
  <si>
    <t>05.04.01.00</t>
  </si>
  <si>
    <t>Работы:</t>
  </si>
  <si>
    <t>Монтаж кронштейна</t>
  </si>
  <si>
    <t>шт</t>
  </si>
  <si>
    <t>Материалы:</t>
  </si>
  <si>
    <t>1</t>
  </si>
  <si>
    <t>Кронштейн для кондиционеров</t>
  </si>
  <si>
    <t>L-385 RAL 9004</t>
  </si>
  <si>
    <t>Кронштейны выполнены из листа 3 мм констр. сталь, рамный анкер EJOT SDP-KB-10Sх80F + анкер-винт 8х90 R-LX-HF-ZP оц (в соответствии с проектом). Покрытие - краска полимерно-порошковая, RAL по проекту в соответствии с фасадом.</t>
  </si>
  <si>
    <t>2</t>
  </si>
  <si>
    <t>L-550 RAL 1019</t>
  </si>
  <si>
    <t>Оцинк сталь 08ПС толщ. 2 мм , окрашивание - полимерно-порошковая краска, накладной вертикальный L=550 мм</t>
  </si>
  <si>
    <t>3</t>
  </si>
  <si>
    <t>L-550 RAL 9004</t>
  </si>
  <si>
    <t>4</t>
  </si>
  <si>
    <t>L-550 RAL 9010</t>
  </si>
  <si>
    <t>Оцинк сталь 08ПС толщ. 2 мм , окрашивание - полимерно-порошковая краска, накладной вертикальный L=830 мм</t>
  </si>
  <si>
    <t>5</t>
  </si>
  <si>
    <t>L-550 RAL 8019</t>
  </si>
  <si>
    <t>6</t>
  </si>
  <si>
    <t>L-550 RAL 1014</t>
  </si>
  <si>
    <t>05.04.02</t>
  </si>
  <si>
    <t>Корзины</t>
  </si>
  <si>
    <t>05.04.02.00</t>
  </si>
  <si>
    <t>Монтаж корзины тип 1</t>
  </si>
  <si>
    <t>Корзина для кондиционеров</t>
  </si>
  <si>
    <t>RAL 1019</t>
  </si>
  <si>
    <t>Размер корзины 900х600х450 (ШхВхГ). Внешний вид - вертикальные ламели с боковыми ребрами. Панели выполнены из листа 1 мм оцинк. Покрытие - краска полимерно-порошковая, RAL по проекту в соответствии с фасадом. Крепление блока кондиционера к уголкам 1,5 мм оцинк., (поз.7 проекта).</t>
  </si>
  <si>
    <t>RAL 1014</t>
  </si>
  <si>
    <t>RAL 8019</t>
  </si>
  <si>
    <t>RAL 9004</t>
  </si>
  <si>
    <t>RAL 9010</t>
  </si>
  <si>
    <t>Монтаж корзины тип 4</t>
  </si>
  <si>
    <t>Размер корзины 4450х600х450 (ШхВхГ). Внешний вид - чередование вертикальных и горизонтальных ламелей, с боковыми ребрами. Панели выполнены из листа 1 мм оцинк. Покрытие - краска полимерно-порошковая, RAL по проекту в соответствии с фасадом. Крепление блока кондиционера к уголкам 1,5 мм оцинк., (поз.7 проекта).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</si>
  <si>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</si>
  <si>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</si>
  <si>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</si>
  <si>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</si>
  <si>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</si>
  <si>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</si>
  <si>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</si>
  <si>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</si>
  <si>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</si>
  <si>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</si>
  <si>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</si>
  <si>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</si>
  <si>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</si>
  <si>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</si>
  <si>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ГП-72.214.01.05.04 Секция 1_Устройство корзин/решеток под кондиционеры №1</t>
  </si>
  <si>
    <t>46200fa7-9b8b-11f1-9619-cc5d3c3b48f3</t>
  </si>
  <si>
    <t>ГП-72.214.02.05.04 Секция 2_Устройство корзин/решеток под кондиционеры №1</t>
  </si>
  <si>
    <t>4c2c8b49-9b8b-11f1-9619-cc5d3c3b48f3</t>
  </si>
  <si>
    <t>Итог</t>
  </si>
  <si>
    <t>Приложение №</t>
  </si>
  <si>
    <t>к договору подряда№</t>
  </si>
  <si>
    <t>ПОДРЯДЧИК:</t>
  </si>
  <si>
    <t>Заказчик:</t>
  </si>
  <si>
    <t>Технический заказчик:</t>
  </si>
  <si>
    <t>ООО "ЭНКО СТРОЙ"</t>
  </si>
  <si>
    <t>ООО "Технический заказчик "ЭНКО"</t>
  </si>
  <si>
    <t xml:space="preserve">_________________/ </t>
  </si>
  <si>
    <t>_________________/ С.И. Ярков</t>
  </si>
  <si>
    <t>Примечание:</t>
  </si>
  <si>
    <t>-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</si>
  <si>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</si>
  <si>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</si>
  <si>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Локальный сметный расчет (ЛСР)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</si>
</sst>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  <font>
      <b/>
      <i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6" fillId="0" borderId="0" xfId="0" applyFont="1" applyAlignment="1">
      <alignment vertical="top"/>
    </xf>
  </cellXfs>
  <cellStyles count="2">
    <cellStyle name="Обычный" xfId="0" builtinId="0"/>
    <cellStyle name="Обычный 3 2 2" xfId="1" xr:uid="{8F8A5F05-947E-4D3D-918F-E0121BE14EF2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05C147-10E7-463E-A133-444F155AF3C6}" name="Р" displayName="Р" ref="A3:F7" totalsRowCount="1" headerRowDxfId="37" headerRowBorderDxfId="36" tableBorderDxfId="35" totalsRowBorderDxfId="34">
  <autoFilter ref="A3:F6" xr:uid="{F005C147-10E7-463E-A133-444F155AF3C6}"/>
  <tableColumns count="6">
    <tableColumn id="1" xr3:uid="{DF91A1F1-85B6-4E7E-917E-041E5FAA22E5}" name="Наименование" totalsRowLabel="Итог" dataDxfId="33" totalsRowDxfId="14"/>
    <tableColumn id="2" xr3:uid="{DB8C462C-3C27-43E8-9253-8B99FD9B6D92}" name="Ед. изм." dataDxfId="32" totalsRowDxfId="13"/>
    <tableColumn id="3" xr3:uid="{23DD4C4A-E408-470B-B7F8-F0254B20A002}" name="Количество" dataDxfId="31" totalsRowDxfId="12"/>
    <tableColumn id="4" xr3:uid="{8446B3A8-AF20-4F5C-BD90-2690875600E4}" name="Цена за ед., руб" dataDxfId="30" totalsRowDxfId="11"/>
    <tableColumn id="5" xr3:uid="{EF7D9A02-8A36-4EF6-BEF3-C46B2F76ED3D}" name="Сумма, руб" totalsRowFunction="sum" dataDxfId="29" totalsRowDxfId="10">
      <calculatedColumnFormula>ROUND(Р[[#This Row],[Количество]]*Р[[#This Row],[Цена за ед., руб]],2)</calculatedColumnFormula>
    </tableColumn>
    <tableColumn id="6" xr3:uid="{36D6677D-9A60-463E-A144-8175D31427BE}" name="Примечание" dataDxfId="28" totalsRow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69619F-2187-4921-A228-5FDCBD956E5A}" name="М" displayName="М" ref="A3:I16" totalsRowCount="1" headerRowDxfId="27" headerRowBorderDxfId="26" tableBorderDxfId="25" totalsRowBorderDxfId="24">
  <autoFilter ref="A3:I15" xr:uid="{5769619F-2187-4921-A228-5FDCBD956E5A}"/>
  <tableColumns count="9">
    <tableColumn id="1" xr3:uid="{02BD3C84-6876-4830-A6B1-8987302AF234}" name="Наим." totalsRowLabel="Итог" dataDxfId="23" totalsRowDxfId="8"/>
    <tableColumn id="2" xr3:uid="{F421E614-AE1D-4172-9F57-52E5E07F37BD}" name="Артикул, марка, произв." dataDxfId="22" totalsRowDxfId="7"/>
    <tableColumn id="3" xr3:uid="{3D5BB699-2FB1-4D33-972E-35678EB95A25}" name="Хар-ка" dataDxfId="21" totalsRowDxfId="6"/>
    <tableColumn id="4" xr3:uid="{BAF60BCF-E86C-4EE9-B1A2-AEAC0315E71F}" name="Ед. изм." dataDxfId="20" totalsRowDxfId="5"/>
    <tableColumn id="5" xr3:uid="{BF4197A0-E848-4AEB-8DCF-672BE2C39FA2}" name="Количество" dataDxfId="19" totalsRowDxfId="4"/>
    <tableColumn id="6" xr3:uid="{9E51C5FD-5D6E-46FF-971E-B947D0F922A4}" name="Цена за ед., руб" dataDxfId="18" totalsRowDxfId="3"/>
    <tableColumn id="7" xr3:uid="{1567B641-1A6B-4B84-9EAC-3E08D713B593}" name="Сумма, руб" totalsRowFunction="sum" dataDxfId="17" totalsRowDxfId="2">
      <calculatedColumnFormula>ROUND(М[[#This Row],[Количество]]*М[[#This Row],[Цена за ед., руб]],2)</calculatedColumnFormula>
    </tableColumn>
    <tableColumn id="8" xr3:uid="{B7AE3D81-06B8-4483-8165-8D071027308D}" name="Прим." dataDxfId="16" totalsRowDxfId="1"/>
    <tableColumn id="9" xr3:uid="{62755784-7BB5-43AA-A572-6193029018F0}" name="Форма закупа" dataDxfId="1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M51"/>
  <sheetViews>
    <sheetView tabSelected="1" workbookViewId="0">
      <pane ySplit="16" topLeftCell="A17" activePane="bottomLeft" state="frozen"/>
      <selection pane="bottomLeft" activeCell="B12" sqref="B12:J12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8" width="10.5" style="1" customWidth="1"/>
    <col min="9" max="9" width="14.6640625" style="1" customWidth="1"/>
    <col min="10" max="10" width="16" style="1" customWidth="1"/>
    <col min="11" max="11" width="17" style="1" customWidth="1"/>
    <col min="12" max="12" width="35" style="1" customWidth="1"/>
    <col min="13" max="13" width="23.33203125" style="1" customWidth="1"/>
  </cols>
  <sheetData>
    <row r="1" spans="1:13" ht="11.1" customHeight="1" x14ac:dyDescent="0.2">
      <c r="M1"/>
    </row>
    <row r="2" spans="1:13" ht="11.1" customHeight="1" x14ac:dyDescent="0.2">
      <c r="G2" s="80"/>
      <c r="H2" s="80"/>
      <c r="I2" s="80"/>
      <c r="J2" s="80"/>
      <c r="K2" s="80"/>
      <c r="L2" s="81" t="s">
        <v>74</v>
      </c>
      <c r="M2"/>
    </row>
    <row r="3" spans="1:13" ht="23.1" customHeight="1" x14ac:dyDescent="0.2">
      <c r="G3" s="80"/>
      <c r="H3" s="80"/>
      <c r="I3" s="80"/>
      <c r="J3" s="80"/>
      <c r="K3" s="80"/>
      <c r="L3" s="82" t="s">
        <v>75</v>
      </c>
      <c r="M3"/>
    </row>
    <row r="4" spans="1:13" ht="23.1" customHeight="1" x14ac:dyDescent="0.2">
      <c r="G4" s="80"/>
      <c r="H4" s="80"/>
      <c r="I4" s="80"/>
      <c r="J4" s="80"/>
      <c r="K4" s="80"/>
    </row>
    <row r="5" spans="1:13" ht="11.1" customHeight="1" x14ac:dyDescent="0.2">
      <c r="B5" s="83" t="s">
        <v>76</v>
      </c>
      <c r="E5" s="83" t="s">
        <v>77</v>
      </c>
      <c r="G5" s="80"/>
      <c r="H5" s="80"/>
      <c r="I5" s="80"/>
      <c r="J5" s="87" t="s">
        <v>78</v>
      </c>
      <c r="K5" s="80"/>
    </row>
    <row r="6" spans="1:13" ht="11.1" customHeight="1" x14ac:dyDescent="0.2">
      <c r="E6" s="83" t="s">
        <v>79</v>
      </c>
      <c r="G6" s="80"/>
      <c r="H6" s="80"/>
      <c r="I6" s="80"/>
      <c r="J6" s="86" t="s">
        <v>80</v>
      </c>
      <c r="K6" s="80"/>
    </row>
    <row r="7" spans="1:13" ht="11.1" customHeight="1" x14ac:dyDescent="0.2">
      <c r="E7" s="83"/>
      <c r="G7" s="80"/>
      <c r="H7" s="80"/>
      <c r="I7" s="80"/>
      <c r="J7" s="84"/>
      <c r="K7" s="80"/>
    </row>
    <row r="8" spans="1:13" ht="11.1" customHeight="1" x14ac:dyDescent="0.2">
      <c r="B8" s="85" t="s">
        <v>81</v>
      </c>
      <c r="E8" s="85" t="s">
        <v>82</v>
      </c>
      <c r="G8" s="80"/>
      <c r="H8" s="80"/>
      <c r="I8" s="80"/>
      <c r="J8" s="86" t="s">
        <v>82</v>
      </c>
      <c r="K8" s="80"/>
    </row>
    <row r="9" spans="1:13" ht="11.1" customHeight="1" x14ac:dyDescent="0.2">
      <c r="B9" s="85"/>
      <c r="E9" s="85"/>
      <c r="G9" s="80"/>
      <c r="H9" s="80"/>
      <c r="I9" s="80"/>
      <c r="J9" s="84"/>
      <c r="K9" s="80"/>
    </row>
    <row r="10" spans="1:13" ht="11.1" customHeight="1" x14ac:dyDescent="0.2"/>
    <row r="11" spans="1:13" ht="11.1" customHeight="1" x14ac:dyDescent="0.2">
      <c r="B11" s="71" t="s">
        <v>87</v>
      </c>
      <c r="C11" s="71"/>
      <c r="D11" s="71"/>
      <c r="E11" s="71"/>
      <c r="F11" s="71"/>
      <c r="G11" s="71"/>
      <c r="H11" s="71"/>
      <c r="I11" s="71"/>
      <c r="J11" s="71"/>
    </row>
    <row r="12" spans="1:13" ht="25.5" customHeight="1" x14ac:dyDescent="0.2">
      <c r="B12" s="72" t="s">
        <v>0</v>
      </c>
      <c r="C12" s="72"/>
      <c r="D12" s="72"/>
      <c r="E12" s="72"/>
      <c r="F12" s="72"/>
      <c r="G12" s="72"/>
      <c r="H12" s="72"/>
      <c r="I12" s="72"/>
      <c r="J12" s="72"/>
    </row>
    <row r="13" spans="1:13" ht="23.1" customHeight="1" x14ac:dyDescent="0.2">
      <c r="B13" s="72" t="s">
        <v>1</v>
      </c>
      <c r="C13" s="72"/>
      <c r="D13" s="72"/>
      <c r="E13" s="72"/>
      <c r="F13" s="72"/>
      <c r="G13" s="72"/>
      <c r="H13" s="72"/>
      <c r="I13" s="72"/>
      <c r="J13" s="72"/>
    </row>
    <row r="14" spans="1:13" ht="11.1" customHeight="1" x14ac:dyDescent="0.2"/>
    <row r="15" spans="1:13" ht="11.1" customHeight="1" x14ac:dyDescent="0.2">
      <c r="A15" s="67" t="s">
        <v>2</v>
      </c>
      <c r="B15" s="67" t="s">
        <v>3</v>
      </c>
      <c r="C15" s="73" t="s">
        <v>4</v>
      </c>
      <c r="D15" s="75" t="s">
        <v>5</v>
      </c>
      <c r="E15" s="67" t="s">
        <v>6</v>
      </c>
      <c r="F15" s="65" t="s">
        <v>7</v>
      </c>
      <c r="G15" s="77" t="s">
        <v>8</v>
      </c>
      <c r="H15" s="77" t="s">
        <v>9</v>
      </c>
      <c r="I15" s="67" t="s">
        <v>10</v>
      </c>
      <c r="J15" s="65" t="s">
        <v>11</v>
      </c>
      <c r="K15" s="65" t="s">
        <v>12</v>
      </c>
      <c r="L15" s="67" t="s">
        <v>13</v>
      </c>
      <c r="M15" s="65" t="s">
        <v>14</v>
      </c>
    </row>
    <row r="16" spans="1:13" ht="11.1" customHeight="1" x14ac:dyDescent="0.2">
      <c r="A16" s="68"/>
      <c r="B16" s="68"/>
      <c r="C16" s="74"/>
      <c r="D16" s="76"/>
      <c r="E16" s="68"/>
      <c r="F16" s="66"/>
      <c r="G16" s="78"/>
      <c r="H16" s="78"/>
      <c r="I16" s="68"/>
      <c r="J16" s="66"/>
      <c r="K16" s="66"/>
      <c r="L16" s="68"/>
      <c r="M16" s="66"/>
    </row>
    <row r="17" spans="1:13" ht="11.1" customHeight="1" x14ac:dyDescent="0.2">
      <c r="A17" s="3" t="s">
        <v>15</v>
      </c>
      <c r="B17" s="4" t="s">
        <v>16</v>
      </c>
      <c r="C17" s="5"/>
      <c r="D17" s="5"/>
      <c r="E17" s="6"/>
      <c r="F17" s="7"/>
      <c r="G17" s="7"/>
      <c r="H17" s="7"/>
      <c r="I17" s="7"/>
      <c r="J17" s="52"/>
      <c r="K17" s="52"/>
      <c r="L17" s="5"/>
      <c r="M17" s="5"/>
    </row>
    <row r="18" spans="1:13" ht="23.1" customHeight="1" outlineLevel="1" x14ac:dyDescent="0.2">
      <c r="A18" s="8" t="s">
        <v>17</v>
      </c>
      <c r="B18" s="9" t="s">
        <v>18</v>
      </c>
      <c r="C18" s="10"/>
      <c r="D18" s="10"/>
      <c r="E18" s="11"/>
      <c r="F18" s="12"/>
      <c r="G18" s="12"/>
      <c r="H18" s="12"/>
      <c r="I18" s="12"/>
      <c r="J18" s="53"/>
      <c r="K18" s="53">
        <f>SUM($K$30,$K$19)</f>
        <v>0</v>
      </c>
      <c r="L18" s="10"/>
      <c r="M18" s="10"/>
    </row>
    <row r="19" spans="1:13" ht="11.1" customHeight="1" outlineLevel="2" x14ac:dyDescent="0.2">
      <c r="A19" s="13" t="s">
        <v>19</v>
      </c>
      <c r="B19" s="14" t="s">
        <v>20</v>
      </c>
      <c r="C19" s="15"/>
      <c r="D19" s="15"/>
      <c r="E19" s="16"/>
      <c r="F19" s="17"/>
      <c r="G19" s="18"/>
      <c r="H19" s="18"/>
      <c r="I19" s="18"/>
      <c r="J19" s="54"/>
      <c r="K19" s="54">
        <f>SUM($K$20)</f>
        <v>0</v>
      </c>
      <c r="L19" s="19"/>
      <c r="M19" s="19"/>
    </row>
    <row r="20" spans="1:13" ht="11.1" customHeight="1" outlineLevel="3" x14ac:dyDescent="0.2">
      <c r="A20" s="13" t="s">
        <v>21</v>
      </c>
      <c r="B20" s="14" t="s">
        <v>20</v>
      </c>
      <c r="C20" s="15"/>
      <c r="D20" s="15"/>
      <c r="E20" s="16"/>
      <c r="F20" s="17"/>
      <c r="G20" s="18"/>
      <c r="H20" s="18"/>
      <c r="I20" s="18"/>
      <c r="J20" s="54"/>
      <c r="K20" s="54">
        <f>SUM($K$23,$K$21)</f>
        <v>0</v>
      </c>
      <c r="L20" s="19"/>
      <c r="M20" s="19"/>
    </row>
    <row r="21" spans="1:13" ht="11.1" customHeight="1" outlineLevel="4" x14ac:dyDescent="0.2">
      <c r="A21" s="20"/>
      <c r="B21" s="14" t="s">
        <v>22</v>
      </c>
      <c r="C21" s="21"/>
      <c r="D21" s="21"/>
      <c r="E21" s="21"/>
      <c r="F21" s="21"/>
      <c r="G21" s="21"/>
      <c r="H21" s="21"/>
      <c r="I21" s="21"/>
      <c r="J21" s="55"/>
      <c r="K21" s="56">
        <f>SUM($K$22)</f>
        <v>0</v>
      </c>
      <c r="L21" s="18"/>
      <c r="M21" s="22"/>
    </row>
    <row r="22" spans="1:13" ht="11.1" customHeight="1" outlineLevel="4" x14ac:dyDescent="0.2">
      <c r="A22" s="23"/>
      <c r="B22" s="24" t="s">
        <v>23</v>
      </c>
      <c r="C22" s="25"/>
      <c r="D22" s="25"/>
      <c r="E22" s="26" t="s">
        <v>24</v>
      </c>
      <c r="F22" s="27"/>
      <c r="G22" s="28">
        <v>107</v>
      </c>
      <c r="H22" s="28">
        <v>202</v>
      </c>
      <c r="I22" s="28">
        <f>SUM($G$22:$H$22)</f>
        <v>309</v>
      </c>
      <c r="J22" s="57">
        <f t="array" ref="J22">INDEX(Р[Цена за ед., руб],MATCH(1,IF(($B22=Р[Наименование])*($L22=Р[Примечание]),{1},($B22=Р[Наименование])*($L22=Р[Примечание])),0))</f>
        <v>0</v>
      </c>
      <c r="K22" s="57">
        <f>ROUND($I$22*$J$22,2)</f>
        <v>0</v>
      </c>
      <c r="L22" s="25"/>
      <c r="M22" s="25"/>
    </row>
    <row r="23" spans="1:13" ht="11.1" customHeight="1" outlineLevel="4" x14ac:dyDescent="0.2">
      <c r="A23" s="20"/>
      <c r="B23" s="14" t="s">
        <v>25</v>
      </c>
      <c r="C23" s="21"/>
      <c r="D23" s="21"/>
      <c r="E23" s="21"/>
      <c r="F23" s="21"/>
      <c r="G23" s="21"/>
      <c r="H23" s="21"/>
      <c r="I23" s="21"/>
      <c r="J23" s="55"/>
      <c r="K23" s="56">
        <f>SUM($K$24:$K$29)</f>
        <v>0</v>
      </c>
      <c r="L23" s="18"/>
      <c r="M23" s="22"/>
    </row>
    <row r="24" spans="1:13" ht="81.95" customHeight="1" outlineLevel="4" x14ac:dyDescent="0.2">
      <c r="A24" s="23" t="s">
        <v>26</v>
      </c>
      <c r="B24" s="24" t="s">
        <v>27</v>
      </c>
      <c r="C24" s="25"/>
      <c r="D24" s="25" t="s">
        <v>28</v>
      </c>
      <c r="E24" s="26" t="s">
        <v>24</v>
      </c>
      <c r="F24" s="27"/>
      <c r="G24" s="28">
        <v>45</v>
      </c>
      <c r="H24" s="27"/>
      <c r="I24" s="28">
        <f>SUM($G$24:$H$24)</f>
        <v>45</v>
      </c>
      <c r="J24" s="57">
        <f t="array" ref="J24">INDEX(М[Цена за ед., руб],MATCH(1,IF(($B24=М[Наим.])*($C24=М[Артикул, марка, произв.])*($D24=М[Хар-ка])*($L24=М[Прим.]),{1},($B24=М[Наим.])*($C24=М[Артикул, марка, произв.])*($D24=М[Хар-ка])*($L24=М[Прим.])),0))</f>
        <v>0</v>
      </c>
      <c r="K24" s="57">
        <f>ROUND($I$24*$J$24,2)</f>
        <v>0</v>
      </c>
      <c r="L24" s="25" t="s">
        <v>29</v>
      </c>
      <c r="M24" s="25" t="str">
        <f t="array" ref="M24">INDEX(М[Форма закупа],MATCH(1,IF(($B24=М[Наим.])*($C24=М[Артикул, марка, произв.])*($D24=М[Хар-ка])*($L24=М[Прим.]),{1},($B24=М[Наим.])*($C24=М[Артикул, марка, произв.])*($D24=М[Хар-ка])*($L24=М[Прим.])),0))</f>
        <v>Закупка подрядчик</v>
      </c>
    </row>
    <row r="25" spans="1:13" ht="47.1" customHeight="1" outlineLevel="4" x14ac:dyDescent="0.2">
      <c r="A25" s="23" t="s">
        <v>30</v>
      </c>
      <c r="B25" s="24" t="s">
        <v>27</v>
      </c>
      <c r="C25" s="25"/>
      <c r="D25" s="25" t="s">
        <v>31</v>
      </c>
      <c r="E25" s="26" t="s">
        <v>24</v>
      </c>
      <c r="F25" s="27"/>
      <c r="G25" s="28">
        <v>6</v>
      </c>
      <c r="H25" s="28">
        <v>26</v>
      </c>
      <c r="I25" s="28">
        <f>SUM($G$25:$H$25)</f>
        <v>32</v>
      </c>
      <c r="J25" s="57">
        <f t="array" ref="J25">INDEX(М[Цена за ед., руб],MATCH(1,IF(($B25=М[Наим.])*($C25=М[Артикул, марка, произв.])*($D25=М[Хар-ка])*($L25=М[Прим.]),{1},($B25=М[Наим.])*($C25=М[Артикул, марка, произв.])*($D25=М[Хар-ка])*($L25=М[Прим.])),0))</f>
        <v>0</v>
      </c>
      <c r="K25" s="57">
        <f>ROUND($I$25*$J$25,2)</f>
        <v>0</v>
      </c>
      <c r="L25" s="25" t="s">
        <v>32</v>
      </c>
      <c r="M25" s="25" t="str">
        <f t="array" ref="M25">INDEX(М[Форма закупа],MATCH(1,IF(($B25=М[Наим.])*($C25=М[Артикул, марка, произв.])*($D25=М[Хар-ка])*($L25=М[Прим.]),{1},($B25=М[Наим.])*($C25=М[Артикул, марка, произв.])*($D25=М[Хар-ка])*($L25=М[Прим.])),0))</f>
        <v>Закупка подрядчик</v>
      </c>
    </row>
    <row r="26" spans="1:13" ht="47.1" customHeight="1" outlineLevel="4" x14ac:dyDescent="0.2">
      <c r="A26" s="23" t="s">
        <v>33</v>
      </c>
      <c r="B26" s="24" t="s">
        <v>27</v>
      </c>
      <c r="C26" s="25"/>
      <c r="D26" s="25" t="s">
        <v>34</v>
      </c>
      <c r="E26" s="26" t="s">
        <v>24</v>
      </c>
      <c r="F26" s="27"/>
      <c r="G26" s="28">
        <v>16</v>
      </c>
      <c r="H26" s="28">
        <v>84</v>
      </c>
      <c r="I26" s="28">
        <f>SUM($G$26:$H$26)</f>
        <v>100</v>
      </c>
      <c r="J26" s="57">
        <f t="array" ref="J26">INDEX(М[Цена за ед., руб],MATCH(1,IF(($B26=М[Наим.])*($C26=М[Артикул, марка, произв.])*($D26=М[Хар-ка])*($L26=М[Прим.]),{1},($B26=М[Наим.])*($C26=М[Артикул, марка, произв.])*($D26=М[Хар-ка])*($L26=М[Прим.])),0))</f>
        <v>0</v>
      </c>
      <c r="K26" s="57">
        <f>ROUND($I$26*$J$26,2)</f>
        <v>0</v>
      </c>
      <c r="L26" s="25" t="s">
        <v>32</v>
      </c>
      <c r="M26" s="25" t="str">
        <f t="array" ref="M26">INDEX(М[Форма закупа],MATCH(1,IF(($B26=М[Наим.])*($C26=М[Артикул, марка, произв.])*($D26=М[Хар-ка])*($L26=М[Прим.]),{1},($B26=М[Наим.])*($C26=М[Артикул, марка, произв.])*($D26=М[Хар-ка])*($L26=М[Прим.])),0))</f>
        <v>Закупка подрядчик</v>
      </c>
    </row>
    <row r="27" spans="1:13" ht="47.1" customHeight="1" outlineLevel="4" x14ac:dyDescent="0.2">
      <c r="A27" s="23" t="s">
        <v>35</v>
      </c>
      <c r="B27" s="24" t="s">
        <v>27</v>
      </c>
      <c r="C27" s="25"/>
      <c r="D27" s="25" t="s">
        <v>36</v>
      </c>
      <c r="E27" s="26" t="s">
        <v>24</v>
      </c>
      <c r="F27" s="27"/>
      <c r="G27" s="27"/>
      <c r="H27" s="28">
        <v>44</v>
      </c>
      <c r="I27" s="28">
        <f>SUM($G$27:$H$27)</f>
        <v>44</v>
      </c>
      <c r="J27" s="57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57">
        <f>ROUND($I$27*$J$27,2)</f>
        <v>0</v>
      </c>
      <c r="L27" s="25" t="s">
        <v>37</v>
      </c>
      <c r="M27" s="25" t="str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Закупка подрядчик</v>
      </c>
    </row>
    <row r="28" spans="1:13" ht="47.1" customHeight="1" outlineLevel="4" x14ac:dyDescent="0.2">
      <c r="A28" s="23" t="s">
        <v>38</v>
      </c>
      <c r="B28" s="24" t="s">
        <v>27</v>
      </c>
      <c r="C28" s="25"/>
      <c r="D28" s="25" t="s">
        <v>39</v>
      </c>
      <c r="E28" s="26" t="s">
        <v>24</v>
      </c>
      <c r="F28" s="27"/>
      <c r="G28" s="28">
        <v>34</v>
      </c>
      <c r="H28" s="28">
        <v>40</v>
      </c>
      <c r="I28" s="28">
        <f>SUM($G$28:$H$28)</f>
        <v>74</v>
      </c>
      <c r="J28" s="57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57">
        <f>ROUND($I$28*$J$28,2)</f>
        <v>0</v>
      </c>
      <c r="L28" s="25" t="s">
        <v>32</v>
      </c>
      <c r="M28" s="25" t="str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Закупка подрядчик</v>
      </c>
    </row>
    <row r="29" spans="1:13" ht="47.1" customHeight="1" outlineLevel="4" x14ac:dyDescent="0.2">
      <c r="A29" s="23" t="s">
        <v>40</v>
      </c>
      <c r="B29" s="24" t="s">
        <v>27</v>
      </c>
      <c r="C29" s="25"/>
      <c r="D29" s="25" t="s">
        <v>41</v>
      </c>
      <c r="E29" s="26" t="s">
        <v>24</v>
      </c>
      <c r="F29" s="27"/>
      <c r="G29" s="28">
        <v>6</v>
      </c>
      <c r="H29" s="28">
        <v>8</v>
      </c>
      <c r="I29" s="28">
        <f>SUM($G$29:$H$29)</f>
        <v>14</v>
      </c>
      <c r="J29" s="57">
        <f t="array" ref="J29">INDEX(М[Цена за ед., руб],MATCH(1,IF(($B29=М[Наим.])*($C29=М[Артикул, марка, произв.])*($D29=М[Хар-ка])*($L29=М[Прим.]),{1},($B29=М[Наим.])*($C29=М[Артикул, марка, произв.])*($D29=М[Хар-ка])*($L29=М[Прим.])),0))</f>
        <v>0</v>
      </c>
      <c r="K29" s="57">
        <f>ROUND($I$29*$J$29,2)</f>
        <v>0</v>
      </c>
      <c r="L29" s="25" t="s">
        <v>32</v>
      </c>
      <c r="M29" s="25" t="str">
        <f t="array" ref="M29">INDEX(М[Форма закупа],MATCH(1,IF(($B29=М[Наим.])*($C29=М[Артикул, марка, произв.])*($D29=М[Хар-ка])*($L29=М[Прим.]),{1},($B29=М[Наим.])*($C29=М[Артикул, марка, произв.])*($D29=М[Хар-ка])*($L29=М[Прим.])),0))</f>
        <v>Закупка подрядчик</v>
      </c>
    </row>
    <row r="30" spans="1:13" ht="11.1" customHeight="1" outlineLevel="2" x14ac:dyDescent="0.2">
      <c r="A30" s="13" t="s">
        <v>42</v>
      </c>
      <c r="B30" s="14" t="s">
        <v>43</v>
      </c>
      <c r="C30" s="15"/>
      <c r="D30" s="15"/>
      <c r="E30" s="16"/>
      <c r="F30" s="17"/>
      <c r="G30" s="18"/>
      <c r="H30" s="18"/>
      <c r="I30" s="18"/>
      <c r="J30" s="54"/>
      <c r="K30" s="54">
        <f>SUM($K$31)</f>
        <v>0</v>
      </c>
      <c r="L30" s="19"/>
      <c r="M30" s="19"/>
    </row>
    <row r="31" spans="1:13" ht="11.1" customHeight="1" outlineLevel="3" x14ac:dyDescent="0.2">
      <c r="A31" s="13" t="s">
        <v>44</v>
      </c>
      <c r="B31" s="14" t="s">
        <v>43</v>
      </c>
      <c r="C31" s="15"/>
      <c r="D31" s="15"/>
      <c r="E31" s="16"/>
      <c r="F31" s="17"/>
      <c r="G31" s="18"/>
      <c r="H31" s="18"/>
      <c r="I31" s="18"/>
      <c r="J31" s="54"/>
      <c r="K31" s="54">
        <f>SUM($K$42,$K$40,$K$34,$K$32)</f>
        <v>0</v>
      </c>
      <c r="L31" s="19"/>
      <c r="M31" s="19"/>
    </row>
    <row r="32" spans="1:13" ht="11.1" customHeight="1" outlineLevel="4" x14ac:dyDescent="0.2">
      <c r="A32" s="20"/>
      <c r="B32" s="14" t="s">
        <v>22</v>
      </c>
      <c r="C32" s="21"/>
      <c r="D32" s="21"/>
      <c r="E32" s="21"/>
      <c r="F32" s="21"/>
      <c r="G32" s="21"/>
      <c r="H32" s="21"/>
      <c r="I32" s="21"/>
      <c r="J32" s="55"/>
      <c r="K32" s="56">
        <f>SUM($K$33)</f>
        <v>0</v>
      </c>
      <c r="L32" s="18"/>
      <c r="M32" s="22"/>
    </row>
    <row r="33" spans="1:13" ht="11.1" customHeight="1" outlineLevel="4" x14ac:dyDescent="0.2">
      <c r="A33" s="23"/>
      <c r="B33" s="24" t="s">
        <v>45</v>
      </c>
      <c r="C33" s="25"/>
      <c r="D33" s="25"/>
      <c r="E33" s="26" t="s">
        <v>24</v>
      </c>
      <c r="F33" s="27"/>
      <c r="G33" s="28">
        <v>31</v>
      </c>
      <c r="H33" s="28">
        <v>101</v>
      </c>
      <c r="I33" s="28">
        <f>SUM($G$33:$H$33)</f>
        <v>132</v>
      </c>
      <c r="J33" s="57">
        <f t="array" ref="J33">INDEX(Р[Цена за ед., руб],MATCH(1,IF(($B33=Р[Наименование])*($L33=Р[Примечание]),{1},($B33=Р[Наименование])*($L33=Р[Примечание])),0))</f>
        <v>0</v>
      </c>
      <c r="K33" s="57">
        <f>ROUND($I$33*$J$33,2)</f>
        <v>0</v>
      </c>
      <c r="L33" s="25"/>
      <c r="M33" s="25"/>
    </row>
    <row r="34" spans="1:13" ht="11.1" customHeight="1" outlineLevel="4" x14ac:dyDescent="0.2">
      <c r="A34" s="20"/>
      <c r="B34" s="14" t="s">
        <v>25</v>
      </c>
      <c r="C34" s="21"/>
      <c r="D34" s="21"/>
      <c r="E34" s="21"/>
      <c r="F34" s="21"/>
      <c r="G34" s="21"/>
      <c r="H34" s="21"/>
      <c r="I34" s="21"/>
      <c r="J34" s="55"/>
      <c r="K34" s="56">
        <f>SUM($K$35:$K$39)</f>
        <v>0</v>
      </c>
      <c r="L34" s="18"/>
      <c r="M34" s="22"/>
    </row>
    <row r="35" spans="1:13" ht="93.95" customHeight="1" outlineLevel="4" x14ac:dyDescent="0.2">
      <c r="A35" s="23" t="s">
        <v>26</v>
      </c>
      <c r="B35" s="24" t="s">
        <v>46</v>
      </c>
      <c r="C35" s="25"/>
      <c r="D35" s="25" t="s">
        <v>47</v>
      </c>
      <c r="E35" s="26" t="s">
        <v>24</v>
      </c>
      <c r="F35" s="27"/>
      <c r="G35" s="28">
        <v>3</v>
      </c>
      <c r="H35" s="28">
        <v>13</v>
      </c>
      <c r="I35" s="28">
        <f>SUM($G$35:$H$35)</f>
        <v>16</v>
      </c>
      <c r="J35" s="57">
        <f t="array" ref="J35">INDEX(М[Цена за ед., руб],MATCH(1,IF(($B35=М[Наим.])*($C35=М[Артикул, марка, произв.])*($D35=М[Хар-ка])*($L35=М[Прим.]),{1},($B35=М[Наим.])*($C35=М[Артикул, марка, произв.])*($D35=М[Хар-ка])*($L35=М[Прим.])),0))</f>
        <v>0</v>
      </c>
      <c r="K35" s="57">
        <f>ROUND($I$35*$J$35,2)</f>
        <v>0</v>
      </c>
      <c r="L35" s="25" t="s">
        <v>48</v>
      </c>
      <c r="M35" s="25" t="str">
        <f t="array" ref="M35">INDEX(М[Форма закупа],MATCH(1,IF(($B35=М[Наим.])*($C35=М[Артикул, марка, произв.])*($D35=М[Хар-ка])*($L35=М[Прим.]),{1},($B35=М[Наим.])*($C35=М[Артикул, марка, произв.])*($D35=М[Хар-ка])*($L35=М[Прим.])),0))</f>
        <v>Закупка подрядчик</v>
      </c>
    </row>
    <row r="36" spans="1:13" ht="93.95" customHeight="1" outlineLevel="4" x14ac:dyDescent="0.2">
      <c r="A36" s="23" t="s">
        <v>30</v>
      </c>
      <c r="B36" s="24" t="s">
        <v>46</v>
      </c>
      <c r="C36" s="25"/>
      <c r="D36" s="25" t="s">
        <v>49</v>
      </c>
      <c r="E36" s="26" t="s">
        <v>24</v>
      </c>
      <c r="F36" s="27"/>
      <c r="G36" s="28">
        <v>3</v>
      </c>
      <c r="H36" s="28">
        <v>4</v>
      </c>
      <c r="I36" s="28">
        <f>SUM($G$36:$H$36)</f>
        <v>7</v>
      </c>
      <c r="J36" s="57">
        <f t="array" ref="J36">INDEX(М[Цена за ед., руб],MATCH(1,IF(($B36=М[Наим.])*($C36=М[Артикул, марка, произв.])*($D36=М[Хар-ка])*($L36=М[Прим.]),{1},($B36=М[Наим.])*($C36=М[Артикул, марка, произв.])*($D36=М[Хар-ка])*($L36=М[Прим.])),0))</f>
        <v>0</v>
      </c>
      <c r="K36" s="57">
        <f>ROUND($I$36*$J$36,2)</f>
        <v>0</v>
      </c>
      <c r="L36" s="25" t="s">
        <v>48</v>
      </c>
      <c r="M36" s="25" t="str">
        <f t="array" ref="M36">INDEX(М[Форма закупа],MATCH(1,IF(($B36=М[Наим.])*($C36=М[Артикул, марка, произв.])*($D36=М[Хар-ка])*($L36=М[Прим.]),{1},($B36=М[Наим.])*($C36=М[Артикул, марка, произв.])*($D36=М[Хар-ка])*($L36=М[Прим.])),0))</f>
        <v>Закупка подрядчик</v>
      </c>
    </row>
    <row r="37" spans="1:13" ht="93.95" customHeight="1" outlineLevel="4" x14ac:dyDescent="0.2">
      <c r="A37" s="23" t="s">
        <v>33</v>
      </c>
      <c r="B37" s="24" t="s">
        <v>46</v>
      </c>
      <c r="C37" s="25"/>
      <c r="D37" s="25" t="s">
        <v>50</v>
      </c>
      <c r="E37" s="26" t="s">
        <v>24</v>
      </c>
      <c r="F37" s="27"/>
      <c r="G37" s="28">
        <v>17</v>
      </c>
      <c r="H37" s="28">
        <v>20</v>
      </c>
      <c r="I37" s="28">
        <f>SUM($G$37:$H$37)</f>
        <v>37</v>
      </c>
      <c r="J37" s="57">
        <f t="array" ref="J37">INDEX(М[Цена за ед., руб],MATCH(1,IF(($B37=М[Наим.])*($C37=М[Артикул, марка, произв.])*($D37=М[Хар-ка])*($L37=М[Прим.]),{1},($B37=М[Наим.])*($C37=М[Артикул, марка, произв.])*($D37=М[Хар-ка])*($L37=М[Прим.])),0))</f>
        <v>0</v>
      </c>
      <c r="K37" s="57">
        <f>ROUND($I$37*$J$37,2)</f>
        <v>0</v>
      </c>
      <c r="L37" s="25" t="s">
        <v>48</v>
      </c>
      <c r="M37" s="25" t="str">
        <f t="array" ref="M37">INDEX(М[Форма закупа],MATCH(1,IF(($B37=М[Наим.])*($C37=М[Артикул, марка, произв.])*($D37=М[Хар-ка])*($L37=М[Прим.]),{1},($B37=М[Наим.])*($C37=М[Артикул, марка, произв.])*($D37=М[Хар-ка])*($L37=М[Прим.])),0))</f>
        <v>Закупка подрядчик</v>
      </c>
    </row>
    <row r="38" spans="1:13" ht="93.95" customHeight="1" outlineLevel="4" x14ac:dyDescent="0.2">
      <c r="A38" s="23" t="s">
        <v>35</v>
      </c>
      <c r="B38" s="24" t="s">
        <v>46</v>
      </c>
      <c r="C38" s="25"/>
      <c r="D38" s="25" t="s">
        <v>51</v>
      </c>
      <c r="E38" s="26" t="s">
        <v>24</v>
      </c>
      <c r="F38" s="27"/>
      <c r="G38" s="28">
        <v>8</v>
      </c>
      <c r="H38" s="28">
        <v>42</v>
      </c>
      <c r="I38" s="28">
        <f>SUM($G$38:$H$38)</f>
        <v>50</v>
      </c>
      <c r="J38" s="57">
        <f t="array" ref="J38">INDEX(М[Цена за ед., руб],MATCH(1,IF(($B38=М[Наим.])*($C38=М[Артикул, марка, произв.])*($D38=М[Хар-ка])*($L38=М[Прим.]),{1},($B38=М[Наим.])*($C38=М[Артикул, марка, произв.])*($D38=М[Хар-ка])*($L38=М[Прим.])),0))</f>
        <v>0</v>
      </c>
      <c r="K38" s="57">
        <f>ROUND($I$38*$J$38,2)</f>
        <v>0</v>
      </c>
      <c r="L38" s="25" t="s">
        <v>48</v>
      </c>
      <c r="M38" s="25" t="str">
        <f t="array" ref="M38">INDEX(М[Форма закупа],MATCH(1,IF(($B38=М[Наим.])*($C38=М[Артикул, марка, произв.])*($D38=М[Хар-ка])*($L38=М[Прим.]),{1},($B38=М[Наим.])*($C38=М[Артикул, марка, произв.])*($D38=М[Хар-ка])*($L38=М[Прим.])),0))</f>
        <v>Закупка подрядчик</v>
      </c>
    </row>
    <row r="39" spans="1:13" ht="93.95" customHeight="1" outlineLevel="4" x14ac:dyDescent="0.2">
      <c r="A39" s="23" t="s">
        <v>38</v>
      </c>
      <c r="B39" s="24" t="s">
        <v>46</v>
      </c>
      <c r="C39" s="25"/>
      <c r="D39" s="25" t="s">
        <v>52</v>
      </c>
      <c r="E39" s="26" t="s">
        <v>24</v>
      </c>
      <c r="F39" s="27"/>
      <c r="G39" s="27"/>
      <c r="H39" s="28">
        <v>22</v>
      </c>
      <c r="I39" s="28">
        <f>SUM($G$39:$H$39)</f>
        <v>22</v>
      </c>
      <c r="J39" s="57">
        <f t="array" ref="J39">INDEX(М[Цена за ед., руб],MATCH(1,IF(($B39=М[Наим.])*($C39=М[Артикул, марка, произв.])*($D39=М[Хар-ка])*($L39=М[Прим.]),{1},($B39=М[Наим.])*($C39=М[Артикул, марка, произв.])*($D39=М[Хар-ка])*($L39=М[Прим.])),0))</f>
        <v>0</v>
      </c>
      <c r="K39" s="57">
        <f>ROUND($I$39*$J$39,2)</f>
        <v>0</v>
      </c>
      <c r="L39" s="25" t="s">
        <v>48</v>
      </c>
      <c r="M39" s="25" t="str">
        <f t="array" ref="M39">INDEX(М[Форма закупа],MATCH(1,IF(($B39=М[Наим.])*($C39=М[Артикул, марка, произв.])*($D39=М[Хар-ка])*($L39=М[Прим.]),{1},($B39=М[Наим.])*($C39=М[Артикул, марка, произв.])*($D39=М[Хар-ка])*($L39=М[Прим.])),0))</f>
        <v>Закупка подрядчик</v>
      </c>
    </row>
    <row r="40" spans="1:13" ht="11.1" customHeight="1" outlineLevel="4" x14ac:dyDescent="0.2">
      <c r="A40" s="20"/>
      <c r="B40" s="14" t="s">
        <v>22</v>
      </c>
      <c r="C40" s="21"/>
      <c r="D40" s="21"/>
      <c r="E40" s="21"/>
      <c r="F40" s="21"/>
      <c r="G40" s="21"/>
      <c r="H40" s="21"/>
      <c r="I40" s="21"/>
      <c r="J40" s="55"/>
      <c r="K40" s="56">
        <f>SUM($K$41)</f>
        <v>0</v>
      </c>
      <c r="L40" s="18"/>
      <c r="M40" s="22"/>
    </row>
    <row r="41" spans="1:13" ht="11.1" customHeight="1" outlineLevel="4" x14ac:dyDescent="0.2">
      <c r="A41" s="23"/>
      <c r="B41" s="24" t="s">
        <v>53</v>
      </c>
      <c r="C41" s="25"/>
      <c r="D41" s="25"/>
      <c r="E41" s="26" t="s">
        <v>24</v>
      </c>
      <c r="F41" s="27"/>
      <c r="G41" s="28">
        <v>9</v>
      </c>
      <c r="H41" s="27"/>
      <c r="I41" s="28">
        <f>SUM($G$41:$H$41)</f>
        <v>9</v>
      </c>
      <c r="J41" s="57">
        <f t="array" ref="J41">INDEX(Р[Цена за ед., руб],MATCH(1,IF(($B41=Р[Наименование])*($L41=Р[Примечание]),{1},($B41=Р[Наименование])*($L41=Р[Примечание])),0))</f>
        <v>0</v>
      </c>
      <c r="K41" s="57">
        <f>ROUND($I$41*$J$41,2)</f>
        <v>0</v>
      </c>
      <c r="L41" s="25"/>
      <c r="M41" s="25"/>
    </row>
    <row r="42" spans="1:13" ht="11.1" customHeight="1" outlineLevel="4" x14ac:dyDescent="0.2">
      <c r="A42" s="20"/>
      <c r="B42" s="14" t="s">
        <v>25</v>
      </c>
      <c r="C42" s="21"/>
      <c r="D42" s="21"/>
      <c r="E42" s="21"/>
      <c r="F42" s="21"/>
      <c r="G42" s="21"/>
      <c r="H42" s="21"/>
      <c r="I42" s="21"/>
      <c r="J42" s="55"/>
      <c r="K42" s="56">
        <f>SUM($K$43)</f>
        <v>0</v>
      </c>
      <c r="L42" s="18"/>
      <c r="M42" s="22"/>
    </row>
    <row r="43" spans="1:13" ht="117.95" customHeight="1" outlineLevel="4" x14ac:dyDescent="0.2">
      <c r="A43" s="23" t="s">
        <v>26</v>
      </c>
      <c r="B43" s="24" t="s">
        <v>46</v>
      </c>
      <c r="C43" s="25"/>
      <c r="D43" s="25" t="s">
        <v>51</v>
      </c>
      <c r="E43" s="26" t="s">
        <v>24</v>
      </c>
      <c r="F43" s="27"/>
      <c r="G43" s="28">
        <v>9</v>
      </c>
      <c r="H43" s="27"/>
      <c r="I43" s="28">
        <f>SUM($G$43:$H$43)</f>
        <v>9</v>
      </c>
      <c r="J43" s="57">
        <f t="array" ref="J43">INDEX(М[Цена за ед., руб],MATCH(1,IF(($B43=М[Наим.])*($C43=М[Артикул, марка, произв.])*($D43=М[Хар-ка])*($L43=М[Прим.]),{1},($B43=М[Наим.])*($C43=М[Артикул, марка, произв.])*($D43=М[Хар-ка])*($L43=М[Прим.])),0))</f>
        <v>0</v>
      </c>
      <c r="K43" s="57">
        <f>ROUND($I$43*$J$43,2)</f>
        <v>0</v>
      </c>
      <c r="L43" s="25" t="s">
        <v>54</v>
      </c>
      <c r="M43" s="25" t="str">
        <f t="array" ref="M43">INDEX(М[Форма закупа],MATCH(1,IF(($B43=М[Наим.])*($C43=М[Артикул, марка, произв.])*($D43=М[Хар-ка])*($L43=М[Прим.]),{1},($B43=М[Наим.])*($C43=М[Артикул, марка, произв.])*($D43=М[Хар-ка])*($L43=М[Прим.])),0))</f>
        <v>Закупка подрядчик</v>
      </c>
    </row>
    <row r="44" spans="1:13" ht="11.1" customHeight="1" x14ac:dyDescent="0.2">
      <c r="A44" s="29"/>
      <c r="B44" s="30"/>
      <c r="C44" s="30"/>
      <c r="D44" s="30"/>
      <c r="E44" s="30"/>
      <c r="F44" s="30"/>
      <c r="G44" s="31"/>
      <c r="H44" s="31"/>
      <c r="I44" s="69" t="s">
        <v>55</v>
      </c>
      <c r="J44" s="70"/>
      <c r="K44" s="58">
        <f>$K$18</f>
        <v>0</v>
      </c>
      <c r="L44" s="32"/>
      <c r="M44" s="32"/>
    </row>
    <row r="45" spans="1:13" ht="11.1" customHeight="1" x14ac:dyDescent="0.2">
      <c r="A45" s="29"/>
      <c r="B45" s="30"/>
      <c r="C45" s="30"/>
      <c r="D45" s="30"/>
      <c r="E45" s="30"/>
      <c r="F45" s="30"/>
      <c r="G45" s="33"/>
      <c r="H45" s="33"/>
      <c r="I45" s="59" t="s">
        <v>56</v>
      </c>
      <c r="J45" s="60"/>
      <c r="K45" s="58">
        <f>SUM($K$40,$K$32,$K$21)</f>
        <v>0</v>
      </c>
      <c r="L45" s="32"/>
      <c r="M45" s="32"/>
    </row>
    <row r="46" spans="1:13" ht="11.1" customHeight="1" x14ac:dyDescent="0.2">
      <c r="A46" s="29"/>
      <c r="B46" s="30"/>
      <c r="C46" s="30"/>
      <c r="D46" s="30"/>
      <c r="E46" s="30"/>
      <c r="F46" s="30"/>
      <c r="G46" s="33"/>
      <c r="H46" s="33"/>
      <c r="I46" s="59" t="s">
        <v>57</v>
      </c>
      <c r="J46" s="60"/>
      <c r="K46" s="58">
        <f>SUM($K$42,$K$34,$K$23)</f>
        <v>0</v>
      </c>
      <c r="L46" s="32"/>
      <c r="M46" s="32"/>
    </row>
    <row r="47" spans="1:13" ht="11.1" customHeight="1" x14ac:dyDescent="0.2">
      <c r="A47" s="34"/>
      <c r="B47" s="61" t="s">
        <v>58</v>
      </c>
      <c r="C47" s="61"/>
      <c r="D47" s="61"/>
      <c r="E47" s="61"/>
      <c r="F47" s="61"/>
      <c r="G47" s="61"/>
      <c r="H47" s="61"/>
      <c r="I47" s="61"/>
      <c r="J47" s="62"/>
      <c r="K47" s="62"/>
      <c r="L47" s="61"/>
      <c r="M47" s="34"/>
    </row>
    <row r="48" spans="1:13" ht="11.1" customHeight="1" x14ac:dyDescent="0.2">
      <c r="B48" s="63"/>
      <c r="C48" s="63"/>
      <c r="D48" s="63"/>
      <c r="E48" s="63"/>
      <c r="F48" s="63"/>
      <c r="G48" s="63"/>
      <c r="H48" s="63"/>
      <c r="I48" s="63"/>
      <c r="J48" s="64"/>
      <c r="K48" s="64"/>
      <c r="L48" s="63"/>
    </row>
    <row r="49" spans="1:11" ht="11.45" customHeight="1" x14ac:dyDescent="0.2">
      <c r="A49" s="88"/>
      <c r="B49" s="89" t="s">
        <v>83</v>
      </c>
      <c r="C49" s="88"/>
      <c r="D49" s="88"/>
      <c r="E49" s="88"/>
      <c r="F49" s="88"/>
      <c r="G49" s="88"/>
      <c r="H49" s="88"/>
      <c r="I49" s="88"/>
      <c r="J49" s="88"/>
      <c r="K49" s="88"/>
    </row>
    <row r="50" spans="1:11" ht="48" customHeight="1" x14ac:dyDescent="0.2">
      <c r="A50" s="90" t="s">
        <v>84</v>
      </c>
      <c r="B50" s="91" t="s">
        <v>85</v>
      </c>
      <c r="C50" s="91"/>
      <c r="D50" s="91"/>
      <c r="E50" s="91"/>
      <c r="F50" s="91"/>
      <c r="G50" s="91"/>
      <c r="H50" s="91"/>
      <c r="I50" s="91"/>
      <c r="J50" s="91"/>
      <c r="K50" s="91"/>
    </row>
    <row r="51" spans="1:11" ht="11.45" customHeight="1" x14ac:dyDescent="0.2">
      <c r="A51" s="90" t="s">
        <v>84</v>
      </c>
      <c r="B51" s="92" t="s">
        <v>86</v>
      </c>
      <c r="C51" s="92"/>
      <c r="D51" s="92"/>
      <c r="E51" s="92"/>
      <c r="F51" s="92"/>
      <c r="G51" s="92"/>
      <c r="H51" s="92"/>
      <c r="I51" s="92"/>
      <c r="J51" s="92"/>
      <c r="K51" s="92"/>
    </row>
  </sheetData>
  <mergeCells count="22">
    <mergeCell ref="B50:K50"/>
    <mergeCell ref="A15:A16"/>
    <mergeCell ref="B15:B16"/>
    <mergeCell ref="C15:C16"/>
    <mergeCell ref="D15:D16"/>
    <mergeCell ref="E15:E16"/>
    <mergeCell ref="M15:M16"/>
    <mergeCell ref="I44:J44"/>
    <mergeCell ref="I45:J45"/>
    <mergeCell ref="B11:J11"/>
    <mergeCell ref="B12:J12"/>
    <mergeCell ref="B13:J13"/>
    <mergeCell ref="F15:F16"/>
    <mergeCell ref="G15:G16"/>
    <mergeCell ref="H15:H16"/>
    <mergeCell ref="I15:I16"/>
    <mergeCell ref="J15:J16"/>
    <mergeCell ref="I46:J46"/>
    <mergeCell ref="B47:L47"/>
    <mergeCell ref="B48:L48"/>
    <mergeCell ref="K15:K16"/>
    <mergeCell ref="L15:L16"/>
  </mergeCells>
  <pageMargins left="0.39370078740157483" right="0.39370078740157483" top="0.39370078740157483" bottom="0.19685039370078741" header="0" footer="0"/>
  <pageSetup paperSize="9" scale="78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sqref="A1:F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79" t="s">
        <v>59</v>
      </c>
      <c r="B1" s="79"/>
      <c r="C1" s="79"/>
      <c r="D1" s="79"/>
      <c r="E1" s="79"/>
      <c r="F1" s="79"/>
    </row>
    <row r="3" spans="1:6" ht="11.1" customHeight="1" x14ac:dyDescent="0.2">
      <c r="A3" s="40" t="s">
        <v>3</v>
      </c>
      <c r="B3" s="2" t="s">
        <v>6</v>
      </c>
      <c r="C3" s="2" t="s">
        <v>10</v>
      </c>
      <c r="D3" s="47" t="s">
        <v>11</v>
      </c>
      <c r="E3" s="47" t="s">
        <v>12</v>
      </c>
      <c r="F3" s="41" t="s">
        <v>13</v>
      </c>
    </row>
    <row r="4" spans="1:6" ht="11.1" customHeight="1" x14ac:dyDescent="0.2">
      <c r="A4" s="38" t="s">
        <v>23</v>
      </c>
      <c r="B4" s="35" t="s">
        <v>24</v>
      </c>
      <c r="C4" s="36">
        <v>309</v>
      </c>
      <c r="D4" s="48"/>
      <c r="E4" s="48">
        <f>ROUND(Р[[#This Row],[Количество]]*Р[[#This Row],[Цена за ед., руб]],2)</f>
        <v>0</v>
      </c>
      <c r="F4" s="39"/>
    </row>
    <row r="5" spans="1:6" ht="11.1" customHeight="1" x14ac:dyDescent="0.2">
      <c r="A5" s="38" t="s">
        <v>45</v>
      </c>
      <c r="B5" s="35" t="s">
        <v>24</v>
      </c>
      <c r="C5" s="36">
        <v>132</v>
      </c>
      <c r="D5" s="48"/>
      <c r="E5" s="48">
        <f>ROUND(Р[[#This Row],[Количество]]*Р[[#This Row],[Цена за ед., руб]],2)</f>
        <v>0</v>
      </c>
      <c r="F5" s="39"/>
    </row>
    <row r="6" spans="1:6" ht="11.1" customHeight="1" x14ac:dyDescent="0.2">
      <c r="A6" s="42" t="s">
        <v>53</v>
      </c>
      <c r="B6" s="43" t="s">
        <v>24</v>
      </c>
      <c r="C6" s="44">
        <v>9</v>
      </c>
      <c r="D6" s="49"/>
      <c r="E6" s="49">
        <f>ROUND(Р[[#This Row],[Количество]]*Р[[#This Row],[Цена за ед., руб]],2)</f>
        <v>0</v>
      </c>
      <c r="F6" s="46"/>
    </row>
    <row r="7" spans="1:6" ht="11.45" customHeight="1" x14ac:dyDescent="0.2">
      <c r="A7" s="42" t="s">
        <v>73</v>
      </c>
      <c r="B7" s="43"/>
      <c r="C7" s="45"/>
      <c r="D7" s="49"/>
      <c r="E7" s="49">
        <f>SUBTOTAL(109,Р[Сумма, руб])</f>
        <v>0</v>
      </c>
      <c r="F7" s="46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6"/>
  <sheetViews>
    <sheetView workbookViewId="0">
      <pane ySplit="3" topLeftCell="A4" activePane="bottomLeft" state="frozen"/>
      <selection pane="bottomLeft" sqref="A1:H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79" t="s">
        <v>60</v>
      </c>
      <c r="B1" s="79"/>
      <c r="C1" s="79"/>
      <c r="D1" s="79"/>
      <c r="E1" s="79"/>
      <c r="F1" s="79"/>
      <c r="G1" s="79"/>
      <c r="H1" s="79"/>
    </row>
    <row r="2" spans="1:9" ht="11.1" customHeight="1" x14ac:dyDescent="0.2"/>
    <row r="3" spans="1:9" ht="23.1" customHeight="1" x14ac:dyDescent="0.2">
      <c r="A3" s="40" t="s">
        <v>61</v>
      </c>
      <c r="B3" s="50" t="s">
        <v>62</v>
      </c>
      <c r="C3" s="41" t="s">
        <v>63</v>
      </c>
      <c r="D3" s="2" t="s">
        <v>6</v>
      </c>
      <c r="E3" s="2" t="s">
        <v>10</v>
      </c>
      <c r="F3" s="47" t="s">
        <v>11</v>
      </c>
      <c r="G3" s="47" t="s">
        <v>12</v>
      </c>
      <c r="H3" s="2" t="s">
        <v>64</v>
      </c>
      <c r="I3" s="41" t="s">
        <v>65</v>
      </c>
    </row>
    <row r="4" spans="1:9" ht="93.95" customHeight="1" x14ac:dyDescent="0.2">
      <c r="A4" s="38" t="s">
        <v>46</v>
      </c>
      <c r="B4" s="37"/>
      <c r="C4" s="37" t="s">
        <v>47</v>
      </c>
      <c r="D4" s="35" t="s">
        <v>24</v>
      </c>
      <c r="E4" s="36">
        <v>16</v>
      </c>
      <c r="F4" s="48"/>
      <c r="G4" s="48">
        <f>ROUND(М[[#This Row],[Количество]]*М[[#This Row],[Цена за ед., руб]],2)</f>
        <v>0</v>
      </c>
      <c r="H4" s="37" t="s">
        <v>48</v>
      </c>
      <c r="I4" s="39" t="s">
        <v>66</v>
      </c>
    </row>
    <row r="5" spans="1:9" ht="93.95" customHeight="1" x14ac:dyDescent="0.2">
      <c r="A5" s="38" t="s">
        <v>46</v>
      </c>
      <c r="B5" s="37"/>
      <c r="C5" s="37" t="s">
        <v>49</v>
      </c>
      <c r="D5" s="35" t="s">
        <v>24</v>
      </c>
      <c r="E5" s="36">
        <v>7</v>
      </c>
      <c r="F5" s="48"/>
      <c r="G5" s="48">
        <f>ROUND(М[[#This Row],[Количество]]*М[[#This Row],[Цена за ед., руб]],2)</f>
        <v>0</v>
      </c>
      <c r="H5" s="37" t="s">
        <v>48</v>
      </c>
      <c r="I5" s="39" t="s">
        <v>66</v>
      </c>
    </row>
    <row r="6" spans="1:9" ht="93.95" customHeight="1" x14ac:dyDescent="0.2">
      <c r="A6" s="38" t="s">
        <v>46</v>
      </c>
      <c r="B6" s="37"/>
      <c r="C6" s="37" t="s">
        <v>50</v>
      </c>
      <c r="D6" s="35" t="s">
        <v>24</v>
      </c>
      <c r="E6" s="36">
        <v>37</v>
      </c>
      <c r="F6" s="48"/>
      <c r="G6" s="48">
        <f>ROUND(М[[#This Row],[Количество]]*М[[#This Row],[Цена за ед., руб]],2)</f>
        <v>0</v>
      </c>
      <c r="H6" s="37" t="s">
        <v>48</v>
      </c>
      <c r="I6" s="39" t="s">
        <v>66</v>
      </c>
    </row>
    <row r="7" spans="1:9" ht="93.95" customHeight="1" x14ac:dyDescent="0.2">
      <c r="A7" s="38" t="s">
        <v>46</v>
      </c>
      <c r="B7" s="37"/>
      <c r="C7" s="37" t="s">
        <v>51</v>
      </c>
      <c r="D7" s="35" t="s">
        <v>24</v>
      </c>
      <c r="E7" s="36">
        <v>50</v>
      </c>
      <c r="F7" s="48"/>
      <c r="G7" s="48">
        <f>ROUND(М[[#This Row],[Количество]]*М[[#This Row],[Цена за ед., руб]],2)</f>
        <v>0</v>
      </c>
      <c r="H7" s="37" t="s">
        <v>48</v>
      </c>
      <c r="I7" s="39" t="s">
        <v>66</v>
      </c>
    </row>
    <row r="8" spans="1:9" ht="117.95" customHeight="1" x14ac:dyDescent="0.2">
      <c r="A8" s="38" t="s">
        <v>46</v>
      </c>
      <c r="B8" s="37"/>
      <c r="C8" s="37" t="s">
        <v>51</v>
      </c>
      <c r="D8" s="35" t="s">
        <v>24</v>
      </c>
      <c r="E8" s="36">
        <v>9</v>
      </c>
      <c r="F8" s="48"/>
      <c r="G8" s="48">
        <f>ROUND(М[[#This Row],[Количество]]*М[[#This Row],[Цена за ед., руб]],2)</f>
        <v>0</v>
      </c>
      <c r="H8" s="37" t="s">
        <v>54</v>
      </c>
      <c r="I8" s="39" t="s">
        <v>66</v>
      </c>
    </row>
    <row r="9" spans="1:9" ht="93.95" customHeight="1" x14ac:dyDescent="0.2">
      <c r="A9" s="38" t="s">
        <v>46</v>
      </c>
      <c r="B9" s="37"/>
      <c r="C9" s="37" t="s">
        <v>52</v>
      </c>
      <c r="D9" s="35" t="s">
        <v>24</v>
      </c>
      <c r="E9" s="36">
        <v>22</v>
      </c>
      <c r="F9" s="48"/>
      <c r="G9" s="48">
        <f>ROUND(М[[#This Row],[Количество]]*М[[#This Row],[Цена за ед., руб]],2)</f>
        <v>0</v>
      </c>
      <c r="H9" s="37" t="s">
        <v>48</v>
      </c>
      <c r="I9" s="39" t="s">
        <v>66</v>
      </c>
    </row>
    <row r="10" spans="1:9" ht="81.95" customHeight="1" x14ac:dyDescent="0.2">
      <c r="A10" s="38" t="s">
        <v>27</v>
      </c>
      <c r="B10" s="37"/>
      <c r="C10" s="37" t="s">
        <v>28</v>
      </c>
      <c r="D10" s="35" t="s">
        <v>24</v>
      </c>
      <c r="E10" s="36">
        <v>45</v>
      </c>
      <c r="F10" s="48"/>
      <c r="G10" s="48">
        <f>ROUND(М[[#This Row],[Количество]]*М[[#This Row],[Цена за ед., руб]],2)</f>
        <v>0</v>
      </c>
      <c r="H10" s="37" t="s">
        <v>29</v>
      </c>
      <c r="I10" s="39" t="s">
        <v>66</v>
      </c>
    </row>
    <row r="11" spans="1:9" ht="47.1" customHeight="1" x14ac:dyDescent="0.2">
      <c r="A11" s="38" t="s">
        <v>27</v>
      </c>
      <c r="B11" s="37"/>
      <c r="C11" s="37" t="s">
        <v>31</v>
      </c>
      <c r="D11" s="35" t="s">
        <v>24</v>
      </c>
      <c r="E11" s="36">
        <v>32</v>
      </c>
      <c r="F11" s="48"/>
      <c r="G11" s="48">
        <f>ROUND(М[[#This Row],[Количество]]*М[[#This Row],[Цена за ед., руб]],2)</f>
        <v>0</v>
      </c>
      <c r="H11" s="37" t="s">
        <v>32</v>
      </c>
      <c r="I11" s="39" t="s">
        <v>66</v>
      </c>
    </row>
    <row r="12" spans="1:9" ht="47.1" customHeight="1" x14ac:dyDescent="0.2">
      <c r="A12" s="38" t="s">
        <v>27</v>
      </c>
      <c r="B12" s="37"/>
      <c r="C12" s="37" t="s">
        <v>34</v>
      </c>
      <c r="D12" s="35" t="s">
        <v>24</v>
      </c>
      <c r="E12" s="36">
        <v>100</v>
      </c>
      <c r="F12" s="48"/>
      <c r="G12" s="48">
        <f>ROUND(М[[#This Row],[Количество]]*М[[#This Row],[Цена за ед., руб]],2)</f>
        <v>0</v>
      </c>
      <c r="H12" s="37" t="s">
        <v>32</v>
      </c>
      <c r="I12" s="39" t="s">
        <v>66</v>
      </c>
    </row>
    <row r="13" spans="1:9" ht="47.1" customHeight="1" x14ac:dyDescent="0.2">
      <c r="A13" s="38" t="s">
        <v>27</v>
      </c>
      <c r="B13" s="37"/>
      <c r="C13" s="37" t="s">
        <v>36</v>
      </c>
      <c r="D13" s="35" t="s">
        <v>24</v>
      </c>
      <c r="E13" s="36">
        <v>44</v>
      </c>
      <c r="F13" s="48"/>
      <c r="G13" s="48">
        <f>ROUND(М[[#This Row],[Количество]]*М[[#This Row],[Цена за ед., руб]],2)</f>
        <v>0</v>
      </c>
      <c r="H13" s="37" t="s">
        <v>37</v>
      </c>
      <c r="I13" s="39" t="s">
        <v>66</v>
      </c>
    </row>
    <row r="14" spans="1:9" ht="47.1" customHeight="1" x14ac:dyDescent="0.2">
      <c r="A14" s="38" t="s">
        <v>27</v>
      </c>
      <c r="B14" s="37"/>
      <c r="C14" s="37" t="s">
        <v>39</v>
      </c>
      <c r="D14" s="35" t="s">
        <v>24</v>
      </c>
      <c r="E14" s="36">
        <v>74</v>
      </c>
      <c r="F14" s="48"/>
      <c r="G14" s="48">
        <f>ROUND(М[[#This Row],[Количество]]*М[[#This Row],[Цена за ед., руб]],2)</f>
        <v>0</v>
      </c>
      <c r="H14" s="37" t="s">
        <v>32</v>
      </c>
      <c r="I14" s="39" t="s">
        <v>66</v>
      </c>
    </row>
    <row r="15" spans="1:9" ht="47.1" customHeight="1" x14ac:dyDescent="0.2">
      <c r="A15" s="42" t="s">
        <v>27</v>
      </c>
      <c r="B15" s="51"/>
      <c r="C15" s="51" t="s">
        <v>41</v>
      </c>
      <c r="D15" s="43" t="s">
        <v>24</v>
      </c>
      <c r="E15" s="44">
        <v>14</v>
      </c>
      <c r="F15" s="49"/>
      <c r="G15" s="49">
        <f>ROUND(М[[#This Row],[Количество]]*М[[#This Row],[Цена за ед., руб]],2)</f>
        <v>0</v>
      </c>
      <c r="H15" s="51" t="s">
        <v>32</v>
      </c>
      <c r="I15" s="46" t="s">
        <v>66</v>
      </c>
    </row>
    <row r="16" spans="1:9" ht="11.45" customHeight="1" x14ac:dyDescent="0.2">
      <c r="A16" s="42" t="s">
        <v>73</v>
      </c>
      <c r="B16" s="51"/>
      <c r="C16" s="51"/>
      <c r="D16" s="43"/>
      <c r="E16" s="45"/>
      <c r="F16" s="49"/>
      <c r="G16" s="49">
        <f>SUBTOTAL(109,М[Сумма, руб])</f>
        <v>0</v>
      </c>
      <c r="H16" s="51"/>
      <c r="I16" s="46"/>
    </row>
  </sheetData>
  <mergeCells count="1">
    <mergeCell ref="A1:H1"/>
  </mergeCells>
  <dataValidations count="1">
    <dataValidation type="list" errorStyle="information" allowBlank="1" showInputMessage="1" showErrorMessage="1" sqref="I3:I15" xr:uid="{ED02281D-9E04-4937-9BE9-C4337FD2BFF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67</v>
      </c>
      <c r="B1" s="1" t="s">
        <v>68</v>
      </c>
    </row>
    <row r="2" spans="1:2" ht="11.1" customHeight="1" x14ac:dyDescent="0.2">
      <c r="A2" s="1" t="s">
        <v>69</v>
      </c>
      <c r="B2" s="1" t="s">
        <v>70</v>
      </c>
    </row>
    <row r="3" spans="1:2" ht="11.1" customHeight="1" x14ac:dyDescent="0.2">
      <c r="A3" s="1" t="s">
        <v>71</v>
      </c>
      <c r="B3" s="1" t="s">
        <v>72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Остапова Оксана Борисовна</cp:lastModifiedBy>
  <cp:lastPrinted>2026-08-20T05:39:12Z</cp:lastPrinted>
  <dcterms:modified xsi:type="dcterms:W3CDTF">2026-08-20T05:39:18Z</dcterms:modified>
</cp:coreProperties>
</file>