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tapovaob\Desktop\"/>
    </mc:Choice>
  </mc:AlternateContent>
  <xr:revisionPtr revIDLastSave="0" documentId="13_ncr:1_{187DCC91-8E8B-4A1D-8D5E-EE1782B6AD5F}" xr6:coauthVersionLast="47" xr6:coauthVersionMax="47" xr10:uidLastSave="{00000000-0000-0000-0000-000000000000}"/>
  <bookViews>
    <workbookView xWindow="-120" yWindow="480" windowWidth="29040" windowHeight="158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1" i="1" l="1"/>
  <c r="I21" i="1" a="1"/>
  <c r="I21" i="1" s="1"/>
  <c r="J21" i="1" s="1"/>
  <c r="J20" i="1" s="1"/>
  <c r="H23" i="1"/>
  <c r="L23" i="1" a="1"/>
  <c r="L23" i="1" s="1"/>
  <c r="I23" i="1" a="1"/>
  <c r="I23" i="1" s="1"/>
  <c r="H24" i="1"/>
  <c r="L24" i="1" a="1"/>
  <c r="L24" i="1" s="1"/>
  <c r="I24" i="1" a="1"/>
  <c r="I24" i="1" s="1"/>
  <c r="J24" i="1" s="1"/>
  <c r="H25" i="1"/>
  <c r="L25" i="1" a="1"/>
  <c r="L25" i="1" s="1"/>
  <c r="I25" i="1" a="1"/>
  <c r="I25" i="1" s="1"/>
  <c r="J25" i="1" s="1"/>
  <c r="H26" i="1"/>
  <c r="L26" i="1" a="1"/>
  <c r="L26" i="1" s="1"/>
  <c r="I26" i="1" a="1"/>
  <c r="I26" i="1" s="1"/>
  <c r="H30" i="1"/>
  <c r="I30" i="1" a="1"/>
  <c r="I30" i="1" s="1"/>
  <c r="H32" i="1"/>
  <c r="L32" i="1" a="1"/>
  <c r="L32" i="1" s="1"/>
  <c r="I32" i="1" a="1"/>
  <c r="I32" i="1" s="1"/>
  <c r="H33" i="1"/>
  <c r="L33" i="1" a="1"/>
  <c r="L33" i="1" s="1"/>
  <c r="I33" i="1" a="1"/>
  <c r="I33" i="1" s="1"/>
  <c r="H34" i="1"/>
  <c r="L34" i="1" a="1"/>
  <c r="L34" i="1" s="1"/>
  <c r="I34" i="1" a="1"/>
  <c r="I34" i="1" s="1"/>
  <c r="J34" i="1" s="1"/>
  <c r="H35" i="1"/>
  <c r="L35" i="1" a="1"/>
  <c r="L35" i="1" s="1"/>
  <c r="I35" i="1" a="1"/>
  <c r="I35" i="1" s="1"/>
  <c r="J35" i="1" s="1"/>
  <c r="G11" i="3"/>
  <c r="G10" i="3"/>
  <c r="G9" i="3"/>
  <c r="G8" i="3"/>
  <c r="G7" i="3"/>
  <c r="G6" i="3"/>
  <c r="G5" i="3"/>
  <c r="G4" i="3"/>
  <c r="G12" i="3" s="1"/>
  <c r="E5" i="2"/>
  <c r="E4" i="2"/>
  <c r="E6" i="2" s="1"/>
  <c r="J26" i="1" l="1"/>
  <c r="J33" i="1"/>
  <c r="J32" i="1"/>
  <c r="J30" i="1"/>
  <c r="J29" i="1" s="1"/>
  <c r="J37" i="1" s="1"/>
  <c r="J23" i="1"/>
  <c r="J22" i="1" l="1"/>
  <c r="J19" i="1" s="1"/>
  <c r="J18" i="1" s="1"/>
  <c r="J31" i="1"/>
  <c r="J28" i="1"/>
  <c r="J27" i="1" s="1"/>
  <c r="J17" i="1" l="1"/>
  <c r="J36" i="1" s="1"/>
  <c r="J38" i="1"/>
</calcChain>
</file>

<file path=xl/sharedStrings.xml><?xml version="1.0" encoding="utf-8"?>
<sst xmlns="http://schemas.openxmlformats.org/spreadsheetml/2006/main" count="161" uniqueCount="76">
  <si>
    <t>Объект: «Жилой район «Преображенский» в г. Тюмени. Квартал 8. Участок 72:17:1313004:1005. Многоэтажный жилой дом с нежилыми помещениями ГП-72.215» Секция 1</t>
  </si>
  <si>
    <t>Ведомость объемов работ и расхода материалов по работе: Устройство корзин/решеток под кондиционеры и сопутствующим работам (согласно проекту шифр АР,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</si>
  <si>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</si>
  <si>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</si>
  <si>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</si>
  <si>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</si>
  <si>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</si>
  <si>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</si>
  <si>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</si>
  <si>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</si>
  <si>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</si>
  <si>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</si>
  <si>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</si>
  <si>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</si>
  <si>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05</t>
  </si>
  <si>
    <t>Фасад</t>
  </si>
  <si>
    <t>05.04</t>
  </si>
  <si>
    <t>Устройство корзин/решеток под кондиционеры</t>
  </si>
  <si>
    <t>05.04.01</t>
  </si>
  <si>
    <t>Кронштейны</t>
  </si>
  <si>
    <t>05.04.01.00</t>
  </si>
  <si>
    <t>Работы:</t>
  </si>
  <si>
    <t>Монтаж кронштейна</t>
  </si>
  <si>
    <t>шт</t>
  </si>
  <si>
    <t>Материалы:</t>
  </si>
  <si>
    <t>1</t>
  </si>
  <si>
    <t>Кронштейн для кондиционеров</t>
  </si>
  <si>
    <t>L-550 RAL 1019</t>
  </si>
  <si>
    <t>Оцинк сталь 08ПС толщ. 2 мм , окрашивание - полимерно-порошковая краска, накладной вертикальный L=550 мм</t>
  </si>
  <si>
    <t>2</t>
  </si>
  <si>
    <t>L-550 RAL 9004</t>
  </si>
  <si>
    <t>3</t>
  </si>
  <si>
    <t>L-550 RAL 9010</t>
  </si>
  <si>
    <t>4</t>
  </si>
  <si>
    <t>L-550 RAL 8019</t>
  </si>
  <si>
    <t>05.04.02</t>
  </si>
  <si>
    <t>Корзины</t>
  </si>
  <si>
    <t>05.04.02.00</t>
  </si>
  <si>
    <t>Монтаж корзины тип 1</t>
  </si>
  <si>
    <t>Корзина для кондиционеров</t>
  </si>
  <si>
    <t>RAL 1019</t>
  </si>
  <si>
    <t>Размер корзины 900х600х450 (ШхВхГ). Внешний вид - вертикальные ламели с боковыми ребрами. Панели выполнены из листа 1 мм оцинк. Покрытие - краска полимерно-порошковая, RAL по проекту в соответствии с фасадом. Крепление блока кондиционера к уголкам 1,5 мм оцинк., (поз.7 проекта).</t>
  </si>
  <si>
    <t>RAL 8019</t>
  </si>
  <si>
    <t>RAL 9004</t>
  </si>
  <si>
    <t>RAL 9010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</si>
  <si>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</si>
  <si>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</si>
  <si>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</si>
  <si>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</si>
  <si>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</si>
  <si>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</si>
  <si>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</si>
  <si>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</si>
  <si>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</si>
  <si>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</si>
  <si>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</si>
  <si>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Закупка подрядчик</t>
  </si>
  <si>
    <t>ЛСР</t>
  </si>
  <si>
    <t>ЛСРГуид</t>
  </si>
  <si>
    <t>ГП-72.215.01.05.04 Секция 1_Устройство корзин/решеток под кондиционеры №1</t>
  </si>
  <si>
    <t>a0ed12bc-9b8b-11f1-9619-cc5d3c3b48f3</t>
  </si>
  <si>
    <t>Итог</t>
  </si>
  <si>
    <t>Приложение №</t>
  </si>
  <si>
    <t>к договору подряда№</t>
  </si>
  <si>
    <t>ПОДРЯДЧИК:</t>
  </si>
  <si>
    <t>Заказчик:</t>
  </si>
  <si>
    <t>Технический заказчик:</t>
  </si>
  <si>
    <t>ООО "ЭНКО СТРОЙ"</t>
  </si>
  <si>
    <t>ООО "Технический заказчик "ЭНКО"</t>
  </si>
  <si>
    <t xml:space="preserve">_________________/ </t>
  </si>
  <si>
    <t>_________________/ С.И. Ярков</t>
  </si>
  <si>
    <t>Примечание:</t>
  </si>
  <si>
    <t>-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</si>
  <si>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</t>
  </si>
  <si>
    <t>Стоимость материалов учитывает стоимость доставки</t>
  </si>
  <si>
    <t>Локальный сметный расчет (ЛСР)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</si>
</sst>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sz val="10"/>
      <color theme="1"/>
      <name val="Arial Narrow"/>
      <family val="2"/>
      <charset val="204"/>
    </font>
    <font>
      <b/>
      <i/>
      <sz val="8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92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left"/>
    </xf>
    <xf numFmtId="0" fontId="0" fillId="6" borderId="6" xfId="0" applyFill="1" applyBorder="1" applyAlignment="1">
      <alignment horizontal="left"/>
    </xf>
    <xf numFmtId="0" fontId="3" fillId="6" borderId="7" xfId="0" applyFont="1" applyFill="1" applyBorder="1" applyAlignment="1">
      <alignment horizontal="right"/>
    </xf>
    <xf numFmtId="0" fontId="0" fillId="6" borderId="5" xfId="0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6" borderId="7" xfId="0" applyFont="1" applyFill="1" applyBorder="1" applyAlignment="1">
      <alignment horizontal="right"/>
    </xf>
    <xf numFmtId="4" fontId="3" fillId="6" borderId="7" xfId="0" applyNumberFormat="1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4" fontId="4" fillId="6" borderId="7" xfId="0" applyNumberFormat="1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 applyAlignment="1">
      <alignment vertical="center"/>
    </xf>
    <xf numFmtId="4" fontId="7" fillId="0" borderId="0" xfId="0" applyNumberFormat="1" applyFont="1" applyAlignment="1">
      <alignment vertical="center"/>
    </xf>
    <xf numFmtId="0" fontId="7" fillId="0" borderId="0" xfId="0" applyFont="1" applyAlignment="1">
      <alignment horizontal="left" vertical="center"/>
    </xf>
    <xf numFmtId="4" fontId="7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6" fillId="0" borderId="0" xfId="1" applyFont="1" applyAlignment="1">
      <alignment horizontal="left" vertical="top" wrapText="1"/>
    </xf>
    <xf numFmtId="0" fontId="6" fillId="0" borderId="0" xfId="0" applyFont="1" applyAlignment="1">
      <alignment vertical="top"/>
    </xf>
  </cellXfs>
  <cellStyles count="2">
    <cellStyle name="Обычный" xfId="0" builtinId="0"/>
    <cellStyle name="Обычный 3 2 2" xfId="1" xr:uid="{149E10AC-BE07-42CB-A8E3-2580DAF0C24D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50EF5A-DD6C-4412-9848-0EB5E0040235}" name="Р" displayName="Р" ref="A3:F6" totalsRowCount="1" headerRowDxfId="37" headerRowBorderDxfId="36" tableBorderDxfId="35" totalsRowBorderDxfId="34">
  <autoFilter ref="A3:F5" xr:uid="{5950EF5A-DD6C-4412-9848-0EB5E0040235}"/>
  <tableColumns count="6">
    <tableColumn id="1" xr3:uid="{7F21E9B9-0A8D-4B79-AA33-CE2292526BFA}" name="Наименование" totalsRowLabel="Итог" dataDxfId="33" totalsRowDxfId="5"/>
    <tableColumn id="2" xr3:uid="{077C8BFE-F08A-4308-8054-BDAED02BF164}" name="Ед. изм." dataDxfId="32" totalsRowDxfId="4"/>
    <tableColumn id="3" xr3:uid="{14E002B4-D18A-439E-8174-C1C6CA1D918C}" name="Количество" dataDxfId="31" totalsRowDxfId="3"/>
    <tableColumn id="4" xr3:uid="{FBB9BD47-DDB9-482E-9379-CFA22F0E961C}" name="Цена за ед., руб" dataDxfId="30" totalsRowDxfId="2"/>
    <tableColumn id="5" xr3:uid="{92DA52D2-7E52-4339-B323-905D5EA80438}" name="Сумма, руб" totalsRowFunction="sum" dataDxfId="29" totalsRowDxfId="1">
      <calculatedColumnFormula>ROUND(Р[[#This Row],[Количество]]*Р[[#This Row],[Цена за ед., руб]],2)</calculatedColumnFormula>
    </tableColumn>
    <tableColumn id="6" xr3:uid="{91F09B5A-BA88-4734-AD71-3A169BB27E34}" name="Примечание" dataDxfId="28" totalsRow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3C74FAF-82EA-4674-8052-8B677FB811CB}" name="М" displayName="М" ref="A3:I12" totalsRowCount="1" headerRowDxfId="27" headerRowBorderDxfId="26" tableBorderDxfId="25" totalsRowBorderDxfId="24">
  <autoFilter ref="A3:I11" xr:uid="{53C74FAF-82EA-4674-8052-8B677FB811CB}"/>
  <tableColumns count="9">
    <tableColumn id="1" xr3:uid="{FC0428B2-7569-4D3C-8499-D229640BE096}" name="Наим." totalsRowLabel="Итог" dataDxfId="23" totalsRowDxfId="14"/>
    <tableColumn id="2" xr3:uid="{829F4570-3A02-4272-A066-68AED03A24F2}" name="Артикул, марка, произв." dataDxfId="22" totalsRowDxfId="13"/>
    <tableColumn id="3" xr3:uid="{2CA5E677-0C9E-40BC-AD61-D2237E46BBF5}" name="Хар-ка" dataDxfId="21" totalsRowDxfId="12"/>
    <tableColumn id="4" xr3:uid="{304D2D00-47DE-490A-8F66-E535B3CDFFC2}" name="Ед. изм." dataDxfId="20" totalsRowDxfId="11"/>
    <tableColumn id="5" xr3:uid="{2B8C93BB-6455-4212-8627-0EB699147E74}" name="Количество" dataDxfId="19" totalsRowDxfId="10"/>
    <tableColumn id="6" xr3:uid="{69472F2C-3765-42A7-BE12-9017F71B9856}" name="Цена за ед., руб" dataDxfId="18" totalsRowDxfId="9"/>
    <tableColumn id="7" xr3:uid="{6330DE41-E4ED-426E-B1B7-DC3DCD03A8E7}" name="Сумма, руб" totalsRowFunction="sum" dataDxfId="17" totalsRowDxfId="8">
      <calculatedColumnFormula>ROUND(М[[#This Row],[Количество]]*М[[#This Row],[Цена за ед., руб]],2)</calculatedColumnFormula>
    </tableColumn>
    <tableColumn id="8" xr3:uid="{531096DC-D1BF-4889-9472-2B67B3B8E07D}" name="Прим." dataDxfId="16" totalsRowDxfId="7"/>
    <tableColumn id="9" xr3:uid="{C99F54AC-1116-4C67-B44A-3C7416E0FB7A}" name="Форма закупа" dataDxfId="15" totalsRowDxfId="6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M43"/>
  <sheetViews>
    <sheetView tabSelected="1" workbookViewId="0">
      <pane ySplit="15" topLeftCell="A16" activePane="bottomLeft" state="frozen"/>
      <selection pane="bottomLeft" activeCell="B11" sqref="B11:J11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7" width="10.5" style="1" customWidth="1"/>
    <col min="8" max="8" width="14.6640625" style="1" customWidth="1"/>
    <col min="9" max="9" width="16" style="1" customWidth="1"/>
    <col min="10" max="10" width="17" style="1" customWidth="1"/>
    <col min="11" max="11" width="35" style="1" customWidth="1"/>
    <col min="12" max="12" width="23.33203125" style="1" customWidth="1"/>
  </cols>
  <sheetData>
    <row r="1" spans="1:13" ht="11.1" customHeight="1" x14ac:dyDescent="0.2"/>
    <row r="2" spans="1:13" ht="11.1" customHeight="1" x14ac:dyDescent="0.2">
      <c r="G2" s="80"/>
      <c r="H2" s="80"/>
      <c r="I2" s="80"/>
      <c r="J2" s="80"/>
      <c r="K2" s="80"/>
      <c r="L2" s="81" t="s">
        <v>62</v>
      </c>
    </row>
    <row r="3" spans="1:13" ht="23.1" customHeight="1" x14ac:dyDescent="0.2">
      <c r="G3" s="80"/>
      <c r="H3" s="80"/>
      <c r="I3" s="80"/>
      <c r="J3" s="80"/>
      <c r="K3" s="80"/>
      <c r="L3" s="82" t="s">
        <v>63</v>
      </c>
    </row>
    <row r="4" spans="1:13" ht="23.1" customHeight="1" x14ac:dyDescent="0.2">
      <c r="G4" s="80"/>
      <c r="H4" s="80"/>
      <c r="I4" s="80"/>
      <c r="J4" s="80"/>
      <c r="K4" s="80"/>
      <c r="M4" s="1"/>
    </row>
    <row r="5" spans="1:13" ht="11.1" customHeight="1" x14ac:dyDescent="0.2">
      <c r="B5" s="83" t="s">
        <v>64</v>
      </c>
      <c r="E5" s="83" t="s">
        <v>65</v>
      </c>
      <c r="G5" s="80"/>
      <c r="H5" s="80"/>
      <c r="I5" s="80"/>
      <c r="J5" s="85" t="s">
        <v>66</v>
      </c>
      <c r="K5" s="80"/>
      <c r="M5" s="1"/>
    </row>
    <row r="6" spans="1:13" ht="11.1" customHeight="1" x14ac:dyDescent="0.2">
      <c r="E6" s="83" t="s">
        <v>67</v>
      </c>
      <c r="G6" s="80"/>
      <c r="H6" s="80"/>
      <c r="I6" s="80"/>
      <c r="J6" s="86" t="s">
        <v>68</v>
      </c>
      <c r="K6" s="80"/>
      <c r="M6" s="1"/>
    </row>
    <row r="7" spans="1:13" ht="11.1" customHeight="1" x14ac:dyDescent="0.2">
      <c r="E7" s="83"/>
      <c r="G7" s="80"/>
      <c r="H7" s="80"/>
      <c r="I7" s="80"/>
      <c r="J7" s="86"/>
      <c r="K7" s="80"/>
      <c r="M7" s="1"/>
    </row>
    <row r="8" spans="1:13" ht="11.1" customHeight="1" x14ac:dyDescent="0.2">
      <c r="B8" s="84" t="s">
        <v>69</v>
      </c>
      <c r="E8" s="84" t="s">
        <v>70</v>
      </c>
      <c r="G8" s="80"/>
      <c r="H8" s="80"/>
      <c r="I8" s="80"/>
      <c r="J8" s="86" t="s">
        <v>70</v>
      </c>
      <c r="K8" s="80"/>
      <c r="M8" s="1"/>
    </row>
    <row r="9" spans="1:13" ht="11.1" customHeight="1" x14ac:dyDescent="0.2">
      <c r="B9" s="84"/>
      <c r="E9" s="84"/>
      <c r="G9" s="80"/>
      <c r="H9" s="80"/>
      <c r="I9" s="80"/>
      <c r="J9" s="86"/>
      <c r="K9" s="80"/>
      <c r="M9" s="1"/>
    </row>
    <row r="10" spans="1:13" ht="11.1" customHeight="1" x14ac:dyDescent="0.2">
      <c r="B10" s="71" t="s">
        <v>75</v>
      </c>
      <c r="C10" s="71"/>
      <c r="D10" s="71"/>
      <c r="E10" s="71"/>
      <c r="F10" s="71"/>
      <c r="G10" s="71"/>
      <c r="H10" s="71"/>
      <c r="I10" s="71"/>
      <c r="J10" s="71"/>
    </row>
    <row r="11" spans="1:13" ht="23.1" customHeight="1" x14ac:dyDescent="0.2">
      <c r="B11" s="72" t="s">
        <v>0</v>
      </c>
      <c r="C11" s="72"/>
      <c r="D11" s="72"/>
      <c r="E11" s="72"/>
      <c r="F11" s="72"/>
      <c r="G11" s="72"/>
      <c r="H11" s="72"/>
      <c r="I11" s="72"/>
      <c r="J11" s="72"/>
    </row>
    <row r="12" spans="1:13" ht="23.1" customHeight="1" x14ac:dyDescent="0.2">
      <c r="B12" s="72" t="s">
        <v>1</v>
      </c>
      <c r="C12" s="72"/>
      <c r="D12" s="72"/>
      <c r="E12" s="72"/>
      <c r="F12" s="72"/>
      <c r="G12" s="72"/>
      <c r="H12" s="72"/>
      <c r="I12" s="72"/>
      <c r="J12" s="72"/>
    </row>
    <row r="13" spans="1:13" ht="11.1" customHeight="1" x14ac:dyDescent="0.2"/>
    <row r="14" spans="1:13" ht="11.1" customHeight="1" x14ac:dyDescent="0.2">
      <c r="A14" s="63" t="s">
        <v>2</v>
      </c>
      <c r="B14" s="63" t="s">
        <v>3</v>
      </c>
      <c r="C14" s="73" t="s">
        <v>4</v>
      </c>
      <c r="D14" s="75" t="s">
        <v>5</v>
      </c>
      <c r="E14" s="63" t="s">
        <v>6</v>
      </c>
      <c r="F14" s="65" t="s">
        <v>7</v>
      </c>
      <c r="G14" s="77" t="s">
        <v>8</v>
      </c>
      <c r="H14" s="63" t="s">
        <v>9</v>
      </c>
      <c r="I14" s="65" t="s">
        <v>10</v>
      </c>
      <c r="J14" s="65" t="s">
        <v>11</v>
      </c>
      <c r="K14" s="63" t="s">
        <v>12</v>
      </c>
      <c r="L14" s="65" t="s">
        <v>13</v>
      </c>
    </row>
    <row r="15" spans="1:13" ht="11.1" customHeight="1" x14ac:dyDescent="0.2">
      <c r="A15" s="64"/>
      <c r="B15" s="64"/>
      <c r="C15" s="74"/>
      <c r="D15" s="76"/>
      <c r="E15" s="64"/>
      <c r="F15" s="66"/>
      <c r="G15" s="78"/>
      <c r="H15" s="64"/>
      <c r="I15" s="66"/>
      <c r="J15" s="66"/>
      <c r="K15" s="64"/>
      <c r="L15" s="66"/>
    </row>
    <row r="16" spans="1:13" ht="11.1" customHeight="1" x14ac:dyDescent="0.2">
      <c r="A16" s="3" t="s">
        <v>14</v>
      </c>
      <c r="B16" s="4" t="s">
        <v>15</v>
      </c>
      <c r="C16" s="5"/>
      <c r="D16" s="5"/>
      <c r="E16" s="6"/>
      <c r="F16" s="7"/>
      <c r="G16" s="7"/>
      <c r="H16" s="7"/>
      <c r="I16" s="52"/>
      <c r="J16" s="52"/>
      <c r="K16" s="5"/>
      <c r="L16" s="5"/>
    </row>
    <row r="17" spans="1:12" ht="23.1" customHeight="1" outlineLevel="1" x14ac:dyDescent="0.2">
      <c r="A17" s="8" t="s">
        <v>16</v>
      </c>
      <c r="B17" s="9" t="s">
        <v>17</v>
      </c>
      <c r="C17" s="10"/>
      <c r="D17" s="10"/>
      <c r="E17" s="11"/>
      <c r="F17" s="12"/>
      <c r="G17" s="12"/>
      <c r="H17" s="12"/>
      <c r="I17" s="53"/>
      <c r="J17" s="53">
        <f>SUM($J$27,$J$18)</f>
        <v>0</v>
      </c>
      <c r="K17" s="10"/>
      <c r="L17" s="10"/>
    </row>
    <row r="18" spans="1:12" ht="11.1" customHeight="1" outlineLevel="2" x14ac:dyDescent="0.2">
      <c r="A18" s="13" t="s">
        <v>18</v>
      </c>
      <c r="B18" s="14" t="s">
        <v>19</v>
      </c>
      <c r="C18" s="15"/>
      <c r="D18" s="15"/>
      <c r="E18" s="16"/>
      <c r="F18" s="17"/>
      <c r="G18" s="18"/>
      <c r="H18" s="18"/>
      <c r="I18" s="54"/>
      <c r="J18" s="54">
        <f>SUM($J$19)</f>
        <v>0</v>
      </c>
      <c r="K18" s="19"/>
      <c r="L18" s="19"/>
    </row>
    <row r="19" spans="1:12" ht="11.1" customHeight="1" outlineLevel="3" x14ac:dyDescent="0.2">
      <c r="A19" s="13" t="s">
        <v>20</v>
      </c>
      <c r="B19" s="14" t="s">
        <v>19</v>
      </c>
      <c r="C19" s="15"/>
      <c r="D19" s="15"/>
      <c r="E19" s="16"/>
      <c r="F19" s="17"/>
      <c r="G19" s="18"/>
      <c r="H19" s="18"/>
      <c r="I19" s="54"/>
      <c r="J19" s="54">
        <f>SUM($J$22,$J$20)</f>
        <v>0</v>
      </c>
      <c r="K19" s="19"/>
      <c r="L19" s="19"/>
    </row>
    <row r="20" spans="1:12" ht="11.1" customHeight="1" outlineLevel="4" x14ac:dyDescent="0.2">
      <c r="A20" s="20"/>
      <c r="B20" s="14" t="s">
        <v>21</v>
      </c>
      <c r="C20" s="21"/>
      <c r="D20" s="21"/>
      <c r="E20" s="21"/>
      <c r="F20" s="21"/>
      <c r="G20" s="21"/>
      <c r="H20" s="21"/>
      <c r="I20" s="55"/>
      <c r="J20" s="56">
        <f>SUM($J$21)</f>
        <v>0</v>
      </c>
      <c r="K20" s="18"/>
      <c r="L20" s="22"/>
    </row>
    <row r="21" spans="1:12" ht="11.1" customHeight="1" outlineLevel="4" x14ac:dyDescent="0.2">
      <c r="A21" s="23"/>
      <c r="B21" s="24" t="s">
        <v>22</v>
      </c>
      <c r="C21" s="25"/>
      <c r="D21" s="25"/>
      <c r="E21" s="26" t="s">
        <v>23</v>
      </c>
      <c r="F21" s="27"/>
      <c r="G21" s="28">
        <v>158</v>
      </c>
      <c r="H21" s="28">
        <f>SUM($G$21:$G$21)</f>
        <v>158</v>
      </c>
      <c r="I21" s="57">
        <f t="array" ref="I21">INDEX(Р[Цена за ед., руб],MATCH(1,IF(($B21=Р[Наименование])*($K21=Р[Примечание]),{1},($B21=Р[Наименование])*($K21=Р[Примечание])),0))</f>
        <v>0</v>
      </c>
      <c r="J21" s="57">
        <f>ROUND($H$21*$I$21,2)</f>
        <v>0</v>
      </c>
      <c r="K21" s="25"/>
      <c r="L21" s="25"/>
    </row>
    <row r="22" spans="1:12" ht="11.1" customHeight="1" outlineLevel="4" x14ac:dyDescent="0.2">
      <c r="A22" s="20"/>
      <c r="B22" s="14" t="s">
        <v>24</v>
      </c>
      <c r="C22" s="21"/>
      <c r="D22" s="21"/>
      <c r="E22" s="21"/>
      <c r="F22" s="21"/>
      <c r="G22" s="21"/>
      <c r="H22" s="21"/>
      <c r="I22" s="55"/>
      <c r="J22" s="56">
        <f>SUM($J$23:$J$26)</f>
        <v>0</v>
      </c>
      <c r="K22" s="18"/>
      <c r="L22" s="22"/>
    </row>
    <row r="23" spans="1:12" ht="47.1" customHeight="1" outlineLevel="4" x14ac:dyDescent="0.2">
      <c r="A23" s="23" t="s">
        <v>25</v>
      </c>
      <c r="B23" s="24" t="s">
        <v>26</v>
      </c>
      <c r="C23" s="25"/>
      <c r="D23" s="25" t="s">
        <v>27</v>
      </c>
      <c r="E23" s="26" t="s">
        <v>23</v>
      </c>
      <c r="F23" s="27"/>
      <c r="G23" s="28">
        <v>20</v>
      </c>
      <c r="H23" s="28">
        <f>SUM($G$23:$G$23)</f>
        <v>20</v>
      </c>
      <c r="I23" s="57">
        <f t="array" ref="I23">INDEX(М[Цена за ед., руб],MATCH(1,IF(($B23=М[Наим.])*($C23=М[Артикул, марка, произв.])*($D23=М[Хар-ка])*($K23=М[Прим.]),{1},($B23=М[Наим.])*($C23=М[Артикул, марка, произв.])*($D23=М[Хар-ка])*($K23=М[Прим.])),0))</f>
        <v>0</v>
      </c>
      <c r="J23" s="57">
        <f>ROUND($H$23*$I$23,2)</f>
        <v>0</v>
      </c>
      <c r="K23" s="25" t="s">
        <v>28</v>
      </c>
      <c r="L23" s="25" t="str">
        <f t="array" ref="L23">INDEX(М[Форма закупа],MATCH(1,IF(($B23=М[Наим.])*($C23=М[Артикул, марка, произв.])*($D23=М[Хар-ка])*($K23=М[Прим.]),{1},($B23=М[Наим.])*($C23=М[Артикул, марка, произв.])*($D23=М[Хар-ка])*($K23=М[Прим.])),0))</f>
        <v>Закупка подрядчик</v>
      </c>
    </row>
    <row r="24" spans="1:12" ht="47.1" customHeight="1" outlineLevel="4" x14ac:dyDescent="0.2">
      <c r="A24" s="23" t="s">
        <v>29</v>
      </c>
      <c r="B24" s="24" t="s">
        <v>26</v>
      </c>
      <c r="C24" s="25"/>
      <c r="D24" s="25" t="s">
        <v>30</v>
      </c>
      <c r="E24" s="26" t="s">
        <v>23</v>
      </c>
      <c r="F24" s="27"/>
      <c r="G24" s="28">
        <v>66</v>
      </c>
      <c r="H24" s="28">
        <f>SUM($G$24:$G$24)</f>
        <v>66</v>
      </c>
      <c r="I24" s="57">
        <f t="array" ref="I24">INDEX(М[Цена за ед., руб],MATCH(1,IF(($B24=М[Наим.])*($C24=М[Артикул, марка, произв.])*($D24=М[Хар-ка])*($K24=М[Прим.]),{1},($B24=М[Наим.])*($C24=М[Артикул, марка, произв.])*($D24=М[Хар-ка])*($K24=М[Прим.])),0))</f>
        <v>0</v>
      </c>
      <c r="J24" s="57">
        <f>ROUND($H$24*$I$24,2)</f>
        <v>0</v>
      </c>
      <c r="K24" s="25" t="s">
        <v>28</v>
      </c>
      <c r="L24" s="25" t="str">
        <f t="array" ref="L24">INDEX(М[Форма закупа],MATCH(1,IF(($B24=М[Наим.])*($C24=М[Артикул, марка, произв.])*($D24=М[Хар-ка])*($K24=М[Прим.]),{1},($B24=М[Наим.])*($C24=М[Артикул, марка, произв.])*($D24=М[Хар-ка])*($K24=М[Прим.])),0))</f>
        <v>Закупка подрядчик</v>
      </c>
    </row>
    <row r="25" spans="1:12" ht="47.1" customHeight="1" outlineLevel="4" x14ac:dyDescent="0.2">
      <c r="A25" s="23" t="s">
        <v>31</v>
      </c>
      <c r="B25" s="24" t="s">
        <v>26</v>
      </c>
      <c r="C25" s="25"/>
      <c r="D25" s="25" t="s">
        <v>32</v>
      </c>
      <c r="E25" s="26" t="s">
        <v>23</v>
      </c>
      <c r="F25" s="27"/>
      <c r="G25" s="28">
        <v>16</v>
      </c>
      <c r="H25" s="28">
        <f>SUM($G$25:$G$25)</f>
        <v>16</v>
      </c>
      <c r="I25" s="57">
        <f t="array" ref="I25">INDEX(М[Цена за ед., руб],MATCH(1,IF(($B25=М[Наим.])*($C25=М[Артикул, марка, произв.])*($D25=М[Хар-ка])*($K25=М[Прим.]),{1},($B25=М[Наим.])*($C25=М[Артикул, марка, произв.])*($D25=М[Хар-ка])*($K25=М[Прим.])),0))</f>
        <v>0</v>
      </c>
      <c r="J25" s="57">
        <f>ROUND($H$25*$I$25,2)</f>
        <v>0</v>
      </c>
      <c r="K25" s="25" t="s">
        <v>28</v>
      </c>
      <c r="L25" s="25" t="str">
        <f t="array" ref="L25">INDEX(М[Форма закупа],MATCH(1,IF(($B25=М[Наим.])*($C25=М[Артикул, марка, произв.])*($D25=М[Хар-ка])*($K25=М[Прим.]),{1},($B25=М[Наим.])*($C25=М[Артикул, марка, произв.])*($D25=М[Хар-ка])*($K25=М[Прим.])),0))</f>
        <v>Закупка подрядчик</v>
      </c>
    </row>
    <row r="26" spans="1:12" ht="47.1" customHeight="1" outlineLevel="4" x14ac:dyDescent="0.2">
      <c r="A26" s="23" t="s">
        <v>33</v>
      </c>
      <c r="B26" s="24" t="s">
        <v>26</v>
      </c>
      <c r="C26" s="25"/>
      <c r="D26" s="25" t="s">
        <v>34</v>
      </c>
      <c r="E26" s="26" t="s">
        <v>23</v>
      </c>
      <c r="F26" s="27"/>
      <c r="G26" s="28">
        <v>56</v>
      </c>
      <c r="H26" s="28">
        <f>SUM($G$26:$G$26)</f>
        <v>56</v>
      </c>
      <c r="I26" s="57">
        <f t="array" ref="I26">INDEX(М[Цена за ед., руб],MATCH(1,IF(($B26=М[Наим.])*($C26=М[Артикул, марка, произв.])*($D26=М[Хар-ка])*($K26=М[Прим.]),{1},($B26=М[Наим.])*($C26=М[Артикул, марка, произв.])*($D26=М[Хар-ка])*($K26=М[Прим.])),0))</f>
        <v>0</v>
      </c>
      <c r="J26" s="57">
        <f>ROUND($H$26*$I$26,2)</f>
        <v>0</v>
      </c>
      <c r="K26" s="25" t="s">
        <v>28</v>
      </c>
      <c r="L26" s="25" t="str">
        <f t="array" ref="L26">INDEX(М[Форма закупа],MATCH(1,IF(($B26=М[Наим.])*($C26=М[Артикул, марка, произв.])*($D26=М[Хар-ка])*($K26=М[Прим.]),{1},($B26=М[Наим.])*($C26=М[Артикул, марка, произв.])*($D26=М[Хар-ка])*($K26=М[Прим.])),0))</f>
        <v>Закупка подрядчик</v>
      </c>
    </row>
    <row r="27" spans="1:12" ht="11.1" customHeight="1" outlineLevel="2" x14ac:dyDescent="0.2">
      <c r="A27" s="13" t="s">
        <v>35</v>
      </c>
      <c r="B27" s="14" t="s">
        <v>36</v>
      </c>
      <c r="C27" s="15"/>
      <c r="D27" s="15"/>
      <c r="E27" s="16"/>
      <c r="F27" s="17"/>
      <c r="G27" s="18"/>
      <c r="H27" s="18"/>
      <c r="I27" s="54"/>
      <c r="J27" s="54">
        <f>SUM($J$28)</f>
        <v>0</v>
      </c>
      <c r="K27" s="19"/>
      <c r="L27" s="19"/>
    </row>
    <row r="28" spans="1:12" ht="11.1" customHeight="1" outlineLevel="3" x14ac:dyDescent="0.2">
      <c r="A28" s="13" t="s">
        <v>37</v>
      </c>
      <c r="B28" s="14" t="s">
        <v>36</v>
      </c>
      <c r="C28" s="15"/>
      <c r="D28" s="15"/>
      <c r="E28" s="16"/>
      <c r="F28" s="17"/>
      <c r="G28" s="18"/>
      <c r="H28" s="18"/>
      <c r="I28" s="54"/>
      <c r="J28" s="54">
        <f>SUM($J$31,$J$29)</f>
        <v>0</v>
      </c>
      <c r="K28" s="19"/>
      <c r="L28" s="19"/>
    </row>
    <row r="29" spans="1:12" ht="11.1" customHeight="1" outlineLevel="4" x14ac:dyDescent="0.2">
      <c r="A29" s="20"/>
      <c r="B29" s="14" t="s">
        <v>21</v>
      </c>
      <c r="C29" s="21"/>
      <c r="D29" s="21"/>
      <c r="E29" s="21"/>
      <c r="F29" s="21"/>
      <c r="G29" s="21"/>
      <c r="H29" s="21"/>
      <c r="I29" s="55"/>
      <c r="J29" s="56">
        <f>SUM($J$30)</f>
        <v>0</v>
      </c>
      <c r="K29" s="18"/>
      <c r="L29" s="22"/>
    </row>
    <row r="30" spans="1:12" ht="11.1" customHeight="1" outlineLevel="4" x14ac:dyDescent="0.2">
      <c r="A30" s="23"/>
      <c r="B30" s="24" t="s">
        <v>38</v>
      </c>
      <c r="C30" s="25"/>
      <c r="D30" s="25"/>
      <c r="E30" s="26" t="s">
        <v>23</v>
      </c>
      <c r="F30" s="27"/>
      <c r="G30" s="28">
        <v>79</v>
      </c>
      <c r="H30" s="28">
        <f>SUM($G$30:$G$30)</f>
        <v>79</v>
      </c>
      <c r="I30" s="57">
        <f t="array" ref="I30">INDEX(Р[Цена за ед., руб],MATCH(1,IF(($B30=Р[Наименование])*($K30=Р[Примечание]),{1},($B30=Р[Наименование])*($K30=Р[Примечание])),0))</f>
        <v>0</v>
      </c>
      <c r="J30" s="57">
        <f>ROUND($H$30*$I$30,2)</f>
        <v>0</v>
      </c>
      <c r="K30" s="25"/>
      <c r="L30" s="25"/>
    </row>
    <row r="31" spans="1:12" ht="11.1" customHeight="1" outlineLevel="4" x14ac:dyDescent="0.2">
      <c r="A31" s="20"/>
      <c r="B31" s="14" t="s">
        <v>24</v>
      </c>
      <c r="C31" s="21"/>
      <c r="D31" s="21"/>
      <c r="E31" s="21"/>
      <c r="F31" s="21"/>
      <c r="G31" s="21"/>
      <c r="H31" s="21"/>
      <c r="I31" s="55"/>
      <c r="J31" s="56">
        <f>SUM($J$32:$J$35)</f>
        <v>0</v>
      </c>
      <c r="K31" s="18"/>
      <c r="L31" s="22"/>
    </row>
    <row r="32" spans="1:12" ht="93.95" customHeight="1" outlineLevel="4" x14ac:dyDescent="0.2">
      <c r="A32" s="23" t="s">
        <v>25</v>
      </c>
      <c r="B32" s="24" t="s">
        <v>39</v>
      </c>
      <c r="C32" s="25"/>
      <c r="D32" s="25" t="s">
        <v>40</v>
      </c>
      <c r="E32" s="26" t="s">
        <v>23</v>
      </c>
      <c r="F32" s="27"/>
      <c r="G32" s="28">
        <v>10</v>
      </c>
      <c r="H32" s="28">
        <f>SUM($G$32:$G$32)</f>
        <v>10</v>
      </c>
      <c r="I32" s="57">
        <f t="array" ref="I32">INDEX(М[Цена за ед., руб],MATCH(1,IF(($B32=М[Наим.])*($C32=М[Артикул, марка, произв.])*($D32=М[Хар-ка])*($K32=М[Прим.]),{1},($B32=М[Наим.])*($C32=М[Артикул, марка, произв.])*($D32=М[Хар-ка])*($K32=М[Прим.])),0))</f>
        <v>0</v>
      </c>
      <c r="J32" s="57">
        <f>ROUND($H$32*$I$32,2)</f>
        <v>0</v>
      </c>
      <c r="K32" s="25" t="s">
        <v>41</v>
      </c>
      <c r="L32" s="25" t="str">
        <f t="array" ref="L32">INDEX(М[Форма закупа],MATCH(1,IF(($B32=М[Наим.])*($C32=М[Артикул, марка, произв.])*($D32=М[Хар-ка])*($K32=М[Прим.]),{1},($B32=М[Наим.])*($C32=М[Артикул, марка, произв.])*($D32=М[Хар-ка])*($K32=М[Прим.])),0))</f>
        <v>Закупка подрядчик</v>
      </c>
    </row>
    <row r="33" spans="1:12" ht="93.95" customHeight="1" outlineLevel="4" x14ac:dyDescent="0.2">
      <c r="A33" s="23" t="s">
        <v>29</v>
      </c>
      <c r="B33" s="24" t="s">
        <v>39</v>
      </c>
      <c r="C33" s="25"/>
      <c r="D33" s="25" t="s">
        <v>42</v>
      </c>
      <c r="E33" s="26" t="s">
        <v>23</v>
      </c>
      <c r="F33" s="27"/>
      <c r="G33" s="28">
        <v>28</v>
      </c>
      <c r="H33" s="28">
        <f>SUM($G$33:$G$33)</f>
        <v>28</v>
      </c>
      <c r="I33" s="57">
        <f t="array" ref="I33">INDEX(М[Цена за ед., руб],MATCH(1,IF(($B33=М[Наим.])*($C33=М[Артикул, марка, произв.])*($D33=М[Хар-ка])*($K33=М[Прим.]),{1},($B33=М[Наим.])*($C33=М[Артикул, марка, произв.])*($D33=М[Хар-ка])*($K33=М[Прим.])),0))</f>
        <v>0</v>
      </c>
      <c r="J33" s="57">
        <f>ROUND($H$33*$I$33,2)</f>
        <v>0</v>
      </c>
      <c r="K33" s="25" t="s">
        <v>41</v>
      </c>
      <c r="L33" s="25" t="str">
        <f t="array" ref="L33">INDEX(М[Форма закупа],MATCH(1,IF(($B33=М[Наим.])*($C33=М[Артикул, марка, произв.])*($D33=М[Хар-ка])*($K33=М[Прим.]),{1},($B33=М[Наим.])*($C33=М[Артикул, марка, произв.])*($D33=М[Хар-ка])*($K33=М[Прим.])),0))</f>
        <v>Закупка подрядчик</v>
      </c>
    </row>
    <row r="34" spans="1:12" ht="93.95" customHeight="1" outlineLevel="4" x14ac:dyDescent="0.2">
      <c r="A34" s="23" t="s">
        <v>31</v>
      </c>
      <c r="B34" s="24" t="s">
        <v>39</v>
      </c>
      <c r="C34" s="25"/>
      <c r="D34" s="25" t="s">
        <v>43</v>
      </c>
      <c r="E34" s="26" t="s">
        <v>23</v>
      </c>
      <c r="F34" s="27"/>
      <c r="G34" s="28">
        <v>33</v>
      </c>
      <c r="H34" s="28">
        <f>SUM($G$34:$G$34)</f>
        <v>33</v>
      </c>
      <c r="I34" s="57">
        <f t="array" ref="I34">INDEX(М[Цена за ед., руб],MATCH(1,IF(($B34=М[Наим.])*($C34=М[Артикул, марка, произв.])*($D34=М[Хар-ка])*($K34=М[Прим.]),{1},($B34=М[Наим.])*($C34=М[Артикул, марка, произв.])*($D34=М[Хар-ка])*($K34=М[Прим.])),0))</f>
        <v>0</v>
      </c>
      <c r="J34" s="57">
        <f>ROUND($H$34*$I$34,2)</f>
        <v>0</v>
      </c>
      <c r="K34" s="25" t="s">
        <v>41</v>
      </c>
      <c r="L34" s="25" t="str">
        <f t="array" ref="L34">INDEX(М[Форма закупа],MATCH(1,IF(($B34=М[Наим.])*($C34=М[Артикул, марка, произв.])*($D34=М[Хар-ка])*($K34=М[Прим.]),{1},($B34=М[Наим.])*($C34=М[Артикул, марка, произв.])*($D34=М[Хар-ка])*($K34=М[Прим.])),0))</f>
        <v>Закупка подрядчик</v>
      </c>
    </row>
    <row r="35" spans="1:12" ht="93.95" customHeight="1" outlineLevel="4" x14ac:dyDescent="0.2">
      <c r="A35" s="23" t="s">
        <v>33</v>
      </c>
      <c r="B35" s="24" t="s">
        <v>39</v>
      </c>
      <c r="C35" s="25"/>
      <c r="D35" s="25" t="s">
        <v>44</v>
      </c>
      <c r="E35" s="26" t="s">
        <v>23</v>
      </c>
      <c r="F35" s="27"/>
      <c r="G35" s="28">
        <v>8</v>
      </c>
      <c r="H35" s="28">
        <f>SUM($G$35:$G$35)</f>
        <v>8</v>
      </c>
      <c r="I35" s="57">
        <f t="array" ref="I35">INDEX(М[Цена за ед., руб],MATCH(1,IF(($B35=М[Наим.])*($C35=М[Артикул, марка, произв.])*($D35=М[Хар-ка])*($K35=М[Прим.]),{1},($B35=М[Наим.])*($C35=М[Артикул, марка, произв.])*($D35=М[Хар-ка])*($K35=М[Прим.])),0))</f>
        <v>0</v>
      </c>
      <c r="J35" s="57">
        <f>ROUND($H$35*$I$35,2)</f>
        <v>0</v>
      </c>
      <c r="K35" s="25" t="s">
        <v>41</v>
      </c>
      <c r="L35" s="25" t="str">
        <f t="array" ref="L35">INDEX(М[Форма закупа],MATCH(1,IF(($B35=М[Наим.])*($C35=М[Артикул, марка, произв.])*($D35=М[Хар-ка])*($K35=М[Прим.]),{1},($B35=М[Наим.])*($C35=М[Артикул, марка, произв.])*($D35=М[Хар-ка])*($K35=М[Прим.])),0))</f>
        <v>Закупка подрядчик</v>
      </c>
    </row>
    <row r="36" spans="1:12" ht="11.1" customHeight="1" x14ac:dyDescent="0.2">
      <c r="A36" s="29"/>
      <c r="B36" s="30"/>
      <c r="C36" s="30"/>
      <c r="D36" s="30"/>
      <c r="E36" s="30"/>
      <c r="F36" s="30"/>
      <c r="G36" s="31"/>
      <c r="H36" s="67" t="s">
        <v>45</v>
      </c>
      <c r="I36" s="68"/>
      <c r="J36" s="58">
        <f>$J$17</f>
        <v>0</v>
      </c>
      <c r="K36" s="32"/>
      <c r="L36" s="32"/>
    </row>
    <row r="37" spans="1:12" ht="11.1" customHeight="1" x14ac:dyDescent="0.2">
      <c r="A37" s="29"/>
      <c r="B37" s="30"/>
      <c r="C37" s="30"/>
      <c r="D37" s="30"/>
      <c r="E37" s="30"/>
      <c r="F37" s="30"/>
      <c r="G37" s="33"/>
      <c r="H37" s="69" t="s">
        <v>46</v>
      </c>
      <c r="I37" s="70"/>
      <c r="J37" s="58">
        <f>SUM($J$29,$J$20)</f>
        <v>0</v>
      </c>
      <c r="K37" s="32"/>
      <c r="L37" s="32"/>
    </row>
    <row r="38" spans="1:12" ht="11.1" customHeight="1" x14ac:dyDescent="0.2">
      <c r="A38" s="29"/>
      <c r="B38" s="30"/>
      <c r="C38" s="30"/>
      <c r="D38" s="30"/>
      <c r="E38" s="30"/>
      <c r="F38" s="30"/>
      <c r="G38" s="33"/>
      <c r="H38" s="69" t="s">
        <v>47</v>
      </c>
      <c r="I38" s="70"/>
      <c r="J38" s="58">
        <f>SUM($J$31,$J$22)</f>
        <v>0</v>
      </c>
      <c r="K38" s="32"/>
      <c r="L38" s="32"/>
    </row>
    <row r="39" spans="1:12" ht="11.1" customHeight="1" x14ac:dyDescent="0.2">
      <c r="A39" s="34"/>
      <c r="B39" s="59" t="s">
        <v>48</v>
      </c>
      <c r="C39" s="59"/>
      <c r="D39" s="59"/>
      <c r="E39" s="59"/>
      <c r="F39" s="59"/>
      <c r="G39" s="59"/>
      <c r="H39" s="59"/>
      <c r="I39" s="60"/>
      <c r="J39" s="60"/>
      <c r="K39" s="59"/>
      <c r="L39" s="34"/>
    </row>
    <row r="40" spans="1:12" ht="11.1" customHeight="1" x14ac:dyDescent="0.2">
      <c r="B40" s="61"/>
      <c r="C40" s="61"/>
      <c r="D40" s="61"/>
      <c r="E40" s="61"/>
      <c r="F40" s="61"/>
      <c r="G40" s="61"/>
      <c r="H40" s="61"/>
      <c r="I40" s="62"/>
      <c r="J40" s="62"/>
      <c r="K40" s="61"/>
    </row>
    <row r="41" spans="1:12" ht="11.45" customHeight="1" x14ac:dyDescent="0.2">
      <c r="A41" s="87"/>
      <c r="B41" s="88" t="s">
        <v>71</v>
      </c>
      <c r="C41" s="87"/>
      <c r="D41" s="87"/>
      <c r="E41" s="87"/>
      <c r="F41" s="87"/>
      <c r="G41" s="87"/>
      <c r="H41" s="87"/>
      <c r="I41" s="87"/>
      <c r="J41" s="87"/>
      <c r="K41" s="87"/>
    </row>
    <row r="42" spans="1:12" ht="35.25" customHeight="1" x14ac:dyDescent="0.2">
      <c r="A42" s="89" t="s">
        <v>72</v>
      </c>
      <c r="B42" s="90" t="s">
        <v>73</v>
      </c>
      <c r="C42" s="90"/>
      <c r="D42" s="90"/>
      <c r="E42" s="90"/>
      <c r="F42" s="90"/>
      <c r="G42" s="90"/>
      <c r="H42" s="90"/>
      <c r="I42" s="90"/>
      <c r="J42" s="90"/>
      <c r="K42" s="90"/>
    </row>
    <row r="43" spans="1:12" ht="11.45" customHeight="1" x14ac:dyDescent="0.2">
      <c r="A43" s="89" t="s">
        <v>72</v>
      </c>
      <c r="B43" s="91" t="s">
        <v>74</v>
      </c>
      <c r="C43" s="91"/>
      <c r="D43" s="91"/>
      <c r="E43" s="91"/>
      <c r="F43" s="91"/>
      <c r="G43" s="91"/>
      <c r="H43" s="91"/>
      <c r="I43" s="91"/>
      <c r="J43" s="91"/>
      <c r="K43" s="91"/>
    </row>
  </sheetData>
  <mergeCells count="21">
    <mergeCell ref="B42:K42"/>
    <mergeCell ref="B10:J10"/>
    <mergeCell ref="B11:J11"/>
    <mergeCell ref="B12:J12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B39:K39"/>
    <mergeCell ref="B40:K40"/>
    <mergeCell ref="K14:K15"/>
    <mergeCell ref="L14:L15"/>
    <mergeCell ref="H36:I36"/>
    <mergeCell ref="H37:I37"/>
    <mergeCell ref="H38:I38"/>
  </mergeCells>
  <pageMargins left="0.39370078740157483" right="0.39370078740157483" top="0.39370078740157483" bottom="0.39370078740157483" header="0" footer="0"/>
  <pageSetup paperSize="9" scale="80" fitToHeight="0" pageOrder="overThenDown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6"/>
  <sheetViews>
    <sheetView workbookViewId="0">
      <pane ySplit="3" topLeftCell="A4" activePane="bottomLeft" state="frozen"/>
      <selection pane="bottomLeft" sqref="A1:F1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79" t="s">
        <v>49</v>
      </c>
      <c r="B1" s="79"/>
      <c r="C1" s="79"/>
      <c r="D1" s="79"/>
      <c r="E1" s="79"/>
      <c r="F1" s="79"/>
    </row>
    <row r="3" spans="1:6" ht="11.1" customHeight="1" x14ac:dyDescent="0.2">
      <c r="A3" s="40" t="s">
        <v>3</v>
      </c>
      <c r="B3" s="2" t="s">
        <v>6</v>
      </c>
      <c r="C3" s="2" t="s">
        <v>9</v>
      </c>
      <c r="D3" s="47" t="s">
        <v>10</v>
      </c>
      <c r="E3" s="47" t="s">
        <v>11</v>
      </c>
      <c r="F3" s="41" t="s">
        <v>12</v>
      </c>
    </row>
    <row r="4" spans="1:6" ht="11.1" customHeight="1" x14ac:dyDescent="0.2">
      <c r="A4" s="38" t="s">
        <v>22</v>
      </c>
      <c r="B4" s="35" t="s">
        <v>23</v>
      </c>
      <c r="C4" s="36">
        <v>158</v>
      </c>
      <c r="D4" s="48"/>
      <c r="E4" s="48">
        <f>ROUND(Р[[#This Row],[Количество]]*Р[[#This Row],[Цена за ед., руб]],2)</f>
        <v>0</v>
      </c>
      <c r="F4" s="39"/>
    </row>
    <row r="5" spans="1:6" ht="11.1" customHeight="1" x14ac:dyDescent="0.2">
      <c r="A5" s="42" t="s">
        <v>38</v>
      </c>
      <c r="B5" s="43" t="s">
        <v>23</v>
      </c>
      <c r="C5" s="44">
        <v>79</v>
      </c>
      <c r="D5" s="49"/>
      <c r="E5" s="49">
        <f>ROUND(Р[[#This Row],[Количество]]*Р[[#This Row],[Цена за ед., руб]],2)</f>
        <v>0</v>
      </c>
      <c r="F5" s="46"/>
    </row>
    <row r="6" spans="1:6" ht="11.45" customHeight="1" x14ac:dyDescent="0.2">
      <c r="A6" s="42" t="s">
        <v>61</v>
      </c>
      <c r="B6" s="43"/>
      <c r="C6" s="45"/>
      <c r="D6" s="49"/>
      <c r="E6" s="49">
        <f>SUBTOTAL(109,Р[Сумма, руб])</f>
        <v>0</v>
      </c>
      <c r="F6" s="46"/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12"/>
  <sheetViews>
    <sheetView workbookViewId="0">
      <pane ySplit="3" topLeftCell="A4" activePane="bottomLeft" state="frozen"/>
      <selection pane="bottomLeft" sqref="A1:H1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79" t="s">
        <v>50</v>
      </c>
      <c r="B1" s="79"/>
      <c r="C1" s="79"/>
      <c r="D1" s="79"/>
      <c r="E1" s="79"/>
      <c r="F1" s="79"/>
      <c r="G1" s="79"/>
      <c r="H1" s="79"/>
    </row>
    <row r="2" spans="1:9" ht="11.1" customHeight="1" x14ac:dyDescent="0.2"/>
    <row r="3" spans="1:9" ht="23.1" customHeight="1" x14ac:dyDescent="0.2">
      <c r="A3" s="40" t="s">
        <v>51</v>
      </c>
      <c r="B3" s="50" t="s">
        <v>52</v>
      </c>
      <c r="C3" s="41" t="s">
        <v>53</v>
      </c>
      <c r="D3" s="2" t="s">
        <v>6</v>
      </c>
      <c r="E3" s="2" t="s">
        <v>9</v>
      </c>
      <c r="F3" s="47" t="s">
        <v>10</v>
      </c>
      <c r="G3" s="47" t="s">
        <v>11</v>
      </c>
      <c r="H3" s="2" t="s">
        <v>54</v>
      </c>
      <c r="I3" s="41" t="s">
        <v>55</v>
      </c>
    </row>
    <row r="4" spans="1:9" ht="93.95" customHeight="1" x14ac:dyDescent="0.2">
      <c r="A4" s="38" t="s">
        <v>39</v>
      </c>
      <c r="B4" s="37"/>
      <c r="C4" s="37" t="s">
        <v>40</v>
      </c>
      <c r="D4" s="35" t="s">
        <v>23</v>
      </c>
      <c r="E4" s="36">
        <v>10</v>
      </c>
      <c r="F4" s="48"/>
      <c r="G4" s="48">
        <f>ROUND(М[[#This Row],[Количество]]*М[[#This Row],[Цена за ед., руб]],2)</f>
        <v>0</v>
      </c>
      <c r="H4" s="37" t="s">
        <v>41</v>
      </c>
      <c r="I4" s="39" t="s">
        <v>56</v>
      </c>
    </row>
    <row r="5" spans="1:9" ht="93.95" customHeight="1" x14ac:dyDescent="0.2">
      <c r="A5" s="38" t="s">
        <v>39</v>
      </c>
      <c r="B5" s="37"/>
      <c r="C5" s="37" t="s">
        <v>42</v>
      </c>
      <c r="D5" s="35" t="s">
        <v>23</v>
      </c>
      <c r="E5" s="36">
        <v>28</v>
      </c>
      <c r="F5" s="48"/>
      <c r="G5" s="48">
        <f>ROUND(М[[#This Row],[Количество]]*М[[#This Row],[Цена за ед., руб]],2)</f>
        <v>0</v>
      </c>
      <c r="H5" s="37" t="s">
        <v>41</v>
      </c>
      <c r="I5" s="39" t="s">
        <v>56</v>
      </c>
    </row>
    <row r="6" spans="1:9" ht="93.95" customHeight="1" x14ac:dyDescent="0.2">
      <c r="A6" s="38" t="s">
        <v>39</v>
      </c>
      <c r="B6" s="37"/>
      <c r="C6" s="37" t="s">
        <v>43</v>
      </c>
      <c r="D6" s="35" t="s">
        <v>23</v>
      </c>
      <c r="E6" s="36">
        <v>33</v>
      </c>
      <c r="F6" s="48"/>
      <c r="G6" s="48">
        <f>ROUND(М[[#This Row],[Количество]]*М[[#This Row],[Цена за ед., руб]],2)</f>
        <v>0</v>
      </c>
      <c r="H6" s="37" t="s">
        <v>41</v>
      </c>
      <c r="I6" s="39" t="s">
        <v>56</v>
      </c>
    </row>
    <row r="7" spans="1:9" ht="93.95" customHeight="1" x14ac:dyDescent="0.2">
      <c r="A7" s="38" t="s">
        <v>39</v>
      </c>
      <c r="B7" s="37"/>
      <c r="C7" s="37" t="s">
        <v>44</v>
      </c>
      <c r="D7" s="35" t="s">
        <v>23</v>
      </c>
      <c r="E7" s="36">
        <v>8</v>
      </c>
      <c r="F7" s="48"/>
      <c r="G7" s="48">
        <f>ROUND(М[[#This Row],[Количество]]*М[[#This Row],[Цена за ед., руб]],2)</f>
        <v>0</v>
      </c>
      <c r="H7" s="37" t="s">
        <v>41</v>
      </c>
      <c r="I7" s="39" t="s">
        <v>56</v>
      </c>
    </row>
    <row r="8" spans="1:9" ht="47.1" customHeight="1" x14ac:dyDescent="0.2">
      <c r="A8" s="38" t="s">
        <v>26</v>
      </c>
      <c r="B8" s="37"/>
      <c r="C8" s="37" t="s">
        <v>27</v>
      </c>
      <c r="D8" s="35" t="s">
        <v>23</v>
      </c>
      <c r="E8" s="36">
        <v>20</v>
      </c>
      <c r="F8" s="48"/>
      <c r="G8" s="48">
        <f>ROUND(М[[#This Row],[Количество]]*М[[#This Row],[Цена за ед., руб]],2)</f>
        <v>0</v>
      </c>
      <c r="H8" s="37" t="s">
        <v>28</v>
      </c>
      <c r="I8" s="39" t="s">
        <v>56</v>
      </c>
    </row>
    <row r="9" spans="1:9" ht="47.1" customHeight="1" x14ac:dyDescent="0.2">
      <c r="A9" s="38" t="s">
        <v>26</v>
      </c>
      <c r="B9" s="37"/>
      <c r="C9" s="37" t="s">
        <v>30</v>
      </c>
      <c r="D9" s="35" t="s">
        <v>23</v>
      </c>
      <c r="E9" s="36">
        <v>66</v>
      </c>
      <c r="F9" s="48"/>
      <c r="G9" s="48">
        <f>ROUND(М[[#This Row],[Количество]]*М[[#This Row],[Цена за ед., руб]],2)</f>
        <v>0</v>
      </c>
      <c r="H9" s="37" t="s">
        <v>28</v>
      </c>
      <c r="I9" s="39" t="s">
        <v>56</v>
      </c>
    </row>
    <row r="10" spans="1:9" ht="47.1" customHeight="1" x14ac:dyDescent="0.2">
      <c r="A10" s="38" t="s">
        <v>26</v>
      </c>
      <c r="B10" s="37"/>
      <c r="C10" s="37" t="s">
        <v>32</v>
      </c>
      <c r="D10" s="35" t="s">
        <v>23</v>
      </c>
      <c r="E10" s="36">
        <v>16</v>
      </c>
      <c r="F10" s="48"/>
      <c r="G10" s="48">
        <f>ROUND(М[[#This Row],[Количество]]*М[[#This Row],[Цена за ед., руб]],2)</f>
        <v>0</v>
      </c>
      <c r="H10" s="37" t="s">
        <v>28</v>
      </c>
      <c r="I10" s="39" t="s">
        <v>56</v>
      </c>
    </row>
    <row r="11" spans="1:9" ht="47.1" customHeight="1" x14ac:dyDescent="0.2">
      <c r="A11" s="42" t="s">
        <v>26</v>
      </c>
      <c r="B11" s="51"/>
      <c r="C11" s="51" t="s">
        <v>34</v>
      </c>
      <c r="D11" s="43" t="s">
        <v>23</v>
      </c>
      <c r="E11" s="44">
        <v>56</v>
      </c>
      <c r="F11" s="49"/>
      <c r="G11" s="49">
        <f>ROUND(М[[#This Row],[Количество]]*М[[#This Row],[Цена за ед., руб]],2)</f>
        <v>0</v>
      </c>
      <c r="H11" s="51" t="s">
        <v>28</v>
      </c>
      <c r="I11" s="46" t="s">
        <v>56</v>
      </c>
    </row>
    <row r="12" spans="1:9" ht="11.45" customHeight="1" x14ac:dyDescent="0.2">
      <c r="A12" s="42" t="s">
        <v>61</v>
      </c>
      <c r="B12" s="51"/>
      <c r="C12" s="51"/>
      <c r="D12" s="43"/>
      <c r="E12" s="45"/>
      <c r="F12" s="49"/>
      <c r="G12" s="49">
        <f>SUBTOTAL(109,М[Сумма, руб])</f>
        <v>0</v>
      </c>
      <c r="H12" s="51"/>
      <c r="I12" s="46"/>
    </row>
  </sheetData>
  <mergeCells count="1">
    <mergeCell ref="A1:H1"/>
  </mergeCells>
  <dataValidations count="1">
    <dataValidation type="list" errorStyle="information" allowBlank="1" showInputMessage="1" showErrorMessage="1" sqref="I3:I11" xr:uid="{6A626F36-9718-4F2D-B96C-E4F14393AD33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57</v>
      </c>
      <c r="B1" s="1" t="s">
        <v>58</v>
      </c>
    </row>
    <row r="2" spans="1:2" ht="11.1" customHeight="1" x14ac:dyDescent="0.2">
      <c r="A2" s="1" t="s">
        <v>59</v>
      </c>
      <c r="B2" s="1" t="s">
        <v>60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Остапова Оксана Борисовна</cp:lastModifiedBy>
  <cp:lastPrinted>2026-08-20T05:39:31Z</cp:lastPrinted>
  <dcterms:modified xsi:type="dcterms:W3CDTF">2026-08-20T05:40:12Z</dcterms:modified>
</cp:coreProperties>
</file>