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7\13 Наружные сети\Наруж.освещение и сети связи\"/>
    </mc:Choice>
  </mc:AlternateContent>
  <xr:revisionPtr revIDLastSave="0" documentId="13_ncr:1_{A1F12DC3-2F0F-4200-AF0C-BD380EB49CF2}" xr6:coauthVersionLast="47" xr6:coauthVersionMax="47" xr10:uidLastSave="{00000000-0000-0000-0000-000000000000}"/>
  <bookViews>
    <workbookView xWindow="-120" yWindow="-120" windowWidth="38640" windowHeight="21240" activeTab="3" xr2:uid="{00000000-000D-0000-FFFF-FFFF00000000}"/>
  </bookViews>
  <sheets>
    <sheet name="ЛСР1" sheetId="2" r:id="rId1"/>
    <sheet name="ЛСР2" sheetId="6" r:id="rId2"/>
    <sheet name="РАБ" sheetId="7" r:id="rId3"/>
    <sheet name="МАТ" sheetId="8" r:id="rId4"/>
  </sheets>
  <definedNames>
    <definedName name="_xlnm.Print_Area" localSheetId="0">ЛСР1!$A$1:$J$94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9" i="2" l="1"/>
  <c r="F12" i="7"/>
  <c r="F11" i="7"/>
  <c r="F10" i="7"/>
  <c r="F9" i="7"/>
  <c r="F8" i="7"/>
  <c r="F7" i="7"/>
  <c r="F6" i="7"/>
  <c r="F5" i="7"/>
  <c r="H85" i="2"/>
  <c r="H47" i="2"/>
  <c r="H46" i="2"/>
  <c r="H45" i="2"/>
  <c r="H44" i="2"/>
  <c r="H43" i="2"/>
  <c r="H42" i="2"/>
  <c r="H41" i="2"/>
  <c r="H40" i="2"/>
  <c r="H81" i="2"/>
  <c r="H80" i="2"/>
  <c r="H79" i="2"/>
  <c r="H78" i="2"/>
  <c r="H77" i="2"/>
  <c r="H76" i="2"/>
  <c r="H75" i="2"/>
  <c r="H74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36" i="2"/>
  <c r="H34" i="2"/>
  <c r="H33" i="2"/>
  <c r="H32" i="2"/>
  <c r="H31" i="2"/>
  <c r="H30" i="2"/>
  <c r="H29" i="2"/>
  <c r="H41" i="6"/>
  <c r="H27" i="6"/>
  <c r="H26" i="6"/>
  <c r="H25" i="6"/>
  <c r="H24" i="6"/>
  <c r="H23" i="6"/>
  <c r="H22" i="6"/>
  <c r="H21" i="6"/>
  <c r="H20" i="6"/>
  <c r="H27" i="2"/>
  <c r="H26" i="2"/>
  <c r="H25" i="2"/>
  <c r="H24" i="2"/>
  <c r="H23" i="2"/>
  <c r="H22" i="2"/>
  <c r="H21" i="2"/>
  <c r="H20" i="2"/>
  <c r="H36" i="6"/>
  <c r="H35" i="6"/>
  <c r="H34" i="6"/>
  <c r="H33" i="6"/>
  <c r="H32" i="6"/>
  <c r="H31" i="6"/>
  <c r="H30" i="6"/>
  <c r="H29" i="6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" i="8"/>
  <c r="F52" i="8" s="1"/>
  <c r="F22" i="7"/>
  <c r="F23" i="7"/>
  <c r="F24" i="7"/>
  <c r="F25" i="7"/>
  <c r="F26" i="7"/>
  <c r="F27" i="7"/>
  <c r="F28" i="7"/>
  <c r="F29" i="7"/>
  <c r="F30" i="7"/>
  <c r="F13" i="7"/>
  <c r="F14" i="7"/>
  <c r="F15" i="7"/>
  <c r="F16" i="7"/>
  <c r="F17" i="7"/>
  <c r="F18" i="7"/>
  <c r="F19" i="7"/>
  <c r="F20" i="7"/>
  <c r="F21" i="7"/>
  <c r="F31" i="7" l="1"/>
  <c r="I86" i="2"/>
  <c r="G59" i="2"/>
  <c r="G27" i="2"/>
  <c r="G26" i="2"/>
  <c r="G25" i="2"/>
  <c r="G24" i="2"/>
  <c r="G23" i="2"/>
  <c r="I23" i="2" s="1"/>
  <c r="G22" i="2"/>
  <c r="I85" i="2"/>
  <c r="I84" i="2" s="1"/>
  <c r="G47" i="2"/>
  <c r="I47" i="2" s="1"/>
  <c r="G46" i="2"/>
  <c r="I46" i="2" s="1"/>
  <c r="I81" i="2"/>
  <c r="I75" i="2"/>
  <c r="I76" i="2"/>
  <c r="I77" i="2"/>
  <c r="I78" i="2"/>
  <c r="I79" i="2"/>
  <c r="I80" i="2"/>
  <c r="I74" i="2"/>
  <c r="I72" i="2"/>
  <c r="I71" i="2"/>
  <c r="I69" i="2"/>
  <c r="I68" i="2"/>
  <c r="I67" i="2"/>
  <c r="I66" i="2"/>
  <c r="I65" i="2"/>
  <c r="I64" i="2"/>
  <c r="I63" i="2"/>
  <c r="I62" i="2"/>
  <c r="I61" i="2"/>
  <c r="I58" i="2"/>
  <c r="I57" i="2"/>
  <c r="I56" i="2"/>
  <c r="I55" i="2"/>
  <c r="I54" i="2"/>
  <c r="I53" i="2"/>
  <c r="I52" i="2"/>
  <c r="I51" i="2"/>
  <c r="I50" i="2"/>
  <c r="I49" i="2"/>
  <c r="G60" i="2"/>
  <c r="I60" i="2" s="1"/>
  <c r="I59" i="2"/>
  <c r="I45" i="2"/>
  <c r="G42" i="2"/>
  <c r="I42" i="2" s="1"/>
  <c r="G41" i="2"/>
  <c r="I41" i="2" s="1"/>
  <c r="G43" i="2"/>
  <c r="I43" i="2" s="1"/>
  <c r="G40" i="2"/>
  <c r="I40" i="2" s="1"/>
  <c r="G44" i="2"/>
  <c r="I44" i="2" s="1"/>
  <c r="I34" i="2"/>
  <c r="I33" i="2"/>
  <c r="I32" i="2"/>
  <c r="I31" i="2"/>
  <c r="I30" i="2"/>
  <c r="I29" i="2"/>
  <c r="I36" i="2"/>
  <c r="I35" i="2" s="1"/>
  <c r="I27" i="2"/>
  <c r="I25" i="2"/>
  <c r="I22" i="2"/>
  <c r="I26" i="2"/>
  <c r="I24" i="2"/>
  <c r="I41" i="6"/>
  <c r="I40" i="6" s="1"/>
  <c r="I37" i="6"/>
  <c r="I36" i="6"/>
  <c r="I32" i="6"/>
  <c r="I35" i="6"/>
  <c r="I34" i="6"/>
  <c r="I33" i="6"/>
  <c r="I31" i="6"/>
  <c r="I30" i="6"/>
  <c r="I29" i="6"/>
  <c r="I27" i="6"/>
  <c r="I26" i="6"/>
  <c r="I25" i="6"/>
  <c r="I24" i="6"/>
  <c r="I23" i="6"/>
  <c r="I22" i="6"/>
  <c r="I21" i="6"/>
  <c r="I20" i="6"/>
  <c r="I42" i="6"/>
  <c r="G70" i="2"/>
  <c r="I70" i="2" s="1"/>
  <c r="I73" i="2" l="1"/>
  <c r="I48" i="2" s="1"/>
  <c r="I28" i="6"/>
  <c r="I46" i="6" s="1"/>
  <c r="I28" i="2"/>
  <c r="I83" i="2"/>
  <c r="G21" i="2"/>
  <c r="I21" i="2" s="1"/>
  <c r="G20" i="2"/>
  <c r="I19" i="6"/>
  <c r="I45" i="6" s="1"/>
  <c r="I39" i="6"/>
  <c r="I39" i="2"/>
  <c r="I20" i="2"/>
  <c r="I38" i="2" l="1"/>
  <c r="I90" i="2"/>
  <c r="F53" i="8" s="1"/>
  <c r="F54" i="8" s="1"/>
  <c r="I19" i="2"/>
  <c r="I89" i="2" s="1"/>
  <c r="F32" i="7" s="1"/>
  <c r="F33" i="7" s="1"/>
  <c r="I18" i="6"/>
  <c r="I44" i="6"/>
  <c r="I88" i="2" l="1"/>
  <c r="I18" i="2"/>
</calcChain>
</file>

<file path=xl/sharedStrings.xml><?xml version="1.0" encoding="utf-8"?>
<sst xmlns="http://schemas.openxmlformats.org/spreadsheetml/2006/main" count="503" uniqueCount="216">
  <si>
    <t>№ п/п</t>
  </si>
  <si>
    <t>Наименование</t>
  </si>
  <si>
    <t>Ед. изм.</t>
  </si>
  <si>
    <t>Норма</t>
  </si>
  <si>
    <t>Цена за ед. изм.</t>
  </si>
  <si>
    <t>Сумма</t>
  </si>
  <si>
    <t>Примечание</t>
  </si>
  <si>
    <t>м3</t>
  </si>
  <si>
    <t>Работа:</t>
  </si>
  <si>
    <t>Материалы:</t>
  </si>
  <si>
    <t>в т.ч. стоимость работ:</t>
  </si>
  <si>
    <t>в т.ч. стоимость материалов:</t>
  </si>
  <si>
    <t>Локальный сметный расчет №1</t>
  </si>
  <si>
    <t>Кол-во</t>
  </si>
  <si>
    <t>м.п.</t>
  </si>
  <si>
    <t>ПОДРЯДЧИК:</t>
  </si>
  <si>
    <t>ЗАКАЗЧИК:</t>
  </si>
  <si>
    <t>ТЕХНИЧЕСКИЙ ЗАКАЗЧИК:</t>
  </si>
  <si>
    <t>к Договору подряда №</t>
  </si>
  <si>
    <t>стоимость работ:</t>
  </si>
  <si>
    <t>Сводная ведомость объемов работ</t>
  </si>
  <si>
    <t>Сводная ведомость объемов материала</t>
  </si>
  <si>
    <t>Прошу выдать цены на расходные материалы с целью формирования процентного соотношения</t>
  </si>
  <si>
    <t>13</t>
  </si>
  <si>
    <t>13.08</t>
  </si>
  <si>
    <t>Наружные сети</t>
  </si>
  <si>
    <t>ПРИМЕЧАНИЕ</t>
  </si>
  <si>
    <t>шт.</t>
  </si>
  <si>
    <t>комлект</t>
  </si>
  <si>
    <t>кг.</t>
  </si>
  <si>
    <t>*Стоимость материалов учитывает стоимость доставки</t>
  </si>
  <si>
    <t>**Стоимость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</si>
  <si>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комплекс</t>
  </si>
  <si>
    <t>Песок строительный</t>
  </si>
  <si>
    <t>комплект</t>
  </si>
  <si>
    <t>Бетон</t>
  </si>
  <si>
    <t>Гравий</t>
  </si>
  <si>
    <t>Гайка М12</t>
  </si>
  <si>
    <t>Шайба 12</t>
  </si>
  <si>
    <t>Лента сигнальная "Осторожно кабель" 100 мм</t>
  </si>
  <si>
    <t>НДС</t>
  </si>
  <si>
    <t>Пусконаладочные работы сетей связи</t>
  </si>
  <si>
    <t>13.08.01</t>
  </si>
  <si>
    <t>13.08.01.00</t>
  </si>
  <si>
    <t>ПНР</t>
  </si>
  <si>
    <t>-</t>
  </si>
  <si>
    <t>13.08.02</t>
  </si>
  <si>
    <t>13.08.02.00</t>
  </si>
  <si>
    <t>13.11.02.00</t>
  </si>
  <si>
    <t>13.11.01.00</t>
  </si>
  <si>
    <t>Пусконаладочные работы электроосвещения</t>
  </si>
  <si>
    <t>%</t>
  </si>
  <si>
    <t>нет</t>
  </si>
  <si>
    <t>Марка</t>
  </si>
  <si>
    <t>Характеристика</t>
  </si>
  <si>
    <t>______________/</t>
  </si>
  <si>
    <t>Приложение №</t>
  </si>
  <si>
    <t>ИТОГО по ЛСР:</t>
  </si>
  <si>
    <t>шт</t>
  </si>
  <si>
    <t>Прокладка кабеля тип 1</t>
  </si>
  <si>
    <t>Прокладка кабеля тип 2</t>
  </si>
  <si>
    <t>Прокладка кабеля тип 3</t>
  </si>
  <si>
    <t>Прокладка трубы тип 1</t>
  </si>
  <si>
    <t xml:space="preserve">Устройство наружных сетей электроосвещения </t>
  </si>
  <si>
    <t>13.11.</t>
  </si>
  <si>
    <t>13.11.01.</t>
  </si>
  <si>
    <t>13.11.02.</t>
  </si>
  <si>
    <t>13.11.03.</t>
  </si>
  <si>
    <t>13.11.03.00</t>
  </si>
  <si>
    <t>Прокладка кабеля, трубы для электроосвещения</t>
  </si>
  <si>
    <t>Прокладка трубы тип 2</t>
  </si>
  <si>
    <t>Установка опор освещения тип 1</t>
  </si>
  <si>
    <t>Установка опор освещения тип 2</t>
  </si>
  <si>
    <t>Установка опор освещения тип 3</t>
  </si>
  <si>
    <t>Установка опор освещения тип 4</t>
  </si>
  <si>
    <t>Монтаж ШУО</t>
  </si>
  <si>
    <t>Шкаф управления освещением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</si>
  <si>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</si>
  <si>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Стоимость материалов учитывает стоимость доставки</t>
  </si>
  <si>
    <t>ПРИМЕЧАНИЕ:</t>
  </si>
  <si>
    <t>НДС:</t>
  </si>
  <si>
    <t>Установка опор освещеня, ШУО</t>
  </si>
  <si>
    <t>Бетонирование</t>
  </si>
  <si>
    <t>Отсыпка</t>
  </si>
  <si>
    <t>Автоматический выключатель</t>
  </si>
  <si>
    <t>Сжим ответвительный</t>
  </si>
  <si>
    <t>Коробка монтажная 200х200 IP65</t>
  </si>
  <si>
    <t>Муфта кабельная термоусаживаемая концевая на кабель 5х16</t>
  </si>
  <si>
    <t>АВБШв</t>
  </si>
  <si>
    <t>5х16</t>
  </si>
  <si>
    <t xml:space="preserve">АВВГнг </t>
  </si>
  <si>
    <t>3х4</t>
  </si>
  <si>
    <t>КГ-ХЛ</t>
  </si>
  <si>
    <t>3х1,5</t>
  </si>
  <si>
    <t>Прокладка кабеля тип 4</t>
  </si>
  <si>
    <t>МГ</t>
  </si>
  <si>
    <t>1х6</t>
  </si>
  <si>
    <t>заземление в опоре</t>
  </si>
  <si>
    <t>Труба двустенная гофротруба Ду= 63</t>
  </si>
  <si>
    <t>Труба двустенная гофротруба Ду= 32</t>
  </si>
  <si>
    <t>фундамент ШУО</t>
  </si>
  <si>
    <t>м</t>
  </si>
  <si>
    <t>"Осторожно кабель" 100 мм</t>
  </si>
  <si>
    <t>в траншее</t>
  </si>
  <si>
    <t>Sibilux.Pointer</t>
  </si>
  <si>
    <t>Светильник односторонний 3500К, высота 6м, медь с фундаментом</t>
  </si>
  <si>
    <t>Светильник двусторонний 3500К, высота 6м, медь с фундаментом</t>
  </si>
  <si>
    <t>Светильник двусторонний 3500К, высота 4/6м, медь с фундаментом</t>
  </si>
  <si>
    <t>Светильник двусторонний 3500К, высота 4м, медь с фундаментом</t>
  </si>
  <si>
    <t>Светильник односторонний 3500К, высота 4м, медь с фундаментом</t>
  </si>
  <si>
    <t>Sibilux.Intro</t>
  </si>
  <si>
    <t>Световой столбик 3500К, 1,0м с фундаментом</t>
  </si>
  <si>
    <t>Sibilux.Front 130</t>
  </si>
  <si>
    <t>Прожектор, с креплением Лира на Т-образном кронштейне , 3500 К с опорой, с фундаментом</t>
  </si>
  <si>
    <t>компл.</t>
  </si>
  <si>
    <t>Polystone 30</t>
  </si>
  <si>
    <t xml:space="preserve">Polystone 45 </t>
  </si>
  <si>
    <t>Колышек SIGNUM 1x9</t>
  </si>
  <si>
    <t>Светильник(10%черный, 40%графитовый, 30% кофейный,20%бежевый)</t>
  </si>
  <si>
    <t>Светильник(10%серый, 40%графитовый, 30% кофейный,20%бежевый)</t>
  </si>
  <si>
    <t>Колышек, 500мм, 4000К</t>
  </si>
  <si>
    <t>См.лист 3</t>
  </si>
  <si>
    <t>Наконечник</t>
  </si>
  <si>
    <t>ТМ 16-8-6</t>
  </si>
  <si>
    <t>ПВ3</t>
  </si>
  <si>
    <t>1х16</t>
  </si>
  <si>
    <t>заземление ШУО, см лист 7</t>
  </si>
  <si>
    <t>Устройство наружных сетей связи</t>
  </si>
  <si>
    <t>Прокладка наружных сетей связи</t>
  </si>
  <si>
    <t>Бурение алмазное Ду 200мм</t>
  </si>
  <si>
    <t>ввод в здание</t>
  </si>
  <si>
    <t>Прокладка траншеи</t>
  </si>
  <si>
    <t>Прокладка навигатором</t>
  </si>
  <si>
    <t>Прокладка трубы</t>
  </si>
  <si>
    <t>Устройство люка</t>
  </si>
  <si>
    <t>Устройство колодца связи</t>
  </si>
  <si>
    <t>Устройство приямка  для колодца</t>
  </si>
  <si>
    <t>м3.</t>
  </si>
  <si>
    <t>приямок под колодец</t>
  </si>
  <si>
    <t>ГОСТ 8020-2016</t>
  </si>
  <si>
    <t>КС 10-9 с дном</t>
  </si>
  <si>
    <t xml:space="preserve">Плиту перекрытия ПП 10-1 </t>
  </si>
  <si>
    <t xml:space="preserve">Плиту перекрытия ПП 10-2 </t>
  </si>
  <si>
    <t>ГОСТ 3634-2019</t>
  </si>
  <si>
    <t xml:space="preserve">Люк чугунный канализационный тип «Л» </t>
  </si>
  <si>
    <t>Муфта соединительная электросварная для труб ПНД 160мм</t>
  </si>
  <si>
    <t xml:space="preserve"> М-150</t>
  </si>
  <si>
    <t>ТехноНиколь МГТН-24</t>
  </si>
  <si>
    <t>Расходные материалы (муфта соединительная для тех.трубы Ду160 мм, битумная мастика, цемент)</t>
  </si>
  <si>
    <t xml:space="preserve">Устройство наружного освещения </t>
  </si>
  <si>
    <t>Разработка грунта</t>
  </si>
  <si>
    <t>Обратная засыпка</t>
  </si>
  <si>
    <t>Прочие материалы ( лента сигнальная)</t>
  </si>
  <si>
    <t>Алюминиевая опора</t>
  </si>
  <si>
    <t>Закладная деталь в комплекте с крепежным элементом</t>
  </si>
  <si>
    <t>Прочие материалы ( болт, гайка, шайба,Автоматический выключатель, сжим ответвительный, коробка монтажная, муфта кабельная Din-рейка):</t>
  </si>
  <si>
    <t>Болт М 12х25</t>
  </si>
  <si>
    <t>Din-рейка</t>
  </si>
  <si>
    <t>Локальный сметный расчет №2</t>
  </si>
  <si>
    <t>Наружные сети связи</t>
  </si>
  <si>
    <t>ООО "ТЗ "ЭНКО"</t>
  </si>
  <si>
    <t>_________________/ С.И. Ярков</t>
  </si>
  <si>
    <t>?</t>
  </si>
  <si>
    <t xml:space="preserve">160х14,6 </t>
  </si>
  <si>
    <t>Установка опор освещения тип 5</t>
  </si>
  <si>
    <t>ГОСТ 27772-88</t>
  </si>
  <si>
    <t xml:space="preserve"> ГОСТ 16529-89</t>
  </si>
  <si>
    <t>Лист Б-ПН-3.0 300х450мм;Ст3</t>
  </si>
  <si>
    <t>ГОСТ 16529-89</t>
  </si>
  <si>
    <t xml:space="preserve">Лист Б-ПН-3.0 300х800мм;Ст3 </t>
  </si>
  <si>
    <t>Уголок 50х50х5 L=450 мм С235</t>
  </si>
  <si>
    <t xml:space="preserve"> ГОСТ 27772-88</t>
  </si>
  <si>
    <t>ГОСТ 103-2006</t>
  </si>
  <si>
    <t xml:space="preserve">Сталь полосовая горячего цинкования 4х25мм </t>
  </si>
  <si>
    <t xml:space="preserve"> ГОСТ 2590-2006</t>
  </si>
  <si>
    <t>Стержень круглый стальной горячего цинкования, d=16мм, L=3м</t>
  </si>
  <si>
    <t>Уголок 50х50х5 L=800 мм С235</t>
  </si>
  <si>
    <t>Стоимость СМР по установки опор освещения тип 1-тип 7 включает установку фундаментов</t>
  </si>
  <si>
    <t>Стоимость СМР по монтажу шкафа управления освещением включает установку фундаментов и зазеления ШУО</t>
  </si>
  <si>
    <t>Стоимость СМР учитывать с действующей системой налогооблажения</t>
  </si>
  <si>
    <t>В составе шкафа управления освещением(ШУО):</t>
  </si>
  <si>
    <t>Корпус металлический ЩУРн-3/36 (560х550х165мм)-1 шт</t>
  </si>
  <si>
    <t>Астрономическое реле времени RCZ-526-1 шт</t>
  </si>
  <si>
    <t>Контактор модульный 63А, 4Р (km-3-63-40)-1 шт</t>
  </si>
  <si>
    <t>Счетчик Меркурий 230 ART01 380/230,  5-60А, кл.т. 1,0 - 1 шт</t>
  </si>
  <si>
    <t>Автоматический выключатель С 4А, 1Р- 120 шт</t>
  </si>
  <si>
    <t>Сжим ответвительный-564 шт</t>
  </si>
  <si>
    <t>Коробка монтажная 200х200 IP65- 64 шт</t>
  </si>
  <si>
    <t>DIN-рейка перфорированная L200 EKF adr-20- 64шт</t>
  </si>
  <si>
    <t>Муфта кабельная термоусаживаемая концевая на кабель 5х16-34 шт</t>
  </si>
  <si>
    <t>Автоматический выключатель С 16А, 3Р - 1шт</t>
  </si>
  <si>
    <t>Автоматический выключатель С 10А, 3Р -10 шт</t>
  </si>
  <si>
    <t>Для подключения опор:</t>
  </si>
  <si>
    <t>Заделка отверстий 200мм</t>
  </si>
  <si>
    <t>Кабель тип 1 АВБШв 5х16</t>
  </si>
  <si>
    <t>Кабель тип 2 АВВГнг 3х4</t>
  </si>
  <si>
    <t>Кабель тип 3 КГ-ХЛ 3х1,5</t>
  </si>
  <si>
    <t>Кабель тип 4 МГ 1х6</t>
  </si>
  <si>
    <t>Светильник тип 1 односторонний 3500К, высота 6м, медь с фундаментом Sibilux.Pointer</t>
  </si>
  <si>
    <t>Светильник тип 1 двусторонний 3500К, высота 6м, медь с фундаментом Sibilux.Pointer</t>
  </si>
  <si>
    <t>Светильник тип 1 двусторонний 3500К, высота 4/6м, медь с фундаментом Sibilux.Pointer</t>
  </si>
  <si>
    <t>Светильник тип 1 двусторонний 3500К, высота 4м, медь с фундаментом Sibilux.Pointer</t>
  </si>
  <si>
    <t>Светильник тип 1 односторонний 3500К, высота 4м, медь с фундаментом Sibilux.Pointer</t>
  </si>
  <si>
    <t>Светильник тип 2 Световой столбик 3500К, 1,0м с фундаментом Sibilux.Intro</t>
  </si>
  <si>
    <t>Светильник тип 3 Прожектор, с креплением Лира на Т-образном кронштейне , 3500 К с опорой, с фундаментом Sibilux.Front 130</t>
  </si>
  <si>
    <t>Светильник тип 4 Светильник(10%черный, 40%графитовый, 30% кофейный,20%бежевый) Polystone 30</t>
  </si>
  <si>
    <t xml:space="preserve">Светильник тип 4 Светильник(10%серый, 40%графитовый, 30% кофейный,20%бежевый) Polystone 45 </t>
  </si>
  <si>
    <t>Светильник тип 5 Колышек, 500мм, 4000К SIGNUM 1x9</t>
  </si>
  <si>
    <t>Колодец КС 10-9 с дном</t>
  </si>
  <si>
    <t xml:space="preserve">Крышка ПП 10-1 </t>
  </si>
  <si>
    <t xml:space="preserve">Крышка ПП 10-2 </t>
  </si>
  <si>
    <t xml:space="preserve">Труба полиэтиленовая  ПЭ 160х14,6 </t>
  </si>
  <si>
    <t xml:space="preserve">Обойма+Люк (чугун), тип «Л» </t>
  </si>
  <si>
    <t>Раствор бетонный  М-150</t>
  </si>
  <si>
    <t>Битумная мастика  ТехноНиколь МГТН-24</t>
  </si>
  <si>
    <t>Провод ПВ3 1х16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</si>
</sst>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\ _₽"/>
    <numFmt numFmtId="166" formatCode="#,##0.000\ _₽"/>
  </numFmts>
  <fonts count="2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b/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0" fontId="8" fillId="0" borderId="0"/>
  </cellStyleXfs>
  <cellXfs count="15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2" borderId="0" xfId="2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center"/>
    </xf>
    <xf numFmtId="49" fontId="4" fillId="2" borderId="0" xfId="2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/>
    </xf>
    <xf numFmtId="49" fontId="3" fillId="2" borderId="0" xfId="1" applyNumberFormat="1" applyFont="1" applyFill="1" applyAlignment="1">
      <alignment horizontal="left" vertical="top"/>
    </xf>
    <xf numFmtId="49" fontId="3" fillId="2" borderId="0" xfId="1" applyNumberFormat="1" applyFont="1" applyFill="1" applyAlignment="1">
      <alignment horizontal="left" vertical="top" wrapText="1"/>
    </xf>
    <xf numFmtId="49" fontId="4" fillId="2" borderId="0" xfId="2" applyNumberFormat="1" applyFont="1" applyFill="1" applyAlignment="1">
      <alignment horizontal="center"/>
    </xf>
    <xf numFmtId="49" fontId="3" fillId="2" borderId="0" xfId="2" applyNumberFormat="1" applyFont="1" applyFill="1" applyAlignment="1">
      <alignment horizontal="left"/>
    </xf>
    <xf numFmtId="49" fontId="3" fillId="2" borderId="0" xfId="2" applyNumberFormat="1" applyFont="1" applyFill="1" applyAlignment="1">
      <alignment horizontal="left" vertical="top"/>
    </xf>
    <xf numFmtId="4" fontId="3" fillId="2" borderId="0" xfId="0" applyNumberFormat="1" applyFont="1" applyFill="1"/>
    <xf numFmtId="0" fontId="3" fillId="2" borderId="0" xfId="0" applyFont="1" applyFill="1"/>
    <xf numFmtId="0" fontId="3" fillId="2" borderId="0" xfId="2" applyFont="1" applyFill="1" applyAlignment="1">
      <alignment horizontal="center"/>
    </xf>
    <xf numFmtId="49" fontId="4" fillId="6" borderId="5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4" fontId="4" fillId="5" borderId="5" xfId="0" applyNumberFormat="1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4" fontId="4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4" fontId="3" fillId="5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9" fillId="0" borderId="0" xfId="0" applyFont="1"/>
    <xf numFmtId="4" fontId="9" fillId="0" borderId="0" xfId="3" applyNumberFormat="1" applyFont="1"/>
    <xf numFmtId="4" fontId="9" fillId="0" borderId="0" xfId="0" applyNumberFormat="1" applyFont="1"/>
    <xf numFmtId="0" fontId="9" fillId="0" borderId="0" xfId="3" applyFont="1" applyAlignment="1">
      <alignment horizontal="right"/>
    </xf>
    <xf numFmtId="0" fontId="9" fillId="0" borderId="0" xfId="3" applyFont="1"/>
    <xf numFmtId="0" fontId="10" fillId="0" borderId="0" xfId="3" applyFont="1"/>
    <xf numFmtId="4" fontId="10" fillId="0" borderId="0" xfId="3" applyNumberFormat="1" applyFont="1"/>
    <xf numFmtId="4" fontId="0" fillId="0" borderId="0" xfId="0" applyNumberFormat="1"/>
    <xf numFmtId="0" fontId="11" fillId="0" borderId="0" xfId="0" applyFont="1" applyAlignment="1">
      <alignment vertical="center" wrapText="1"/>
    </xf>
    <xf numFmtId="4" fontId="3" fillId="2" borderId="0" xfId="0" applyNumberFormat="1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" fontId="4" fillId="5" borderId="5" xfId="0" applyNumberFormat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49" fontId="9" fillId="0" borderId="0" xfId="0" applyNumberFormat="1" applyFont="1"/>
    <xf numFmtId="49" fontId="0" fillId="0" borderId="0" xfId="0" applyNumberFormat="1"/>
    <xf numFmtId="49" fontId="3" fillId="2" borderId="0" xfId="0" applyNumberFormat="1" applyFont="1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4" fillId="5" borderId="5" xfId="0" applyNumberFormat="1" applyFont="1" applyFill="1" applyBorder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15" fillId="5" borderId="5" xfId="0" applyNumberFormat="1" applyFont="1" applyFill="1" applyBorder="1" applyAlignment="1">
      <alignment vertical="center"/>
    </xf>
    <xf numFmtId="0" fontId="16" fillId="5" borderId="5" xfId="0" applyFont="1" applyFill="1" applyBorder="1" applyAlignment="1">
      <alignment vertical="center" wrapText="1"/>
    </xf>
    <xf numFmtId="0" fontId="16" fillId="5" borderId="5" xfId="0" applyFont="1" applyFill="1" applyBorder="1" applyAlignment="1">
      <alignment horizontal="center" vertical="center" wrapText="1"/>
    </xf>
    <xf numFmtId="4" fontId="16" fillId="5" borderId="5" xfId="0" applyNumberFormat="1" applyFont="1" applyFill="1" applyBorder="1" applyAlignment="1">
      <alignment horizontal="center" vertical="center" wrapText="1"/>
    </xf>
    <xf numFmtId="4" fontId="15" fillId="5" borderId="5" xfId="0" applyNumberFormat="1" applyFont="1" applyFill="1" applyBorder="1" applyAlignment="1">
      <alignment vertical="center" wrapText="1"/>
    </xf>
    <xf numFmtId="0" fontId="15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fill" vertical="center" wrapText="1"/>
    </xf>
    <xf numFmtId="0" fontId="12" fillId="5" borderId="5" xfId="0" applyFont="1" applyFill="1" applyBorder="1" applyAlignment="1">
      <alignment horizontal="left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4" fontId="12" fillId="5" borderId="5" xfId="0" applyNumberFormat="1" applyFont="1" applyFill="1" applyBorder="1" applyAlignment="1">
      <alignment horizontal="center" vertical="center" wrapText="1"/>
    </xf>
    <xf numFmtId="4" fontId="18" fillId="5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4" fontId="19" fillId="0" borderId="0" xfId="3" applyNumberFormat="1" applyFont="1"/>
    <xf numFmtId="0" fontId="20" fillId="0" borderId="0" xfId="3" applyFont="1"/>
    <xf numFmtId="4" fontId="20" fillId="0" borderId="0" xfId="3" applyNumberFormat="1" applyFont="1"/>
    <xf numFmtId="0" fontId="18" fillId="2" borderId="5" xfId="0" applyFont="1" applyFill="1" applyBorder="1" applyAlignment="1">
      <alignment horizontal="center" vertical="center" wrapText="1"/>
    </xf>
    <xf numFmtId="4" fontId="18" fillId="2" borderId="5" xfId="0" applyNumberFormat="1" applyFont="1" applyFill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3" fillId="0" borderId="5" xfId="0" applyNumberFormat="1" applyFont="1" applyBorder="1" applyAlignment="1">
      <alignment vertical="center"/>
    </xf>
    <xf numFmtId="49" fontId="3" fillId="2" borderId="5" xfId="0" applyNumberFormat="1" applyFont="1" applyFill="1" applyBorder="1" applyAlignment="1">
      <alignment vertical="center"/>
    </xf>
    <xf numFmtId="49" fontId="18" fillId="0" borderId="5" xfId="0" applyNumberFormat="1" applyFont="1" applyBorder="1" applyAlignment="1">
      <alignment vertical="center"/>
    </xf>
    <xf numFmtId="49" fontId="4" fillId="2" borderId="0" xfId="0" applyNumberFormat="1" applyFont="1" applyFill="1" applyAlignment="1">
      <alignment vertical="center"/>
    </xf>
    <xf numFmtId="165" fontId="3" fillId="2" borderId="5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49" fontId="4" fillId="2" borderId="0" xfId="2" applyNumberFormat="1" applyFont="1" applyFill="1" applyAlignment="1">
      <alignment horizontal="center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49" fontId="12" fillId="0" borderId="0" xfId="2" applyNumberFormat="1" applyFont="1" applyAlignment="1">
      <alignment horizontal="center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49" fontId="12" fillId="2" borderId="0" xfId="2" applyNumberFormat="1" applyFont="1" applyFill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 xr:uid="{0B654DFD-69A8-47F9-90E2-3B5A9E2E861C}"/>
    <cellStyle name="Обычный 2 2" xfId="4" xr:uid="{610E6301-0A5A-4C74-9E2B-C16915BA7EA8}"/>
    <cellStyle name="Обычный 2 2 2" xfId="2" xr:uid="{29FEE7E6-5A59-44A1-8094-06F176129BC4}"/>
    <cellStyle name="Обычный 3" xfId="3" xr:uid="{041907F7-A6DA-4211-A451-1AC545FCFACA}"/>
  </cellStyles>
  <dxfs count="0"/>
  <tableStyles count="0" defaultTableStyle="TableStyleMedium2" defaultPivotStyle="PivotStyleLight16"/>
  <colors>
    <mruColors>
      <color rgb="FFB578B6"/>
      <color rgb="FF78F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01A-B941-49BA-B386-6945B6539108}">
  <dimension ref="A1:J118"/>
  <sheetViews>
    <sheetView topLeftCell="A7" zoomScale="70" zoomScaleNormal="70" zoomScaleSheetLayoutView="70" workbookViewId="0">
      <selection activeCell="H49" sqref="H49"/>
    </sheetView>
  </sheetViews>
  <sheetFormatPr defaultColWidth="9.140625" defaultRowHeight="15.75" outlineLevelRow="3"/>
  <cols>
    <col min="1" max="1" width="13" style="89" bestFit="1" customWidth="1"/>
    <col min="2" max="2" width="64.7109375" style="2" customWidth="1"/>
    <col min="3" max="3" width="16.28515625" style="3" customWidth="1"/>
    <col min="4" max="4" width="48.5703125" style="3" customWidth="1"/>
    <col min="5" max="6" width="12.5703125" style="3" customWidth="1"/>
    <col min="7" max="7" width="11.7109375" style="3" customWidth="1"/>
    <col min="8" max="8" width="18.42578125" style="3" customWidth="1"/>
    <col min="9" max="9" width="15.140625" style="3" customWidth="1"/>
    <col min="10" max="10" width="40.7109375" style="4" customWidth="1"/>
    <col min="11" max="11" width="9.140625" style="20"/>
    <col min="12" max="12" width="22.42578125" style="20" customWidth="1"/>
    <col min="13" max="16384" width="9.140625" style="20"/>
  </cols>
  <sheetData>
    <row r="1" spans="1:10" s="66" customFormat="1" ht="15">
      <c r="A1" s="87"/>
      <c r="B1" s="62"/>
      <c r="C1" s="63"/>
      <c r="D1" s="63"/>
      <c r="E1" s="63"/>
      <c r="F1" s="62"/>
      <c r="G1" s="64"/>
      <c r="H1" s="63"/>
      <c r="J1" s="65" t="s">
        <v>56</v>
      </c>
    </row>
    <row r="2" spans="1:10" s="66" customFormat="1" ht="15">
      <c r="A2" s="87"/>
      <c r="B2" s="62"/>
      <c r="C2" s="63"/>
      <c r="D2" s="63"/>
      <c r="E2" s="63"/>
      <c r="F2" s="62"/>
      <c r="G2" s="64"/>
      <c r="H2" s="63"/>
      <c r="J2" s="65" t="s">
        <v>18</v>
      </c>
    </row>
    <row r="3" spans="1:10" s="66" customFormat="1" ht="15">
      <c r="A3" s="87"/>
      <c r="B3" s="62"/>
      <c r="C3" s="63"/>
      <c r="D3" s="63"/>
      <c r="E3" s="63"/>
      <c r="F3" s="62"/>
      <c r="G3" s="64"/>
      <c r="H3" s="63"/>
      <c r="I3" s="62"/>
    </row>
    <row r="4" spans="1:10" s="66" customFormat="1" ht="15">
      <c r="A4" s="88"/>
      <c r="B4" s="67" t="s">
        <v>15</v>
      </c>
      <c r="C4" s="68"/>
      <c r="D4" s="68"/>
      <c r="E4" s="68" t="s">
        <v>16</v>
      </c>
      <c r="F4"/>
      <c r="G4" s="69"/>
      <c r="I4" s="116" t="s">
        <v>17</v>
      </c>
    </row>
    <row r="5" spans="1:10" s="66" customFormat="1" ht="15" customHeight="1">
      <c r="A5" s="88"/>
      <c r="B5" s="70"/>
      <c r="C5" s="63"/>
      <c r="D5" s="63"/>
      <c r="E5" s="63"/>
      <c r="F5"/>
      <c r="G5" s="69"/>
      <c r="I5" s="118" t="s">
        <v>160</v>
      </c>
    </row>
    <row r="6" spans="1:10" s="66" customFormat="1" ht="15" customHeight="1">
      <c r="A6" s="88"/>
      <c r="B6" s="70"/>
      <c r="C6" s="63"/>
      <c r="D6" s="63"/>
      <c r="E6" s="63"/>
      <c r="F6"/>
      <c r="G6" s="69"/>
      <c r="I6" s="118"/>
    </row>
    <row r="7" spans="1:10" s="66" customFormat="1" ht="15">
      <c r="A7" s="88"/>
      <c r="B7" s="70"/>
      <c r="C7" s="63"/>
      <c r="D7" s="63"/>
      <c r="E7" s="63"/>
      <c r="G7" s="63"/>
      <c r="I7" s="118"/>
    </row>
    <row r="8" spans="1:10" s="66" customFormat="1" ht="15" customHeight="1">
      <c r="A8" s="88"/>
      <c r="B8" s="70" t="s">
        <v>55</v>
      </c>
      <c r="C8" s="63"/>
      <c r="D8" s="63"/>
      <c r="E8" s="118" t="s">
        <v>161</v>
      </c>
      <c r="F8"/>
      <c r="G8" s="69"/>
      <c r="I8" s="118" t="s">
        <v>161</v>
      </c>
    </row>
    <row r="9" spans="1:10" s="24" customFormat="1">
      <c r="A9" s="25"/>
      <c r="B9" s="26"/>
      <c r="C9" s="21"/>
      <c r="D9" s="21"/>
      <c r="E9" s="21"/>
      <c r="F9" s="21"/>
      <c r="G9" s="21"/>
      <c r="H9" s="23"/>
      <c r="I9" s="23"/>
      <c r="J9" s="27"/>
    </row>
    <row r="10" spans="1:10" s="31" customFormat="1">
      <c r="A10" s="28"/>
      <c r="B10" s="29"/>
      <c r="C10" s="32"/>
      <c r="D10" s="32"/>
      <c r="E10" s="32"/>
      <c r="F10" s="32"/>
      <c r="G10" s="3"/>
      <c r="H10" s="28"/>
      <c r="I10" s="30"/>
      <c r="J10" s="22"/>
    </row>
    <row r="11" spans="1:10" s="31" customFormat="1">
      <c r="A11" s="137" t="s">
        <v>12</v>
      </c>
      <c r="B11" s="137"/>
      <c r="C11" s="137"/>
      <c r="D11" s="137"/>
      <c r="E11" s="137"/>
      <c r="F11" s="137"/>
      <c r="G11" s="137"/>
      <c r="H11" s="137"/>
      <c r="I11" s="137"/>
      <c r="J11" s="137"/>
    </row>
    <row r="12" spans="1:10" s="31" customFormat="1">
      <c r="A12" s="145" t="s">
        <v>149</v>
      </c>
      <c r="B12" s="145"/>
      <c r="C12" s="145"/>
      <c r="D12" s="145"/>
      <c r="E12" s="145"/>
      <c r="F12" s="145"/>
      <c r="G12" s="145"/>
      <c r="H12" s="145"/>
      <c r="I12" s="145"/>
      <c r="J12" s="145"/>
    </row>
    <row r="13" spans="1:10" s="2" customFormat="1">
      <c r="A13" s="89"/>
      <c r="C13" s="3"/>
      <c r="D13" s="3"/>
      <c r="E13" s="3"/>
      <c r="F13" s="3"/>
      <c r="G13" s="5"/>
      <c r="H13" s="6"/>
      <c r="I13" s="6"/>
      <c r="J13" s="4"/>
    </row>
    <row r="14" spans="1:10" s="19" customFormat="1">
      <c r="A14" s="90" t="s">
        <v>0</v>
      </c>
      <c r="B14" s="7" t="s">
        <v>1</v>
      </c>
      <c r="C14" s="7" t="s">
        <v>53</v>
      </c>
      <c r="D14" s="7" t="s">
        <v>54</v>
      </c>
      <c r="E14" s="7" t="s">
        <v>2</v>
      </c>
      <c r="F14" s="7" t="s">
        <v>3</v>
      </c>
      <c r="G14" s="7" t="s">
        <v>13</v>
      </c>
      <c r="H14" s="7" t="s">
        <v>4</v>
      </c>
      <c r="I14" s="7" t="s">
        <v>5</v>
      </c>
      <c r="J14" s="7" t="s">
        <v>6</v>
      </c>
    </row>
    <row r="15" spans="1:10" s="19" customFormat="1">
      <c r="A15" s="33" t="s">
        <v>23</v>
      </c>
      <c r="B15" s="34" t="s">
        <v>25</v>
      </c>
      <c r="C15" s="35"/>
      <c r="D15" s="35"/>
      <c r="E15" s="35"/>
      <c r="F15" s="35"/>
      <c r="G15" s="35"/>
      <c r="H15" s="35"/>
      <c r="I15" s="35"/>
      <c r="J15" s="35"/>
    </row>
    <row r="16" spans="1:10" s="19" customFormat="1">
      <c r="A16" s="85" t="s">
        <v>64</v>
      </c>
      <c r="B16" s="37" t="s">
        <v>63</v>
      </c>
      <c r="C16" s="38"/>
      <c r="D16" s="38"/>
      <c r="E16" s="38"/>
      <c r="F16" s="38"/>
      <c r="G16" s="38"/>
      <c r="H16" s="37"/>
      <c r="I16" s="39"/>
      <c r="J16" s="39"/>
    </row>
    <row r="17" spans="1:10" s="19" customFormat="1" outlineLevel="1">
      <c r="A17" s="86" t="s">
        <v>65</v>
      </c>
      <c r="B17" s="8" t="s">
        <v>69</v>
      </c>
      <c r="C17" s="9"/>
      <c r="D17" s="9"/>
      <c r="E17" s="9"/>
      <c r="F17" s="9"/>
      <c r="G17" s="9"/>
      <c r="H17" s="40"/>
      <c r="I17" s="10"/>
      <c r="J17" s="41"/>
    </row>
    <row r="18" spans="1:10" s="19" customFormat="1" outlineLevel="2">
      <c r="A18" s="80" t="s">
        <v>49</v>
      </c>
      <c r="B18" s="13" t="s">
        <v>69</v>
      </c>
      <c r="C18" s="11"/>
      <c r="D18" s="11"/>
      <c r="E18" s="11"/>
      <c r="F18" s="11"/>
      <c r="G18" s="11"/>
      <c r="H18" s="42"/>
      <c r="I18" s="12">
        <f>I19+I28</f>
        <v>0</v>
      </c>
      <c r="J18" s="43"/>
    </row>
    <row r="19" spans="1:10" s="19" customFormat="1" outlineLevel="3">
      <c r="A19" s="91"/>
      <c r="B19" s="46" t="s">
        <v>8</v>
      </c>
      <c r="C19" s="38"/>
      <c r="D19" s="38"/>
      <c r="E19" s="38"/>
      <c r="F19" s="38"/>
      <c r="G19" s="47"/>
      <c r="H19" s="47"/>
      <c r="I19" s="47">
        <f>SUM(I20:I27)</f>
        <v>0</v>
      </c>
      <c r="J19" s="47"/>
    </row>
    <row r="20" spans="1:10" s="19" customFormat="1" outlineLevel="3">
      <c r="A20" s="91" t="s">
        <v>162</v>
      </c>
      <c r="B20" s="106" t="s">
        <v>150</v>
      </c>
      <c r="C20" s="107"/>
      <c r="D20" s="107"/>
      <c r="E20" s="107" t="s">
        <v>7</v>
      </c>
      <c r="F20" s="38"/>
      <c r="G20" s="114">
        <f>0.3*0.7*(G22+G23)</f>
        <v>583.79999999999995</v>
      </c>
      <c r="H20" s="50">
        <f>VLOOKUP(B20,РАБ!B3:E30,4,0)</f>
        <v>0</v>
      </c>
      <c r="I20" s="50">
        <f t="shared" ref="I20:I27" si="0">H20*G20</f>
        <v>0</v>
      </c>
      <c r="J20" s="47"/>
    </row>
    <row r="21" spans="1:10" s="19" customFormat="1" outlineLevel="3">
      <c r="A21" s="91" t="s">
        <v>162</v>
      </c>
      <c r="B21" s="106" t="s">
        <v>151</v>
      </c>
      <c r="C21" s="107"/>
      <c r="D21" s="107"/>
      <c r="E21" s="107" t="s">
        <v>7</v>
      </c>
      <c r="F21" s="38"/>
      <c r="G21" s="114">
        <f>0.3*0.7*(G22+G23)</f>
        <v>583.79999999999995</v>
      </c>
      <c r="H21" s="50">
        <f>VLOOKUP(B21,РАБ!B4:E31,4,0)</f>
        <v>0</v>
      </c>
      <c r="I21" s="50">
        <f t="shared" si="0"/>
        <v>0</v>
      </c>
      <c r="J21" s="47"/>
    </row>
    <row r="22" spans="1:10" s="19" customFormat="1" outlineLevel="3">
      <c r="A22" s="91"/>
      <c r="B22" s="48" t="s">
        <v>62</v>
      </c>
      <c r="C22" s="49"/>
      <c r="D22" s="49"/>
      <c r="E22" s="49" t="s">
        <v>14</v>
      </c>
      <c r="F22" s="49"/>
      <c r="G22" s="114">
        <f t="shared" ref="G22:G27" si="1">G29</f>
        <v>1935</v>
      </c>
      <c r="H22" s="50">
        <f>VLOOKUP(B22,РАБ!B5:E32,4,0)</f>
        <v>0</v>
      </c>
      <c r="I22" s="50">
        <f t="shared" si="0"/>
        <v>0</v>
      </c>
      <c r="J22" s="50"/>
    </row>
    <row r="23" spans="1:10" s="19" customFormat="1" outlineLevel="3">
      <c r="A23" s="91"/>
      <c r="B23" s="48" t="s">
        <v>70</v>
      </c>
      <c r="C23" s="49"/>
      <c r="D23" s="49"/>
      <c r="E23" s="49" t="s">
        <v>14</v>
      </c>
      <c r="F23" s="49"/>
      <c r="G23" s="114">
        <f t="shared" si="1"/>
        <v>845</v>
      </c>
      <c r="H23" s="50">
        <f>VLOOKUP(B23,РАБ!B6:E33,4,0)</f>
        <v>0</v>
      </c>
      <c r="I23" s="50">
        <f t="shared" si="0"/>
        <v>0</v>
      </c>
      <c r="J23" s="50"/>
    </row>
    <row r="24" spans="1:10" s="19" customFormat="1" outlineLevel="3">
      <c r="A24" s="91"/>
      <c r="B24" s="48" t="s">
        <v>59</v>
      </c>
      <c r="C24" s="49"/>
      <c r="D24" s="49"/>
      <c r="E24" s="49" t="s">
        <v>14</v>
      </c>
      <c r="F24" s="49"/>
      <c r="G24" s="114">
        <f t="shared" si="1"/>
        <v>2025</v>
      </c>
      <c r="H24" s="50">
        <f>VLOOKUP(B24,РАБ!B7:E34,4,0)</f>
        <v>0</v>
      </c>
      <c r="I24" s="50">
        <f t="shared" si="0"/>
        <v>0</v>
      </c>
      <c r="J24" s="50"/>
    </row>
    <row r="25" spans="1:10" s="19" customFormat="1" outlineLevel="3">
      <c r="A25" s="91"/>
      <c r="B25" s="48" t="s">
        <v>60</v>
      </c>
      <c r="C25" s="49"/>
      <c r="D25" s="49"/>
      <c r="E25" s="49" t="s">
        <v>14</v>
      </c>
      <c r="F25" s="49"/>
      <c r="G25" s="114">
        <f t="shared" si="1"/>
        <v>845</v>
      </c>
      <c r="H25" s="50">
        <f>VLOOKUP(B25,РАБ!B8:E35,4,0)</f>
        <v>0</v>
      </c>
      <c r="I25" s="50">
        <f t="shared" si="0"/>
        <v>0</v>
      </c>
      <c r="J25" s="50"/>
    </row>
    <row r="26" spans="1:10" s="19" customFormat="1" outlineLevel="3">
      <c r="A26" s="91"/>
      <c r="B26" s="48" t="s">
        <v>61</v>
      </c>
      <c r="C26" s="49"/>
      <c r="D26" s="49"/>
      <c r="E26" s="49" t="s">
        <v>14</v>
      </c>
      <c r="F26" s="49"/>
      <c r="G26" s="114">
        <f t="shared" si="1"/>
        <v>517</v>
      </c>
      <c r="H26" s="50">
        <f>VLOOKUP(B26,РАБ!B9:E36,4,0)</f>
        <v>0</v>
      </c>
      <c r="I26" s="50">
        <f t="shared" si="0"/>
        <v>0</v>
      </c>
      <c r="J26" s="50"/>
    </row>
    <row r="27" spans="1:10" s="19" customFormat="1" outlineLevel="3">
      <c r="A27" s="91"/>
      <c r="B27" s="48" t="s">
        <v>94</v>
      </c>
      <c r="C27" s="49"/>
      <c r="D27" s="49"/>
      <c r="E27" s="49" t="s">
        <v>14</v>
      </c>
      <c r="F27" s="49"/>
      <c r="G27" s="114">
        <f t="shared" si="1"/>
        <v>60</v>
      </c>
      <c r="H27" s="50">
        <f>VLOOKUP(B27,РАБ!B10:E37,4,0)</f>
        <v>0</v>
      </c>
      <c r="I27" s="50">
        <f t="shared" si="0"/>
        <v>0</v>
      </c>
      <c r="J27" s="50"/>
    </row>
    <row r="28" spans="1:10" s="19" customFormat="1" ht="21" customHeight="1" outlineLevel="3">
      <c r="A28" s="92"/>
      <c r="B28" s="52" t="s">
        <v>9</v>
      </c>
      <c r="C28" s="15"/>
      <c r="D28" s="15"/>
      <c r="E28" s="15"/>
      <c r="F28" s="15"/>
      <c r="G28" s="16"/>
      <c r="H28" s="16"/>
      <c r="I28" s="53">
        <f>SUM(I29:I35)</f>
        <v>0</v>
      </c>
      <c r="J28" s="53"/>
    </row>
    <row r="29" spans="1:10" s="19" customFormat="1" outlineLevel="3">
      <c r="A29" s="92"/>
      <c r="B29" s="18" t="s">
        <v>98</v>
      </c>
      <c r="C29" s="15"/>
      <c r="D29" s="15"/>
      <c r="E29" s="15" t="s">
        <v>14</v>
      </c>
      <c r="F29" s="15"/>
      <c r="G29" s="16">
        <v>1935</v>
      </c>
      <c r="H29" s="132">
        <f>VLOOKUP(B29,МАТ!B3:F51,4,0)</f>
        <v>0</v>
      </c>
      <c r="I29" s="16">
        <f t="shared" ref="I29:I34" si="2">G29*H29</f>
        <v>0</v>
      </c>
      <c r="J29" s="16"/>
    </row>
    <row r="30" spans="1:10" s="19" customFormat="1" outlineLevel="3">
      <c r="A30" s="92"/>
      <c r="B30" s="18" t="s">
        <v>99</v>
      </c>
      <c r="C30" s="15"/>
      <c r="D30" s="15"/>
      <c r="E30" s="15" t="s">
        <v>14</v>
      </c>
      <c r="F30" s="15"/>
      <c r="G30" s="16">
        <v>845</v>
      </c>
      <c r="H30" s="132">
        <f>VLOOKUP(B30,МАТ!B4:F52,4,0)</f>
        <v>0</v>
      </c>
      <c r="I30" s="16">
        <f t="shared" si="2"/>
        <v>0</v>
      </c>
      <c r="J30" s="16"/>
    </row>
    <row r="31" spans="1:10" s="19" customFormat="1" outlineLevel="3">
      <c r="A31" s="92"/>
      <c r="B31" s="18" t="s">
        <v>194</v>
      </c>
      <c r="C31" s="15" t="s">
        <v>88</v>
      </c>
      <c r="D31" s="15" t="s">
        <v>89</v>
      </c>
      <c r="E31" s="15" t="s">
        <v>14</v>
      </c>
      <c r="F31" s="15"/>
      <c r="G31" s="16">
        <v>2025</v>
      </c>
      <c r="H31" s="132">
        <f>VLOOKUP(B31,МАТ!B5:F53,4,0)</f>
        <v>0</v>
      </c>
      <c r="I31" s="16">
        <f t="shared" si="2"/>
        <v>0</v>
      </c>
      <c r="J31" s="16"/>
    </row>
    <row r="32" spans="1:10" s="19" customFormat="1" outlineLevel="3">
      <c r="A32" s="92"/>
      <c r="B32" s="18" t="s">
        <v>195</v>
      </c>
      <c r="C32" s="15" t="s">
        <v>90</v>
      </c>
      <c r="D32" s="15" t="s">
        <v>91</v>
      </c>
      <c r="E32" s="15" t="s">
        <v>14</v>
      </c>
      <c r="F32" s="15"/>
      <c r="G32" s="16">
        <v>845</v>
      </c>
      <c r="H32" s="132">
        <f>VLOOKUP(B32,МАТ!B6:F54,4,0)</f>
        <v>0</v>
      </c>
      <c r="I32" s="16">
        <f t="shared" si="2"/>
        <v>0</v>
      </c>
      <c r="J32" s="16"/>
    </row>
    <row r="33" spans="1:10" s="19" customFormat="1" outlineLevel="3">
      <c r="A33" s="92"/>
      <c r="B33" s="18" t="s">
        <v>196</v>
      </c>
      <c r="C33" s="15" t="s">
        <v>92</v>
      </c>
      <c r="D33" s="15" t="s">
        <v>93</v>
      </c>
      <c r="E33" s="15" t="s">
        <v>14</v>
      </c>
      <c r="F33" s="15"/>
      <c r="G33" s="16">
        <v>517</v>
      </c>
      <c r="H33" s="132">
        <f>VLOOKUP(B33,МАТ!B7:F55,4,0)</f>
        <v>0</v>
      </c>
      <c r="I33" s="16">
        <f t="shared" si="2"/>
        <v>0</v>
      </c>
      <c r="J33" s="16"/>
    </row>
    <row r="34" spans="1:10" s="19" customFormat="1" outlineLevel="3">
      <c r="A34" s="92"/>
      <c r="B34" s="18" t="s">
        <v>197</v>
      </c>
      <c r="C34" s="15" t="s">
        <v>95</v>
      </c>
      <c r="D34" s="15" t="s">
        <v>96</v>
      </c>
      <c r="E34" s="15" t="s">
        <v>14</v>
      </c>
      <c r="F34" s="15"/>
      <c r="G34" s="16">
        <v>60</v>
      </c>
      <c r="H34" s="132">
        <f>VLOOKUP(B34,МАТ!B8:F56,4,0)</f>
        <v>0</v>
      </c>
      <c r="I34" s="16">
        <f t="shared" si="2"/>
        <v>0</v>
      </c>
      <c r="J34" s="16" t="s">
        <v>97</v>
      </c>
    </row>
    <row r="35" spans="1:10" s="19" customFormat="1" outlineLevel="3">
      <c r="A35" s="92"/>
      <c r="B35" s="108" t="s">
        <v>152</v>
      </c>
      <c r="C35" s="15"/>
      <c r="D35" s="15"/>
      <c r="E35" s="15"/>
      <c r="F35" s="15"/>
      <c r="G35" s="16"/>
      <c r="H35" s="115"/>
      <c r="I35" s="53">
        <f>I36</f>
        <v>0</v>
      </c>
      <c r="J35" s="16"/>
    </row>
    <row r="36" spans="1:10" s="19" customFormat="1" outlineLevel="3">
      <c r="A36" s="92"/>
      <c r="B36" s="18" t="s">
        <v>39</v>
      </c>
      <c r="C36" s="15"/>
      <c r="D36" s="75" t="s">
        <v>102</v>
      </c>
      <c r="E36" s="15" t="s">
        <v>14</v>
      </c>
      <c r="F36" s="15"/>
      <c r="G36" s="16">
        <v>2100</v>
      </c>
      <c r="H36" s="132">
        <f>VLOOKUP(B36,МАТ!B10:F58,4,0)</f>
        <v>0</v>
      </c>
      <c r="I36" s="16">
        <f>G36*H36</f>
        <v>0</v>
      </c>
      <c r="J36" s="16" t="s">
        <v>103</v>
      </c>
    </row>
    <row r="37" spans="1:10" s="19" customFormat="1" outlineLevel="1">
      <c r="A37" s="86" t="s">
        <v>66</v>
      </c>
      <c r="B37" s="8" t="s">
        <v>81</v>
      </c>
      <c r="C37" s="9"/>
      <c r="D37" s="9"/>
      <c r="E37" s="9"/>
      <c r="F37" s="9"/>
      <c r="G37" s="9"/>
      <c r="H37" s="40"/>
      <c r="I37" s="10"/>
      <c r="J37" s="41"/>
    </row>
    <row r="38" spans="1:10" s="19" customFormat="1" outlineLevel="2">
      <c r="A38" s="80" t="s">
        <v>48</v>
      </c>
      <c r="B38" s="13" t="s">
        <v>81</v>
      </c>
      <c r="C38" s="11"/>
      <c r="D38" s="11"/>
      <c r="E38" s="11"/>
      <c r="F38" s="11"/>
      <c r="G38" s="11"/>
      <c r="H38" s="42"/>
      <c r="I38" s="12">
        <f>I39+I48</f>
        <v>0</v>
      </c>
      <c r="J38" s="43"/>
    </row>
    <row r="39" spans="1:10" s="19" customFormat="1" outlineLevel="3">
      <c r="A39" s="79"/>
      <c r="B39" s="46" t="s">
        <v>8</v>
      </c>
      <c r="C39" s="38"/>
      <c r="D39" s="38"/>
      <c r="E39" s="38"/>
      <c r="F39" s="38"/>
      <c r="G39" s="47"/>
      <c r="H39" s="113"/>
      <c r="I39" s="47">
        <f>SUM(I40:I47)</f>
        <v>0</v>
      </c>
      <c r="J39" s="47"/>
    </row>
    <row r="40" spans="1:10" s="19" customFormat="1">
      <c r="A40" s="93"/>
      <c r="B40" s="54" t="s">
        <v>71</v>
      </c>
      <c r="C40" s="49"/>
      <c r="D40" s="49"/>
      <c r="E40" s="49" t="s">
        <v>58</v>
      </c>
      <c r="F40" s="49"/>
      <c r="G40" s="50">
        <f>G49+G50+G51+G52+G53</f>
        <v>55</v>
      </c>
      <c r="H40" s="50">
        <f>VLOOKUP(B40,РАБ!B3:E30,4,0)</f>
        <v>0</v>
      </c>
      <c r="I40" s="50">
        <f t="shared" ref="I40:I45" si="3">H40*G40</f>
        <v>0</v>
      </c>
      <c r="J40" s="39"/>
    </row>
    <row r="41" spans="1:10" s="19" customFormat="1">
      <c r="A41" s="93"/>
      <c r="B41" s="54" t="s">
        <v>72</v>
      </c>
      <c r="C41" s="49"/>
      <c r="D41" s="49"/>
      <c r="E41" s="49" t="s">
        <v>58</v>
      </c>
      <c r="F41" s="49"/>
      <c r="G41" s="50">
        <f>G54</f>
        <v>49</v>
      </c>
      <c r="H41" s="50">
        <f>VLOOKUP(B41,РАБ!B4:E31,4,0)</f>
        <v>0</v>
      </c>
      <c r="I41" s="50">
        <f t="shared" si="3"/>
        <v>0</v>
      </c>
      <c r="J41" s="39"/>
    </row>
    <row r="42" spans="1:10" s="19" customFormat="1">
      <c r="A42" s="93"/>
      <c r="B42" s="54" t="s">
        <v>73</v>
      </c>
      <c r="C42" s="49"/>
      <c r="D42" s="49"/>
      <c r="E42" s="49" t="s">
        <v>58</v>
      </c>
      <c r="F42" s="49"/>
      <c r="G42" s="50">
        <f>G55</f>
        <v>6</v>
      </c>
      <c r="H42" s="50">
        <f>VLOOKUP(B42,РАБ!B5:E32,4,0)</f>
        <v>0</v>
      </c>
      <c r="I42" s="50">
        <f t="shared" si="3"/>
        <v>0</v>
      </c>
      <c r="J42" s="39"/>
    </row>
    <row r="43" spans="1:10" s="19" customFormat="1">
      <c r="A43" s="93"/>
      <c r="B43" s="54" t="s">
        <v>74</v>
      </c>
      <c r="C43" s="49"/>
      <c r="D43" s="49"/>
      <c r="E43" s="49" t="s">
        <v>58</v>
      </c>
      <c r="F43" s="49"/>
      <c r="G43" s="50">
        <f>G56+G57</f>
        <v>29</v>
      </c>
      <c r="H43" s="50">
        <f>VLOOKUP(B43,РАБ!B6:E33,4,0)</f>
        <v>0</v>
      </c>
      <c r="I43" s="50">
        <f t="shared" si="3"/>
        <v>0</v>
      </c>
      <c r="J43" s="39"/>
    </row>
    <row r="44" spans="1:10" s="19" customFormat="1">
      <c r="A44" s="93"/>
      <c r="B44" s="54" t="s">
        <v>164</v>
      </c>
      <c r="C44" s="49"/>
      <c r="D44" s="49"/>
      <c r="E44" s="49" t="s">
        <v>58</v>
      </c>
      <c r="F44" s="49"/>
      <c r="G44" s="50">
        <f>G58</f>
        <v>34</v>
      </c>
      <c r="H44" s="50">
        <f>VLOOKUP(B44,РАБ!B7:E34,4,0)</f>
        <v>0</v>
      </c>
      <c r="I44" s="50">
        <f t="shared" si="3"/>
        <v>0</v>
      </c>
      <c r="J44" s="39"/>
    </row>
    <row r="45" spans="1:10" s="19" customFormat="1">
      <c r="A45" s="93"/>
      <c r="B45" s="54" t="s">
        <v>75</v>
      </c>
      <c r="C45" s="49"/>
      <c r="D45" s="49"/>
      <c r="E45" s="49" t="s">
        <v>58</v>
      </c>
      <c r="F45" s="49"/>
      <c r="G45" s="50">
        <v>1</v>
      </c>
      <c r="H45" s="50">
        <f>VLOOKUP(B45,РАБ!B8:E35,4,0)</f>
        <v>0</v>
      </c>
      <c r="I45" s="50">
        <f t="shared" si="3"/>
        <v>0</v>
      </c>
      <c r="J45" s="39"/>
    </row>
    <row r="46" spans="1:10" s="104" customFormat="1">
      <c r="A46" s="99"/>
      <c r="B46" s="100" t="s">
        <v>82</v>
      </c>
      <c r="C46" s="101"/>
      <c r="D46" s="101"/>
      <c r="E46" s="101" t="s">
        <v>7</v>
      </c>
      <c r="F46" s="101"/>
      <c r="G46" s="102">
        <f>$G$66/$F$66</f>
        <v>30.49</v>
      </c>
      <c r="H46" s="50">
        <f>VLOOKUP(B46,РАБ!B9:E36,4,0)</f>
        <v>0</v>
      </c>
      <c r="I46" s="50">
        <f t="shared" ref="I46:I47" si="4">H46*G46</f>
        <v>0</v>
      </c>
      <c r="J46" s="103"/>
    </row>
    <row r="47" spans="1:10" s="104" customFormat="1">
      <c r="A47" s="99"/>
      <c r="B47" s="100" t="s">
        <v>83</v>
      </c>
      <c r="C47" s="101"/>
      <c r="D47" s="101"/>
      <c r="E47" s="101" t="s">
        <v>7</v>
      </c>
      <c r="F47" s="101"/>
      <c r="G47" s="102">
        <f>G68/F68+G67</f>
        <v>113.14</v>
      </c>
      <c r="H47" s="50">
        <f>VLOOKUP(B47,РАБ!B10:E37,4,0)</f>
        <v>0</v>
      </c>
      <c r="I47" s="50">
        <f t="shared" si="4"/>
        <v>0</v>
      </c>
      <c r="J47" s="103"/>
    </row>
    <row r="48" spans="1:10" s="19" customFormat="1" ht="21" customHeight="1" outlineLevel="3">
      <c r="A48" s="94"/>
      <c r="B48" s="52" t="s">
        <v>9</v>
      </c>
      <c r="C48" s="15"/>
      <c r="D48" s="15"/>
      <c r="E48" s="15"/>
      <c r="F48" s="15"/>
      <c r="G48" s="16"/>
      <c r="H48" s="115"/>
      <c r="I48" s="53">
        <f>SUM(I49:I73)</f>
        <v>0</v>
      </c>
      <c r="J48" s="53"/>
    </row>
    <row r="49" spans="1:10" s="19" customFormat="1" ht="31.5" outlineLevel="3">
      <c r="A49" s="92"/>
      <c r="B49" s="18" t="s">
        <v>198</v>
      </c>
      <c r="C49" s="15" t="s">
        <v>104</v>
      </c>
      <c r="D49" s="15" t="s">
        <v>105</v>
      </c>
      <c r="E49" s="15" t="s">
        <v>58</v>
      </c>
      <c r="F49" s="15"/>
      <c r="G49" s="16">
        <v>6</v>
      </c>
      <c r="H49" s="132">
        <f>VLOOKUP(B49,МАТ!B3:F51,4,0)</f>
        <v>0</v>
      </c>
      <c r="I49" s="16">
        <f t="shared" ref="I49:I72" si="5">G49*H49</f>
        <v>0</v>
      </c>
      <c r="J49" s="16"/>
    </row>
    <row r="50" spans="1:10" s="19" customFormat="1" ht="31.5" outlineLevel="3">
      <c r="A50" s="92"/>
      <c r="B50" s="18" t="s">
        <v>199</v>
      </c>
      <c r="C50" s="15" t="s">
        <v>104</v>
      </c>
      <c r="D50" s="15" t="s">
        <v>106</v>
      </c>
      <c r="E50" s="15" t="s">
        <v>58</v>
      </c>
      <c r="F50" s="15"/>
      <c r="G50" s="16">
        <v>1</v>
      </c>
      <c r="H50" s="132">
        <f>VLOOKUP(B50,МАТ!B4:F52,4,0)</f>
        <v>0</v>
      </c>
      <c r="I50" s="16">
        <f t="shared" si="5"/>
        <v>0</v>
      </c>
      <c r="J50" s="16"/>
    </row>
    <row r="51" spans="1:10" s="19" customFormat="1" ht="31.5" outlineLevel="3">
      <c r="A51" s="92"/>
      <c r="B51" s="18" t="s">
        <v>200</v>
      </c>
      <c r="C51" s="15" t="s">
        <v>104</v>
      </c>
      <c r="D51" s="75" t="s">
        <v>107</v>
      </c>
      <c r="E51" s="15" t="s">
        <v>58</v>
      </c>
      <c r="F51" s="15"/>
      <c r="G51" s="16">
        <v>22</v>
      </c>
      <c r="H51" s="132">
        <f>VLOOKUP(B51,МАТ!B5:F53,4,0)</f>
        <v>0</v>
      </c>
      <c r="I51" s="16">
        <f t="shared" si="5"/>
        <v>0</v>
      </c>
      <c r="J51" s="16"/>
    </row>
    <row r="52" spans="1:10" s="19" customFormat="1" ht="31.5" outlineLevel="3">
      <c r="A52" s="92"/>
      <c r="B52" s="18" t="s">
        <v>201</v>
      </c>
      <c r="C52" s="15" t="s">
        <v>104</v>
      </c>
      <c r="D52" s="75" t="s">
        <v>108</v>
      </c>
      <c r="E52" s="15" t="s">
        <v>58</v>
      </c>
      <c r="F52" s="15"/>
      <c r="G52" s="16">
        <v>5</v>
      </c>
      <c r="H52" s="132">
        <f>VLOOKUP(B52,МАТ!B6:F54,4,0)</f>
        <v>0</v>
      </c>
      <c r="I52" s="16">
        <f t="shared" si="5"/>
        <v>0</v>
      </c>
      <c r="J52" s="16"/>
    </row>
    <row r="53" spans="1:10" s="19" customFormat="1" ht="31.5" outlineLevel="3">
      <c r="A53" s="92"/>
      <c r="B53" s="18" t="s">
        <v>202</v>
      </c>
      <c r="C53" s="15" t="s">
        <v>104</v>
      </c>
      <c r="D53" s="75" t="s">
        <v>109</v>
      </c>
      <c r="E53" s="15" t="s">
        <v>58</v>
      </c>
      <c r="F53" s="15"/>
      <c r="G53" s="16">
        <v>21</v>
      </c>
      <c r="H53" s="132">
        <f>VLOOKUP(B53,МАТ!B7:F55,4,0)</f>
        <v>0</v>
      </c>
      <c r="I53" s="16">
        <f t="shared" si="5"/>
        <v>0</v>
      </c>
      <c r="J53" s="16"/>
    </row>
    <row r="54" spans="1:10" s="19" customFormat="1" ht="31.5" outlineLevel="3">
      <c r="A54" s="92"/>
      <c r="B54" s="18" t="s">
        <v>203</v>
      </c>
      <c r="C54" s="15" t="s">
        <v>110</v>
      </c>
      <c r="D54" s="75" t="s">
        <v>111</v>
      </c>
      <c r="E54" s="15" t="s">
        <v>58</v>
      </c>
      <c r="F54" s="15"/>
      <c r="G54" s="16">
        <v>49</v>
      </c>
      <c r="H54" s="132">
        <f>VLOOKUP(B54,МАТ!B8:F56,4,0)</f>
        <v>0</v>
      </c>
      <c r="I54" s="16">
        <f t="shared" si="5"/>
        <v>0</v>
      </c>
      <c r="J54" s="16"/>
    </row>
    <row r="55" spans="1:10" s="19" customFormat="1" ht="47.25" outlineLevel="3">
      <c r="A55" s="92"/>
      <c r="B55" s="18" t="s">
        <v>204</v>
      </c>
      <c r="C55" s="15" t="s">
        <v>112</v>
      </c>
      <c r="D55" s="75" t="s">
        <v>113</v>
      </c>
      <c r="E55" s="15" t="s">
        <v>114</v>
      </c>
      <c r="F55" s="15"/>
      <c r="G55" s="16">
        <v>6</v>
      </c>
      <c r="H55" s="132">
        <f>VLOOKUP(B55,МАТ!B9:F57,4,0)</f>
        <v>0</v>
      </c>
      <c r="I55" s="16">
        <f t="shared" si="5"/>
        <v>0</v>
      </c>
      <c r="J55" s="16" t="s">
        <v>34</v>
      </c>
    </row>
    <row r="56" spans="1:10" s="19" customFormat="1" ht="31.5" outlineLevel="3">
      <c r="A56" s="92"/>
      <c r="B56" s="18" t="s">
        <v>205</v>
      </c>
      <c r="C56" s="15" t="s">
        <v>115</v>
      </c>
      <c r="D56" s="15" t="s">
        <v>118</v>
      </c>
      <c r="E56" s="15" t="s">
        <v>58</v>
      </c>
      <c r="F56" s="15"/>
      <c r="G56" s="16">
        <v>21</v>
      </c>
      <c r="H56" s="132">
        <f>VLOOKUP(B56,МАТ!B10:F58,4,0)</f>
        <v>0</v>
      </c>
      <c r="I56" s="16">
        <f t="shared" si="5"/>
        <v>0</v>
      </c>
      <c r="J56" s="16"/>
    </row>
    <row r="57" spans="1:10" s="19" customFormat="1" ht="31.5" outlineLevel="3">
      <c r="A57" s="92"/>
      <c r="B57" s="18" t="s">
        <v>206</v>
      </c>
      <c r="C57" s="15" t="s">
        <v>116</v>
      </c>
      <c r="D57" s="15" t="s">
        <v>119</v>
      </c>
      <c r="E57" s="15" t="s">
        <v>58</v>
      </c>
      <c r="F57" s="15"/>
      <c r="G57" s="16">
        <v>8</v>
      </c>
      <c r="H57" s="132">
        <f>VLOOKUP(B57,МАТ!B11:F59,4,0)</f>
        <v>0</v>
      </c>
      <c r="I57" s="16">
        <f t="shared" si="5"/>
        <v>0</v>
      </c>
      <c r="J57" s="16"/>
    </row>
    <row r="58" spans="1:10" s="19" customFormat="1" ht="31.5" outlineLevel="3">
      <c r="A58" s="92"/>
      <c r="B58" s="18" t="s">
        <v>207</v>
      </c>
      <c r="C58" s="15" t="s">
        <v>117</v>
      </c>
      <c r="D58" s="15" t="s">
        <v>120</v>
      </c>
      <c r="E58" s="15" t="s">
        <v>58</v>
      </c>
      <c r="F58" s="15"/>
      <c r="G58" s="16">
        <v>34</v>
      </c>
      <c r="H58" s="132">
        <f>VLOOKUP(B58,МАТ!B12:F60,4,0)</f>
        <v>0</v>
      </c>
      <c r="I58" s="16">
        <f t="shared" si="5"/>
        <v>0</v>
      </c>
      <c r="J58" s="16"/>
    </row>
    <row r="59" spans="1:10" s="19" customFormat="1" outlineLevel="3">
      <c r="A59" s="92"/>
      <c r="B59" s="109" t="s">
        <v>153</v>
      </c>
      <c r="C59" s="110"/>
      <c r="D59" s="110"/>
      <c r="E59" s="110" t="s">
        <v>58</v>
      </c>
      <c r="F59" s="15"/>
      <c r="G59" s="115">
        <f>G49+G50+G52+G53</f>
        <v>33</v>
      </c>
      <c r="H59" s="132">
        <f>VLOOKUP(B59,МАТ!B13:F61,4,0)</f>
        <v>0</v>
      </c>
      <c r="I59" s="16">
        <f t="shared" si="5"/>
        <v>0</v>
      </c>
      <c r="J59" s="16"/>
    </row>
    <row r="60" spans="1:10" s="19" customFormat="1" outlineLevel="3">
      <c r="A60" s="92"/>
      <c r="B60" s="109" t="s">
        <v>154</v>
      </c>
      <c r="C60" s="110"/>
      <c r="D60" s="110"/>
      <c r="E60" s="110" t="s">
        <v>58</v>
      </c>
      <c r="F60" s="15"/>
      <c r="G60" s="115">
        <f>G49+G50+G51+G52+G53+G54</f>
        <v>104</v>
      </c>
      <c r="H60" s="132">
        <f>VLOOKUP(B60,МАТ!B14:F62,4,0)</f>
        <v>0</v>
      </c>
      <c r="I60" s="16">
        <f t="shared" si="5"/>
        <v>0</v>
      </c>
      <c r="J60" s="16"/>
    </row>
    <row r="61" spans="1:10" s="19" customFormat="1" outlineLevel="3">
      <c r="A61" s="92"/>
      <c r="B61" s="18" t="s">
        <v>76</v>
      </c>
      <c r="C61" s="15"/>
      <c r="D61" s="15"/>
      <c r="E61" s="15" t="s">
        <v>58</v>
      </c>
      <c r="F61" s="15"/>
      <c r="G61" s="16">
        <v>1</v>
      </c>
      <c r="H61" s="132">
        <f>VLOOKUP(B61,МАТ!B15:F63,4,0)</f>
        <v>0</v>
      </c>
      <c r="I61" s="16">
        <f t="shared" si="5"/>
        <v>0</v>
      </c>
      <c r="J61" s="16" t="s">
        <v>121</v>
      </c>
    </row>
    <row r="62" spans="1:10" s="19" customFormat="1" outlineLevel="3">
      <c r="A62" s="92"/>
      <c r="B62" s="18" t="s">
        <v>176</v>
      </c>
      <c r="C62" s="15"/>
      <c r="D62" s="15" t="s">
        <v>165</v>
      </c>
      <c r="E62" s="119" t="s">
        <v>58</v>
      </c>
      <c r="F62" s="15"/>
      <c r="G62" s="16">
        <v>4</v>
      </c>
      <c r="H62" s="132">
        <f>VLOOKUP(B62,МАТ!B16:F64,4,0)</f>
        <v>0</v>
      </c>
      <c r="I62" s="16">
        <f t="shared" si="5"/>
        <v>0</v>
      </c>
      <c r="J62" s="16" t="s">
        <v>100</v>
      </c>
    </row>
    <row r="63" spans="1:10" s="19" customFormat="1" outlineLevel="3">
      <c r="A63" s="92" t="s">
        <v>162</v>
      </c>
      <c r="B63" s="112" t="s">
        <v>170</v>
      </c>
      <c r="C63" s="119"/>
      <c r="D63" s="119" t="s">
        <v>171</v>
      </c>
      <c r="E63" s="119" t="s">
        <v>58</v>
      </c>
      <c r="F63" s="119"/>
      <c r="G63" s="120">
        <v>1</v>
      </c>
      <c r="H63" s="132">
        <f>VLOOKUP(B63,МАТ!B17:F65,4,0)</f>
        <v>0</v>
      </c>
      <c r="I63" s="16">
        <f t="shared" si="5"/>
        <v>0</v>
      </c>
      <c r="J63" s="16"/>
    </row>
    <row r="64" spans="1:10" s="19" customFormat="1" outlineLevel="3">
      <c r="A64" s="92"/>
      <c r="B64" s="18" t="s">
        <v>167</v>
      </c>
      <c r="C64" s="15"/>
      <c r="D64" s="15" t="s">
        <v>166</v>
      </c>
      <c r="E64" s="15" t="s">
        <v>58</v>
      </c>
      <c r="F64" s="15"/>
      <c r="G64" s="16">
        <v>1</v>
      </c>
      <c r="H64" s="132">
        <f>VLOOKUP(B64,МАТ!B18:F66,4,0)</f>
        <v>0</v>
      </c>
      <c r="I64" s="16">
        <f t="shared" si="5"/>
        <v>0</v>
      </c>
      <c r="J64" s="16" t="s">
        <v>100</v>
      </c>
    </row>
    <row r="65" spans="1:10" s="19" customFormat="1" outlineLevel="3">
      <c r="A65" s="92"/>
      <c r="B65" s="18" t="s">
        <v>169</v>
      </c>
      <c r="C65" s="15"/>
      <c r="D65" s="15" t="s">
        <v>168</v>
      </c>
      <c r="E65" s="15" t="s">
        <v>58</v>
      </c>
      <c r="F65" s="15"/>
      <c r="G65" s="16">
        <v>1</v>
      </c>
      <c r="H65" s="132">
        <f>VLOOKUP(B65,МАТ!B19:F67,4,0)</f>
        <v>0</v>
      </c>
      <c r="I65" s="16">
        <f t="shared" si="5"/>
        <v>0</v>
      </c>
      <c r="J65" s="16" t="s">
        <v>100</v>
      </c>
    </row>
    <row r="66" spans="1:10" s="19" customFormat="1" outlineLevel="3">
      <c r="A66" s="92"/>
      <c r="B66" s="18" t="s">
        <v>35</v>
      </c>
      <c r="C66" s="15"/>
      <c r="D66" s="15"/>
      <c r="E66" s="15" t="s">
        <v>7</v>
      </c>
      <c r="F66" s="110">
        <v>1.02</v>
      </c>
      <c r="G66" s="16">
        <v>31.1</v>
      </c>
      <c r="H66" s="132">
        <f>VLOOKUP(B66,МАТ!B20:F68,4,0)</f>
        <v>0</v>
      </c>
      <c r="I66" s="16">
        <f t="shared" si="5"/>
        <v>0</v>
      </c>
      <c r="J66" s="16"/>
    </row>
    <row r="67" spans="1:10" s="19" customFormat="1" outlineLevel="3">
      <c r="A67" s="92"/>
      <c r="B67" s="18" t="s">
        <v>36</v>
      </c>
      <c r="C67" s="15"/>
      <c r="D67" s="15"/>
      <c r="E67" s="15" t="s">
        <v>7</v>
      </c>
      <c r="F67" s="110"/>
      <c r="G67" s="16">
        <v>4.3099999999999996</v>
      </c>
      <c r="H67" s="132">
        <f>VLOOKUP(B67,МАТ!B21:F69,4,0)</f>
        <v>0</v>
      </c>
      <c r="I67" s="16">
        <f t="shared" si="5"/>
        <v>0</v>
      </c>
      <c r="J67" s="16"/>
    </row>
    <row r="68" spans="1:10" s="19" customFormat="1" outlineLevel="3">
      <c r="A68" s="92"/>
      <c r="B68" s="18" t="s">
        <v>33</v>
      </c>
      <c r="C68" s="15"/>
      <c r="D68" s="15"/>
      <c r="E68" s="15" t="s">
        <v>7</v>
      </c>
      <c r="F68" s="110">
        <v>1.1439999999999999</v>
      </c>
      <c r="G68" s="16">
        <v>124.5</v>
      </c>
      <c r="H68" s="132">
        <f>VLOOKUP(B68,МАТ!B22:F70,4,0)</f>
        <v>0</v>
      </c>
      <c r="I68" s="16">
        <f t="shared" si="5"/>
        <v>0</v>
      </c>
      <c r="J68" s="16"/>
    </row>
    <row r="69" spans="1:10" s="19" customFormat="1" outlineLevel="3">
      <c r="A69" s="92"/>
      <c r="B69" s="18" t="s">
        <v>173</v>
      </c>
      <c r="C69" s="15"/>
      <c r="D69" s="15" t="s">
        <v>172</v>
      </c>
      <c r="E69" s="15" t="s">
        <v>101</v>
      </c>
      <c r="F69" s="15"/>
      <c r="G69" s="16">
        <v>11</v>
      </c>
      <c r="H69" s="132">
        <f>VLOOKUP(B69,МАТ!B23:F71,4,0)</f>
        <v>0</v>
      </c>
      <c r="I69" s="16">
        <f t="shared" si="5"/>
        <v>0</v>
      </c>
      <c r="J69" s="16" t="s">
        <v>126</v>
      </c>
    </row>
    <row r="70" spans="1:10" s="19" customFormat="1" ht="31.5" outlineLevel="3">
      <c r="A70" s="92"/>
      <c r="B70" s="18" t="s">
        <v>175</v>
      </c>
      <c r="C70" s="15"/>
      <c r="D70" s="15" t="s">
        <v>174</v>
      </c>
      <c r="E70" s="15" t="s">
        <v>101</v>
      </c>
      <c r="F70" s="15"/>
      <c r="G70" s="16">
        <f>3*3</f>
        <v>9</v>
      </c>
      <c r="H70" s="132">
        <f>VLOOKUP(B70,МАТ!B24:F72,4,0)</f>
        <v>0</v>
      </c>
      <c r="I70" s="16">
        <f t="shared" si="5"/>
        <v>0</v>
      </c>
      <c r="J70" s="16" t="s">
        <v>126</v>
      </c>
    </row>
    <row r="71" spans="1:10" s="19" customFormat="1" outlineLevel="3">
      <c r="A71" s="92"/>
      <c r="B71" s="18" t="s">
        <v>122</v>
      </c>
      <c r="C71" s="15" t="s">
        <v>123</v>
      </c>
      <c r="D71" s="15"/>
      <c r="E71" s="15" t="s">
        <v>58</v>
      </c>
      <c r="F71" s="15"/>
      <c r="G71" s="16">
        <v>1</v>
      </c>
      <c r="H71" s="132">
        <f>VLOOKUP(B71,МАТ!B25:F73,4,0)</f>
        <v>0</v>
      </c>
      <c r="I71" s="16">
        <f t="shared" si="5"/>
        <v>0</v>
      </c>
      <c r="J71" s="16" t="s">
        <v>126</v>
      </c>
    </row>
    <row r="72" spans="1:10" s="19" customFormat="1" outlineLevel="3">
      <c r="A72" s="92"/>
      <c r="B72" s="18" t="s">
        <v>215</v>
      </c>
      <c r="C72" s="15" t="s">
        <v>124</v>
      </c>
      <c r="D72" s="15" t="s">
        <v>125</v>
      </c>
      <c r="E72" s="15" t="s">
        <v>101</v>
      </c>
      <c r="F72" s="15"/>
      <c r="G72" s="16">
        <v>0.5</v>
      </c>
      <c r="H72" s="132">
        <f>VLOOKUP(B72,МАТ!B26:F74,4,0)</f>
        <v>0</v>
      </c>
      <c r="I72" s="16">
        <f t="shared" si="5"/>
        <v>0</v>
      </c>
      <c r="J72" s="16" t="s">
        <v>126</v>
      </c>
    </row>
    <row r="73" spans="1:10" s="123" customFormat="1" ht="47.25" outlineLevel="3">
      <c r="A73" s="121" t="s">
        <v>162</v>
      </c>
      <c r="B73" s="111" t="s">
        <v>155</v>
      </c>
      <c r="C73" s="110"/>
      <c r="D73" s="110"/>
      <c r="E73" s="110"/>
      <c r="F73" s="110"/>
      <c r="G73" s="115"/>
      <c r="H73" s="132"/>
      <c r="I73" s="122">
        <f>SUM(I74:I81)</f>
        <v>0</v>
      </c>
      <c r="J73" s="115"/>
    </row>
    <row r="74" spans="1:10" s="123" customFormat="1" outlineLevel="3">
      <c r="A74" s="121" t="s">
        <v>162</v>
      </c>
      <c r="B74" s="109" t="s">
        <v>156</v>
      </c>
      <c r="C74" s="110"/>
      <c r="D74" s="110"/>
      <c r="E74" s="110" t="s">
        <v>58</v>
      </c>
      <c r="F74" s="110"/>
      <c r="G74" s="115"/>
      <c r="H74" s="132">
        <f>VLOOKUP(B74,МАТ!B28:F76,4,0)</f>
        <v>0</v>
      </c>
      <c r="I74" s="115">
        <f>H74*G74</f>
        <v>0</v>
      </c>
      <c r="J74" s="115"/>
    </row>
    <row r="75" spans="1:10" s="123" customFormat="1" outlineLevel="3">
      <c r="A75" s="121" t="s">
        <v>162</v>
      </c>
      <c r="B75" s="109" t="s">
        <v>37</v>
      </c>
      <c r="C75" s="110"/>
      <c r="D75" s="110"/>
      <c r="E75" s="110" t="s">
        <v>58</v>
      </c>
      <c r="F75" s="110"/>
      <c r="G75" s="115"/>
      <c r="H75" s="132">
        <f>VLOOKUP(B75,МАТ!B29:F77,4,0)</f>
        <v>0</v>
      </c>
      <c r="I75" s="115">
        <f t="shared" ref="I75:I81" si="6">H75*G75</f>
        <v>0</v>
      </c>
      <c r="J75" s="115"/>
    </row>
    <row r="76" spans="1:10" s="123" customFormat="1" outlineLevel="3">
      <c r="A76" s="121" t="s">
        <v>162</v>
      </c>
      <c r="B76" s="109" t="s">
        <v>38</v>
      </c>
      <c r="C76" s="110"/>
      <c r="D76" s="110"/>
      <c r="E76" s="110" t="s">
        <v>101</v>
      </c>
      <c r="F76" s="110"/>
      <c r="G76" s="115"/>
      <c r="H76" s="132">
        <f>VLOOKUP(B76,МАТ!B30:F78,4,0)</f>
        <v>0</v>
      </c>
      <c r="I76" s="115">
        <f t="shared" si="6"/>
        <v>0</v>
      </c>
      <c r="J76" s="115"/>
    </row>
    <row r="77" spans="1:10" s="123" customFormat="1" outlineLevel="3">
      <c r="A77" s="121" t="s">
        <v>162</v>
      </c>
      <c r="B77" s="109" t="s">
        <v>84</v>
      </c>
      <c r="C77" s="110"/>
      <c r="D77" s="110"/>
      <c r="E77" s="110" t="s">
        <v>58</v>
      </c>
      <c r="F77" s="110"/>
      <c r="G77" s="115"/>
      <c r="H77" s="132">
        <f>VLOOKUP(B77,МАТ!B31:F79,4,0)</f>
        <v>0</v>
      </c>
      <c r="I77" s="115">
        <f t="shared" si="6"/>
        <v>0</v>
      </c>
      <c r="J77" s="115"/>
    </row>
    <row r="78" spans="1:10" s="123" customFormat="1" outlineLevel="3">
      <c r="A78" s="121" t="s">
        <v>162</v>
      </c>
      <c r="B78" s="109" t="s">
        <v>85</v>
      </c>
      <c r="C78" s="110"/>
      <c r="D78" s="110"/>
      <c r="E78" s="110" t="s">
        <v>58</v>
      </c>
      <c r="F78" s="110"/>
      <c r="G78" s="115"/>
      <c r="H78" s="132">
        <f>VLOOKUP(B78,МАТ!B32:F80,4,0)</f>
        <v>0</v>
      </c>
      <c r="I78" s="115">
        <f t="shared" si="6"/>
        <v>0</v>
      </c>
      <c r="J78" s="115"/>
    </row>
    <row r="79" spans="1:10" s="123" customFormat="1" outlineLevel="3">
      <c r="A79" s="121" t="s">
        <v>162</v>
      </c>
      <c r="B79" s="109" t="s">
        <v>86</v>
      </c>
      <c r="C79" s="110"/>
      <c r="D79" s="110"/>
      <c r="E79" s="110" t="s">
        <v>58</v>
      </c>
      <c r="F79" s="110"/>
      <c r="G79" s="115"/>
      <c r="H79" s="132">
        <f>VLOOKUP(B79,МАТ!B33:F81,4,0)</f>
        <v>0</v>
      </c>
      <c r="I79" s="115">
        <f t="shared" si="6"/>
        <v>0</v>
      </c>
      <c r="J79" s="115"/>
    </row>
    <row r="80" spans="1:10" s="123" customFormat="1" outlineLevel="3">
      <c r="A80" s="121" t="s">
        <v>162</v>
      </c>
      <c r="B80" s="109" t="s">
        <v>87</v>
      </c>
      <c r="C80" s="110"/>
      <c r="D80" s="110"/>
      <c r="E80" s="110" t="s">
        <v>58</v>
      </c>
      <c r="F80" s="110"/>
      <c r="G80" s="115"/>
      <c r="H80" s="132">
        <f>VLOOKUP(B80,МАТ!B34:F82,4,0)</f>
        <v>0</v>
      </c>
      <c r="I80" s="115">
        <f t="shared" si="6"/>
        <v>0</v>
      </c>
      <c r="J80" s="115"/>
    </row>
    <row r="81" spans="1:10" s="123" customFormat="1" outlineLevel="3">
      <c r="A81" s="121" t="s">
        <v>162</v>
      </c>
      <c r="B81" s="112" t="s">
        <v>157</v>
      </c>
      <c r="C81" s="110"/>
      <c r="D81" s="110"/>
      <c r="E81" s="110" t="s">
        <v>58</v>
      </c>
      <c r="F81" s="110"/>
      <c r="G81" s="115"/>
      <c r="H81" s="132">
        <f>VLOOKUP(B81,МАТ!B35:F83,4,0)</f>
        <v>0</v>
      </c>
      <c r="I81" s="115">
        <f t="shared" si="6"/>
        <v>0</v>
      </c>
      <c r="J81" s="115"/>
    </row>
    <row r="82" spans="1:10" s="19" customFormat="1" outlineLevel="1">
      <c r="A82" s="86" t="s">
        <v>67</v>
      </c>
      <c r="B82" s="8" t="s">
        <v>44</v>
      </c>
      <c r="C82" s="9"/>
      <c r="D82" s="9"/>
      <c r="E82" s="9"/>
      <c r="F82" s="9"/>
      <c r="G82" s="9"/>
      <c r="H82" s="40"/>
      <c r="I82" s="10"/>
      <c r="J82" s="41"/>
    </row>
    <row r="83" spans="1:10" s="19" customFormat="1" outlineLevel="2">
      <c r="A83" s="80" t="s">
        <v>68</v>
      </c>
      <c r="B83" s="13" t="s">
        <v>44</v>
      </c>
      <c r="C83" s="11"/>
      <c r="D83" s="11"/>
      <c r="E83" s="11"/>
      <c r="F83" s="11"/>
      <c r="G83" s="11"/>
      <c r="H83" s="42"/>
      <c r="I83" s="12">
        <f>I84+I86</f>
        <v>0</v>
      </c>
      <c r="J83" s="43"/>
    </row>
    <row r="84" spans="1:10" s="19" customFormat="1" outlineLevel="3">
      <c r="A84" s="79"/>
      <c r="B84" s="46" t="s">
        <v>8</v>
      </c>
      <c r="C84" s="38"/>
      <c r="D84" s="38"/>
      <c r="E84" s="38"/>
      <c r="F84" s="38"/>
      <c r="G84" s="47"/>
      <c r="H84" s="47"/>
      <c r="I84" s="47">
        <f>I85</f>
        <v>0</v>
      </c>
      <c r="J84" s="47"/>
    </row>
    <row r="85" spans="1:10" s="19" customFormat="1">
      <c r="A85" s="93"/>
      <c r="B85" s="54" t="s">
        <v>50</v>
      </c>
      <c r="C85" s="49"/>
      <c r="D85" s="49"/>
      <c r="E85" s="49" t="s">
        <v>32</v>
      </c>
      <c r="F85" s="49"/>
      <c r="G85" s="50">
        <v>1</v>
      </c>
      <c r="H85" s="50">
        <f>VLOOKUP(B85,РАБ!B3:E30,4,0)</f>
        <v>0</v>
      </c>
      <c r="I85" s="50">
        <f>H85*G85</f>
        <v>0</v>
      </c>
      <c r="J85" s="39"/>
    </row>
    <row r="86" spans="1:10" s="19" customFormat="1" ht="21" customHeight="1" outlineLevel="3">
      <c r="A86" s="94"/>
      <c r="B86" s="52" t="s">
        <v>9</v>
      </c>
      <c r="C86" s="15"/>
      <c r="D86" s="15"/>
      <c r="E86" s="15"/>
      <c r="F86" s="15"/>
      <c r="G86" s="16"/>
      <c r="H86" s="115"/>
      <c r="I86" s="53">
        <f>I87</f>
        <v>0</v>
      </c>
      <c r="J86" s="53"/>
    </row>
    <row r="87" spans="1:10" s="19" customFormat="1" ht="21" customHeight="1" outlineLevel="3">
      <c r="A87" s="94"/>
      <c r="B87" s="52" t="s">
        <v>45</v>
      </c>
      <c r="C87" s="15"/>
      <c r="D87" s="15"/>
      <c r="E87" s="15"/>
      <c r="F87" s="15"/>
      <c r="G87" s="16"/>
      <c r="H87" s="115"/>
      <c r="I87" s="53"/>
      <c r="J87" s="53"/>
    </row>
    <row r="88" spans="1:10">
      <c r="A88" s="95"/>
      <c r="B88" s="138" t="s">
        <v>57</v>
      </c>
      <c r="C88" s="139"/>
      <c r="D88" s="139"/>
      <c r="E88" s="139"/>
      <c r="F88" s="139"/>
      <c r="G88" s="139"/>
      <c r="H88" s="140"/>
      <c r="I88" s="56">
        <f>I89+I90</f>
        <v>0</v>
      </c>
      <c r="J88" s="57"/>
    </row>
    <row r="89" spans="1:10">
      <c r="A89" s="96"/>
      <c r="B89" s="141" t="s">
        <v>10</v>
      </c>
      <c r="C89" s="142"/>
      <c r="D89" s="142"/>
      <c r="E89" s="142"/>
      <c r="F89" s="142"/>
      <c r="G89" s="142"/>
      <c r="H89" s="143"/>
      <c r="I89" s="59">
        <f>I19+I39+I84</f>
        <v>0</v>
      </c>
      <c r="J89" s="59"/>
    </row>
    <row r="90" spans="1:10">
      <c r="A90" s="96"/>
      <c r="B90" s="141" t="s">
        <v>11</v>
      </c>
      <c r="C90" s="142"/>
      <c r="D90" s="142"/>
      <c r="E90" s="142"/>
      <c r="F90" s="142"/>
      <c r="G90" s="142"/>
      <c r="H90" s="143"/>
      <c r="I90" s="59">
        <f>I28+I48+I86</f>
        <v>0</v>
      </c>
      <c r="J90" s="59"/>
    </row>
    <row r="91" spans="1:10">
      <c r="A91" s="96"/>
      <c r="B91" s="141" t="s">
        <v>80</v>
      </c>
      <c r="C91" s="142"/>
      <c r="D91" s="142"/>
      <c r="E91" s="142"/>
      <c r="F91" s="142"/>
      <c r="G91" s="142"/>
      <c r="H91" s="143"/>
      <c r="I91" s="59" t="s">
        <v>52</v>
      </c>
      <c r="J91" s="59"/>
    </row>
    <row r="92" spans="1:10" ht="15.75" customHeight="1">
      <c r="A92" s="97"/>
    </row>
    <row r="93" spans="1:10" ht="24.75" customHeight="1">
      <c r="A93" s="98"/>
    </row>
    <row r="94" spans="1:10" ht="35.25" customHeight="1">
      <c r="A94" s="98"/>
    </row>
    <row r="97" spans="1:10" ht="36.75" customHeight="1"/>
    <row r="98" spans="1:10" ht="15.75" customHeight="1">
      <c r="A98" s="144" t="s">
        <v>79</v>
      </c>
      <c r="B98" s="144"/>
      <c r="C98" s="144"/>
      <c r="D98" s="144"/>
      <c r="E98" s="144"/>
      <c r="F98" s="144"/>
      <c r="G98" s="144"/>
      <c r="H98" s="144"/>
      <c r="I98" s="144"/>
      <c r="J98" s="124"/>
    </row>
    <row r="99" spans="1:10" ht="15.75" customHeight="1">
      <c r="A99" s="136" t="s">
        <v>78</v>
      </c>
      <c r="B99" s="136"/>
      <c r="C99" s="136"/>
      <c r="D99" s="136"/>
      <c r="E99" s="136"/>
      <c r="F99" s="136"/>
      <c r="G99" s="136"/>
      <c r="H99" s="136"/>
      <c r="I99" s="136"/>
      <c r="J99" s="136"/>
    </row>
    <row r="100" spans="1:10" ht="55.5" customHeight="1">
      <c r="A100" s="135" t="s">
        <v>77</v>
      </c>
      <c r="B100" s="135"/>
      <c r="C100" s="135"/>
      <c r="D100" s="135"/>
      <c r="E100" s="135"/>
      <c r="F100" s="135"/>
      <c r="G100" s="135"/>
      <c r="H100" s="135"/>
      <c r="I100" s="135"/>
      <c r="J100" s="135"/>
    </row>
    <row r="101" spans="1:10">
      <c r="A101" s="125" t="s">
        <v>177</v>
      </c>
      <c r="B101" s="20"/>
      <c r="C101" s="126"/>
      <c r="D101" s="126"/>
      <c r="E101" s="126"/>
      <c r="F101" s="126"/>
      <c r="G101" s="126"/>
      <c r="H101" s="126"/>
      <c r="I101" s="126"/>
      <c r="J101" s="124"/>
    </row>
    <row r="102" spans="1:10">
      <c r="A102" s="125" t="s">
        <v>178</v>
      </c>
      <c r="B102" s="20"/>
      <c r="C102" s="126"/>
      <c r="D102" s="126"/>
      <c r="E102" s="126"/>
      <c r="F102" s="126"/>
      <c r="G102" s="126"/>
      <c r="H102" s="126"/>
      <c r="I102" s="126"/>
      <c r="J102" s="124"/>
    </row>
    <row r="103" spans="1:10">
      <c r="A103" s="125" t="s">
        <v>179</v>
      </c>
      <c r="B103" s="20"/>
      <c r="C103" s="126"/>
      <c r="D103" s="126"/>
      <c r="E103" s="126"/>
      <c r="F103" s="126"/>
      <c r="G103" s="126"/>
      <c r="H103" s="126"/>
      <c r="I103" s="126"/>
      <c r="J103" s="124"/>
    </row>
    <row r="104" spans="1:10">
      <c r="A104" s="127" t="s">
        <v>180</v>
      </c>
      <c r="B104" s="20"/>
      <c r="C104" s="126"/>
      <c r="D104" s="126"/>
      <c r="E104" s="126"/>
      <c r="F104" s="126"/>
      <c r="G104" s="126"/>
      <c r="H104" s="126"/>
      <c r="I104" s="126"/>
      <c r="J104" s="124"/>
    </row>
    <row r="105" spans="1:10">
      <c r="A105" s="130" t="s">
        <v>181</v>
      </c>
      <c r="B105" s="83"/>
      <c r="C105" s="126"/>
      <c r="D105" s="126"/>
      <c r="E105" s="126"/>
      <c r="F105" s="126"/>
      <c r="G105" s="126"/>
      <c r="H105" s="126"/>
      <c r="I105" s="126"/>
      <c r="J105" s="124"/>
    </row>
    <row r="106" spans="1:10" ht="15.75" customHeight="1">
      <c r="A106" s="133" t="s">
        <v>190</v>
      </c>
      <c r="B106" s="134"/>
      <c r="C106" s="126"/>
      <c r="D106" s="126"/>
      <c r="E106" s="126"/>
      <c r="F106" s="126"/>
      <c r="G106" s="126"/>
      <c r="H106" s="126"/>
      <c r="I106" s="126"/>
      <c r="J106" s="124"/>
    </row>
    <row r="107" spans="1:10" ht="15.75" customHeight="1">
      <c r="A107" s="133" t="s">
        <v>191</v>
      </c>
      <c r="B107" s="134"/>
      <c r="C107" s="126"/>
      <c r="D107" s="126"/>
      <c r="E107" s="126"/>
      <c r="F107" s="126"/>
      <c r="G107" s="126"/>
      <c r="H107" s="126"/>
      <c r="I107" s="126"/>
      <c r="J107" s="124"/>
    </row>
    <row r="108" spans="1:10">
      <c r="A108" s="128" t="s">
        <v>182</v>
      </c>
      <c r="B108" s="83"/>
      <c r="C108" s="126"/>
      <c r="D108" s="126"/>
      <c r="E108" s="126"/>
      <c r="F108" s="126"/>
      <c r="G108" s="126"/>
      <c r="H108" s="126"/>
      <c r="I108" s="126"/>
      <c r="J108" s="124"/>
    </row>
    <row r="109" spans="1:10">
      <c r="A109" s="128" t="s">
        <v>183</v>
      </c>
      <c r="B109" s="83"/>
      <c r="C109" s="126"/>
      <c r="D109" s="126"/>
      <c r="E109" s="126"/>
      <c r="F109" s="126"/>
      <c r="G109" s="126"/>
      <c r="H109" s="126"/>
      <c r="I109" s="126"/>
      <c r="J109" s="124"/>
    </row>
    <row r="110" spans="1:10">
      <c r="A110" s="128" t="s">
        <v>184</v>
      </c>
      <c r="B110" s="83"/>
      <c r="C110" s="126"/>
      <c r="D110" s="126"/>
      <c r="E110" s="126"/>
      <c r="F110" s="126"/>
      <c r="G110" s="126"/>
      <c r="H110" s="126"/>
      <c r="I110" s="126"/>
      <c r="J110" s="124"/>
    </row>
    <row r="111" spans="1:10">
      <c r="A111" s="125"/>
      <c r="B111" s="20"/>
      <c r="C111" s="126"/>
      <c r="D111" s="126"/>
      <c r="E111" s="126"/>
      <c r="F111" s="126"/>
      <c r="G111" s="126"/>
      <c r="H111" s="126"/>
      <c r="I111" s="126"/>
      <c r="J111" s="124"/>
    </row>
    <row r="113" spans="1:2">
      <c r="A113" s="131" t="s">
        <v>192</v>
      </c>
    </row>
    <row r="114" spans="1:2">
      <c r="A114" s="129" t="s">
        <v>185</v>
      </c>
      <c r="B114" s="77"/>
    </row>
    <row r="115" spans="1:2">
      <c r="A115" s="129" t="s">
        <v>186</v>
      </c>
      <c r="B115" s="77"/>
    </row>
    <row r="116" spans="1:2">
      <c r="A116" s="129" t="s">
        <v>187</v>
      </c>
      <c r="B116" s="77"/>
    </row>
    <row r="117" spans="1:2">
      <c r="A117" s="129" t="s">
        <v>188</v>
      </c>
      <c r="B117" s="77"/>
    </row>
    <row r="118" spans="1:2">
      <c r="A118" s="129" t="s">
        <v>189</v>
      </c>
      <c r="B118" s="77"/>
    </row>
  </sheetData>
  <mergeCells count="11">
    <mergeCell ref="A106:B106"/>
    <mergeCell ref="A107:B107"/>
    <mergeCell ref="A100:J100"/>
    <mergeCell ref="A99:J99"/>
    <mergeCell ref="A11:J11"/>
    <mergeCell ref="B88:H88"/>
    <mergeCell ref="B89:H89"/>
    <mergeCell ref="B90:H90"/>
    <mergeCell ref="A98:I98"/>
    <mergeCell ref="B91:H91"/>
    <mergeCell ref="A12:J12"/>
  </mergeCells>
  <phoneticPr fontId="13" type="noConversion"/>
  <pageMargins left="0.7" right="0.7" top="0.75" bottom="0.75" header="0.3" footer="0.3"/>
  <pageSetup scale="33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96AE-666D-4640-9D1B-16FE1BF16E44}">
  <dimension ref="A1:J56"/>
  <sheetViews>
    <sheetView zoomScale="70" zoomScaleNormal="70" workbookViewId="0">
      <selection activeCell="I27" sqref="I27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3" width="19" style="3" customWidth="1"/>
    <col min="4" max="4" width="28.85546875" style="3" customWidth="1"/>
    <col min="5" max="5" width="12.5703125" style="3" customWidth="1"/>
    <col min="6" max="6" width="12.5703125" style="3" hidden="1" customWidth="1" outlineLevel="1"/>
    <col min="7" max="7" width="16.7109375" style="3" customWidth="1" collapsed="1"/>
    <col min="8" max="8" width="18.42578125" style="3" customWidth="1"/>
    <col min="9" max="9" width="22.7109375" style="3" customWidth="1"/>
    <col min="10" max="10" width="40.7109375" style="4" customWidth="1"/>
    <col min="11" max="11" width="9.140625" style="20"/>
    <col min="12" max="12" width="22.42578125" style="20" customWidth="1"/>
    <col min="13" max="16384" width="9.140625" style="20"/>
  </cols>
  <sheetData>
    <row r="1" spans="1:10" s="66" customFormat="1" ht="15">
      <c r="A1" s="62"/>
      <c r="B1" s="62"/>
      <c r="C1" s="63"/>
      <c r="D1" s="63"/>
      <c r="E1" s="63"/>
      <c r="F1" s="62"/>
      <c r="G1" s="64"/>
      <c r="H1" s="63"/>
      <c r="J1" s="65" t="s">
        <v>56</v>
      </c>
    </row>
    <row r="2" spans="1:10" s="66" customFormat="1" ht="15">
      <c r="A2" s="62"/>
      <c r="B2" s="62"/>
      <c r="C2" s="63"/>
      <c r="D2" s="63"/>
      <c r="E2" s="63"/>
      <c r="F2" s="62"/>
      <c r="G2" s="64"/>
      <c r="H2" s="63"/>
      <c r="J2" s="65" t="s">
        <v>18</v>
      </c>
    </row>
    <row r="3" spans="1:10" s="66" customFormat="1" ht="15">
      <c r="A3" s="62"/>
      <c r="B3" s="62"/>
      <c r="C3" s="63"/>
      <c r="D3" s="63"/>
      <c r="E3" s="63"/>
      <c r="F3" s="62"/>
      <c r="G3" s="64"/>
      <c r="H3" s="63"/>
      <c r="I3" s="62"/>
    </row>
    <row r="4" spans="1:10" s="66" customFormat="1" ht="15">
      <c r="A4"/>
      <c r="B4" s="67" t="s">
        <v>15</v>
      </c>
      <c r="C4" s="68"/>
      <c r="D4" s="68"/>
      <c r="E4" s="68" t="s">
        <v>16</v>
      </c>
      <c r="F4"/>
      <c r="G4" s="69"/>
      <c r="I4" s="116" t="s">
        <v>17</v>
      </c>
      <c r="J4" s="117"/>
    </row>
    <row r="5" spans="1:10" s="66" customFormat="1" ht="15" customHeight="1">
      <c r="A5"/>
      <c r="B5" s="70"/>
      <c r="C5" s="63"/>
      <c r="D5" s="63"/>
      <c r="E5" s="63"/>
      <c r="F5"/>
      <c r="G5" s="69"/>
      <c r="I5" s="118" t="s">
        <v>160</v>
      </c>
      <c r="J5" s="117"/>
    </row>
    <row r="6" spans="1:10" s="66" customFormat="1" ht="15" customHeight="1">
      <c r="A6"/>
      <c r="B6" s="70"/>
      <c r="C6" s="63"/>
      <c r="D6" s="63"/>
      <c r="E6" s="63"/>
      <c r="F6"/>
      <c r="G6" s="69"/>
      <c r="I6" s="118"/>
      <c r="J6" s="117"/>
    </row>
    <row r="7" spans="1:10" s="66" customFormat="1" ht="15">
      <c r="A7"/>
      <c r="B7" s="70"/>
      <c r="C7" s="63"/>
      <c r="D7" s="63"/>
      <c r="E7" s="63"/>
      <c r="G7" s="63"/>
      <c r="I7" s="118"/>
      <c r="J7" s="117"/>
    </row>
    <row r="8" spans="1:10" s="66" customFormat="1" ht="15">
      <c r="A8"/>
      <c r="B8" s="70" t="s">
        <v>55</v>
      </c>
      <c r="C8" s="63"/>
      <c r="D8" s="63"/>
      <c r="E8" s="118" t="s">
        <v>161</v>
      </c>
      <c r="F8"/>
      <c r="G8" s="69"/>
      <c r="I8" s="118" t="s">
        <v>161</v>
      </c>
      <c r="J8" s="117"/>
    </row>
    <row r="9" spans="1:10" s="24" customFormat="1">
      <c r="A9" s="25"/>
      <c r="B9" s="26"/>
      <c r="C9" s="21"/>
      <c r="D9" s="21"/>
      <c r="E9" s="21"/>
      <c r="F9" s="21"/>
      <c r="G9" s="21"/>
      <c r="H9" s="23"/>
      <c r="I9" s="23"/>
      <c r="J9" s="27"/>
    </row>
    <row r="10" spans="1:10" s="31" customFormat="1">
      <c r="A10" s="28"/>
      <c r="B10" s="29"/>
      <c r="C10" s="32"/>
      <c r="D10" s="32"/>
      <c r="E10" s="32"/>
      <c r="F10" s="32"/>
      <c r="G10" s="3"/>
      <c r="H10" s="28"/>
      <c r="I10" s="30"/>
      <c r="J10" s="22"/>
    </row>
    <row r="11" spans="1:10" s="31" customFormat="1">
      <c r="A11" s="137" t="s">
        <v>158</v>
      </c>
      <c r="B11" s="137"/>
      <c r="C11" s="137"/>
      <c r="D11" s="137"/>
      <c r="E11" s="137"/>
      <c r="F11" s="137"/>
      <c r="G11" s="137"/>
      <c r="H11" s="137"/>
      <c r="I11" s="137"/>
      <c r="J11" s="137"/>
    </row>
    <row r="12" spans="1:10" s="31" customFormat="1">
      <c r="A12" s="148" t="s">
        <v>159</v>
      </c>
      <c r="B12" s="148"/>
      <c r="C12" s="148"/>
      <c r="D12" s="148"/>
      <c r="E12" s="148"/>
      <c r="F12" s="148"/>
      <c r="G12" s="148"/>
      <c r="H12" s="148"/>
      <c r="I12" s="148"/>
      <c r="J12" s="148"/>
    </row>
    <row r="13" spans="1:10" s="2" customFormat="1">
      <c r="A13" s="1"/>
      <c r="C13" s="3"/>
      <c r="D13" s="3"/>
      <c r="E13" s="3"/>
      <c r="F13" s="3"/>
      <c r="G13" s="5"/>
      <c r="H13" s="6"/>
      <c r="I13" s="6"/>
      <c r="J13" s="4"/>
    </row>
    <row r="14" spans="1:10" s="19" customFormat="1">
      <c r="A14" s="60" t="s">
        <v>0</v>
      </c>
      <c r="B14" s="7" t="s">
        <v>1</v>
      </c>
      <c r="C14" s="7" t="s">
        <v>53</v>
      </c>
      <c r="D14" s="7" t="s">
        <v>54</v>
      </c>
      <c r="E14" s="7" t="s">
        <v>2</v>
      </c>
      <c r="F14" s="7" t="s">
        <v>3</v>
      </c>
      <c r="G14" s="7" t="s">
        <v>13</v>
      </c>
      <c r="H14" s="7" t="s">
        <v>4</v>
      </c>
      <c r="I14" s="7" t="s">
        <v>5</v>
      </c>
      <c r="J14" s="7" t="s">
        <v>6</v>
      </c>
    </row>
    <row r="15" spans="1:10" s="19" customFormat="1">
      <c r="A15" s="33" t="s">
        <v>23</v>
      </c>
      <c r="B15" s="34" t="s">
        <v>25</v>
      </c>
      <c r="C15" s="35"/>
      <c r="D15" s="35"/>
      <c r="E15" s="35"/>
      <c r="F15" s="35"/>
      <c r="G15" s="35"/>
      <c r="H15" s="35"/>
      <c r="I15" s="35"/>
      <c r="J15" s="35"/>
    </row>
    <row r="16" spans="1:10" s="19" customFormat="1">
      <c r="A16" s="79" t="s">
        <v>24</v>
      </c>
      <c r="B16" s="37" t="s">
        <v>127</v>
      </c>
      <c r="C16" s="38"/>
      <c r="D16" s="38"/>
      <c r="E16" s="38"/>
      <c r="F16" s="38"/>
      <c r="G16" s="38"/>
      <c r="H16" s="37"/>
      <c r="I16" s="39"/>
      <c r="J16" s="39"/>
    </row>
    <row r="17" spans="1:10" s="19" customFormat="1" outlineLevel="1">
      <c r="A17" s="81" t="s">
        <v>42</v>
      </c>
      <c r="B17" s="8" t="s">
        <v>128</v>
      </c>
      <c r="C17" s="9"/>
      <c r="D17" s="9"/>
      <c r="E17" s="9"/>
      <c r="F17" s="9"/>
      <c r="G17" s="9"/>
      <c r="H17" s="40"/>
      <c r="I17" s="10"/>
      <c r="J17" s="41"/>
    </row>
    <row r="18" spans="1:10" s="19" customFormat="1" outlineLevel="2">
      <c r="A18" s="80" t="s">
        <v>43</v>
      </c>
      <c r="B18" s="13" t="s">
        <v>128</v>
      </c>
      <c r="C18" s="11"/>
      <c r="D18" s="11"/>
      <c r="E18" s="11"/>
      <c r="F18" s="11"/>
      <c r="G18" s="11"/>
      <c r="H18" s="42"/>
      <c r="I18" s="12">
        <f>I19+I28</f>
        <v>0</v>
      </c>
      <c r="J18" s="43"/>
    </row>
    <row r="19" spans="1:10" s="19" customFormat="1" outlineLevel="3">
      <c r="A19" s="44"/>
      <c r="B19" s="46" t="s">
        <v>8</v>
      </c>
      <c r="C19" s="38"/>
      <c r="D19" s="38"/>
      <c r="E19" s="38"/>
      <c r="F19" s="38"/>
      <c r="G19" s="47"/>
      <c r="H19" s="47"/>
      <c r="I19" s="47">
        <f>SUM(I20:I27)</f>
        <v>0</v>
      </c>
      <c r="J19" s="47"/>
    </row>
    <row r="20" spans="1:10" s="19" customFormat="1" outlineLevel="3">
      <c r="A20" s="44"/>
      <c r="B20" s="48" t="s">
        <v>129</v>
      </c>
      <c r="C20" s="49"/>
      <c r="D20" s="49"/>
      <c r="E20" s="49" t="s">
        <v>58</v>
      </c>
      <c r="F20" s="49"/>
      <c r="G20" s="50">
        <v>2</v>
      </c>
      <c r="H20" s="50">
        <f>VLOOKUP(B20,РАБ!B3:E30,4,0)</f>
        <v>0</v>
      </c>
      <c r="I20" s="50">
        <f t="shared" ref="I20:I27" si="0">H20*G20</f>
        <v>0</v>
      </c>
      <c r="J20" s="50" t="s">
        <v>130</v>
      </c>
    </row>
    <row r="21" spans="1:10" s="19" customFormat="1" outlineLevel="3">
      <c r="A21" s="44"/>
      <c r="B21" s="48" t="s">
        <v>193</v>
      </c>
      <c r="C21" s="49"/>
      <c r="D21" s="49"/>
      <c r="E21" s="49" t="s">
        <v>58</v>
      </c>
      <c r="F21" s="49"/>
      <c r="G21" s="50">
        <v>13</v>
      </c>
      <c r="H21" s="50">
        <f>VLOOKUP(B21,РАБ!B4:E31,4,0)</f>
        <v>0</v>
      </c>
      <c r="I21" s="50">
        <f t="shared" si="0"/>
        <v>0</v>
      </c>
      <c r="J21" s="50"/>
    </row>
    <row r="22" spans="1:10" s="19" customFormat="1" outlineLevel="3">
      <c r="A22" s="44"/>
      <c r="B22" s="48" t="s">
        <v>131</v>
      </c>
      <c r="C22" s="49"/>
      <c r="D22" s="49"/>
      <c r="E22" s="49" t="s">
        <v>14</v>
      </c>
      <c r="F22" s="49"/>
      <c r="G22" s="50">
        <v>220</v>
      </c>
      <c r="H22" s="50">
        <f>VLOOKUP(B22,РАБ!B5:E32,4,0)</f>
        <v>0</v>
      </c>
      <c r="I22" s="50">
        <f t="shared" si="0"/>
        <v>0</v>
      </c>
      <c r="J22" s="50"/>
    </row>
    <row r="23" spans="1:10" s="19" customFormat="1" outlineLevel="3">
      <c r="A23" s="44"/>
      <c r="B23" s="48" t="s">
        <v>132</v>
      </c>
      <c r="C23" s="49"/>
      <c r="D23" s="49"/>
      <c r="E23" s="49" t="s">
        <v>14</v>
      </c>
      <c r="F23" s="49"/>
      <c r="G23" s="50">
        <v>0</v>
      </c>
      <c r="H23" s="50">
        <f>VLOOKUP(B23,РАБ!B6:E33,4,0)</f>
        <v>0</v>
      </c>
      <c r="I23" s="50">
        <f t="shared" si="0"/>
        <v>0</v>
      </c>
      <c r="J23" s="50"/>
    </row>
    <row r="24" spans="1:10" s="19" customFormat="1" outlineLevel="3">
      <c r="A24" s="44"/>
      <c r="B24" s="48" t="s">
        <v>133</v>
      </c>
      <c r="C24" s="49"/>
      <c r="D24" s="49"/>
      <c r="E24" s="49" t="s">
        <v>14</v>
      </c>
      <c r="F24" s="49"/>
      <c r="G24" s="50">
        <v>240</v>
      </c>
      <c r="H24" s="50">
        <f>VLOOKUP(B24,РАБ!B7:E34,4,0)</f>
        <v>0</v>
      </c>
      <c r="I24" s="50">
        <f t="shared" si="0"/>
        <v>0</v>
      </c>
      <c r="J24" s="50"/>
    </row>
    <row r="25" spans="1:10" s="19" customFormat="1" outlineLevel="3">
      <c r="A25" s="44"/>
      <c r="B25" s="48" t="s">
        <v>134</v>
      </c>
      <c r="C25" s="49"/>
      <c r="D25" s="49"/>
      <c r="E25" s="49" t="s">
        <v>28</v>
      </c>
      <c r="F25" s="49"/>
      <c r="G25" s="50">
        <v>5</v>
      </c>
      <c r="H25" s="50">
        <f>VLOOKUP(B25,РАБ!B8:E35,4,0)</f>
        <v>0</v>
      </c>
      <c r="I25" s="50">
        <f t="shared" si="0"/>
        <v>0</v>
      </c>
      <c r="J25" s="50"/>
    </row>
    <row r="26" spans="1:10" s="19" customFormat="1" outlineLevel="3">
      <c r="A26" s="44"/>
      <c r="B26" s="48" t="s">
        <v>135</v>
      </c>
      <c r="C26" s="49"/>
      <c r="D26" s="49"/>
      <c r="E26" s="49" t="s">
        <v>58</v>
      </c>
      <c r="F26" s="49"/>
      <c r="G26" s="50">
        <v>5</v>
      </c>
      <c r="H26" s="50">
        <f>VLOOKUP(B26,РАБ!B9:E36,4,0)</f>
        <v>0</v>
      </c>
      <c r="I26" s="50">
        <f t="shared" si="0"/>
        <v>0</v>
      </c>
      <c r="J26" s="50"/>
    </row>
    <row r="27" spans="1:10" s="19" customFormat="1" outlineLevel="3">
      <c r="A27" s="44" t="s">
        <v>162</v>
      </c>
      <c r="B27" s="48" t="s">
        <v>136</v>
      </c>
      <c r="C27" s="49"/>
      <c r="D27" s="49"/>
      <c r="E27" s="49" t="s">
        <v>137</v>
      </c>
      <c r="F27" s="49"/>
      <c r="G27" s="50">
        <v>11.25</v>
      </c>
      <c r="H27" s="50">
        <f>VLOOKUP(B27,РАБ!B10:E37,4,0)</f>
        <v>0</v>
      </c>
      <c r="I27" s="50">
        <f t="shared" si="0"/>
        <v>0</v>
      </c>
      <c r="J27" s="50" t="s">
        <v>138</v>
      </c>
    </row>
    <row r="28" spans="1:10" s="19" customFormat="1" outlineLevel="3">
      <c r="A28" s="14"/>
      <c r="B28" s="52" t="s">
        <v>9</v>
      </c>
      <c r="C28" s="15"/>
      <c r="D28" s="15"/>
      <c r="E28" s="15"/>
      <c r="F28" s="15"/>
      <c r="G28" s="16"/>
      <c r="H28" s="16"/>
      <c r="I28" s="53">
        <f>SUM(I29:I37)</f>
        <v>0</v>
      </c>
      <c r="J28" s="53"/>
    </row>
    <row r="29" spans="1:10" s="19" customFormat="1" outlineLevel="3">
      <c r="A29" s="14"/>
      <c r="B29" s="18" t="s">
        <v>211</v>
      </c>
      <c r="C29" s="15"/>
      <c r="D29" s="15" t="s">
        <v>163</v>
      </c>
      <c r="E29" s="15" t="s">
        <v>14</v>
      </c>
      <c r="F29" s="15"/>
      <c r="G29" s="16">
        <v>240</v>
      </c>
      <c r="H29" s="132">
        <f>VLOOKUP(B29,МАТ!B3:F51,4,0)</f>
        <v>0</v>
      </c>
      <c r="I29" s="16">
        <f t="shared" ref="I29:I37" si="1">H29*G29</f>
        <v>0</v>
      </c>
      <c r="J29" s="16"/>
    </row>
    <row r="30" spans="1:10" s="19" customFormat="1" outlineLevel="3">
      <c r="A30" s="14"/>
      <c r="B30" s="18" t="s">
        <v>208</v>
      </c>
      <c r="C30" s="105" t="s">
        <v>139</v>
      </c>
      <c r="D30" s="15" t="s">
        <v>140</v>
      </c>
      <c r="E30" s="15" t="s">
        <v>27</v>
      </c>
      <c r="F30" s="15"/>
      <c r="G30" s="16">
        <v>5</v>
      </c>
      <c r="H30" s="132">
        <f>VLOOKUP(B30,МАТ!B4:F52,4,0)</f>
        <v>0</v>
      </c>
      <c r="I30" s="16">
        <f t="shared" si="1"/>
        <v>0</v>
      </c>
      <c r="J30" s="16"/>
    </row>
    <row r="31" spans="1:10" s="19" customFormat="1" outlineLevel="3">
      <c r="A31" s="14"/>
      <c r="B31" s="18" t="s">
        <v>209</v>
      </c>
      <c r="C31" s="15" t="s">
        <v>139</v>
      </c>
      <c r="D31" s="15" t="s">
        <v>141</v>
      </c>
      <c r="E31" s="15" t="s">
        <v>27</v>
      </c>
      <c r="F31" s="15"/>
      <c r="G31" s="16">
        <v>1</v>
      </c>
      <c r="H31" s="132">
        <f>VLOOKUP(B31,МАТ!B5:F53,4,0)</f>
        <v>0</v>
      </c>
      <c r="I31" s="16">
        <f t="shared" si="1"/>
        <v>0</v>
      </c>
      <c r="J31" s="16"/>
    </row>
    <row r="32" spans="1:10" s="19" customFormat="1" outlineLevel="3">
      <c r="A32" s="14"/>
      <c r="B32" s="18" t="s">
        <v>210</v>
      </c>
      <c r="C32" s="15" t="s">
        <v>139</v>
      </c>
      <c r="D32" s="15" t="s">
        <v>142</v>
      </c>
      <c r="E32" s="15" t="s">
        <v>27</v>
      </c>
      <c r="F32" s="15"/>
      <c r="G32" s="16">
        <v>4</v>
      </c>
      <c r="H32" s="132">
        <f>VLOOKUP(B32,МАТ!B5:F54,4,0)</f>
        <v>0</v>
      </c>
      <c r="I32" s="16">
        <f t="shared" si="1"/>
        <v>0</v>
      </c>
      <c r="J32" s="16"/>
    </row>
    <row r="33" spans="1:10" s="19" customFormat="1" ht="31.5" outlineLevel="3">
      <c r="A33" s="14"/>
      <c r="B33" s="18" t="s">
        <v>212</v>
      </c>
      <c r="C33" s="15" t="s">
        <v>143</v>
      </c>
      <c r="D33" s="15" t="s">
        <v>144</v>
      </c>
      <c r="E33" s="15" t="s">
        <v>28</v>
      </c>
      <c r="F33" s="15"/>
      <c r="G33" s="16">
        <v>5</v>
      </c>
      <c r="H33" s="132">
        <f>VLOOKUP(B33,МАТ!B5:F55,4,0)</f>
        <v>0</v>
      </c>
      <c r="I33" s="16">
        <f t="shared" si="1"/>
        <v>0</v>
      </c>
      <c r="J33" s="16"/>
    </row>
    <row r="34" spans="1:10" s="19" customFormat="1" outlineLevel="3">
      <c r="A34" s="14"/>
      <c r="B34" s="18" t="s">
        <v>145</v>
      </c>
      <c r="C34" s="15"/>
      <c r="D34" s="15"/>
      <c r="E34" s="15" t="s">
        <v>27</v>
      </c>
      <c r="F34" s="15"/>
      <c r="G34" s="16">
        <v>16</v>
      </c>
      <c r="H34" s="132">
        <f>VLOOKUP(B34,МАТ!B5:F56,4,0)</f>
        <v>0</v>
      </c>
      <c r="I34" s="16">
        <f t="shared" si="1"/>
        <v>0</v>
      </c>
      <c r="J34" s="16"/>
    </row>
    <row r="35" spans="1:10" s="19" customFormat="1" outlineLevel="3">
      <c r="A35" s="17"/>
      <c r="B35" s="18" t="s">
        <v>213</v>
      </c>
      <c r="C35" s="75"/>
      <c r="D35" s="75" t="s">
        <v>146</v>
      </c>
      <c r="E35" s="15" t="s">
        <v>137</v>
      </c>
      <c r="F35" s="15"/>
      <c r="G35" s="16">
        <v>0.7</v>
      </c>
      <c r="H35" s="132">
        <f>VLOOKUP(B35,МАТ!B5:F57,4,0)</f>
        <v>0</v>
      </c>
      <c r="I35" s="16">
        <f t="shared" si="1"/>
        <v>0</v>
      </c>
      <c r="J35" s="76"/>
    </row>
    <row r="36" spans="1:10" s="19" customFormat="1" outlineLevel="3">
      <c r="A36" s="17"/>
      <c r="B36" s="18" t="s">
        <v>214</v>
      </c>
      <c r="C36" s="75"/>
      <c r="D36" s="75" t="s">
        <v>147</v>
      </c>
      <c r="E36" s="15" t="s">
        <v>29</v>
      </c>
      <c r="F36" s="15"/>
      <c r="G36" s="16">
        <v>30</v>
      </c>
      <c r="H36" s="132">
        <f>VLOOKUP(B36,МАТ!B5:F58,4,0)</f>
        <v>0</v>
      </c>
      <c r="I36" s="16">
        <f t="shared" si="1"/>
        <v>0</v>
      </c>
      <c r="J36" s="76"/>
    </row>
    <row r="37" spans="1:10" s="19" customFormat="1" ht="31.5" outlineLevel="3">
      <c r="A37" s="17"/>
      <c r="B37" s="72" t="s">
        <v>148</v>
      </c>
      <c r="C37" s="75"/>
      <c r="D37" s="75"/>
      <c r="E37" s="75" t="s">
        <v>51</v>
      </c>
      <c r="F37" s="75"/>
      <c r="G37" s="76">
        <v>16.75</v>
      </c>
      <c r="H37" s="76"/>
      <c r="I37" s="16">
        <f t="shared" si="1"/>
        <v>0</v>
      </c>
      <c r="J37" s="76"/>
    </row>
    <row r="38" spans="1:10" s="19" customFormat="1" outlineLevel="1">
      <c r="A38" s="81" t="s">
        <v>46</v>
      </c>
      <c r="B38" s="8" t="s">
        <v>44</v>
      </c>
      <c r="C38" s="9"/>
      <c r="D38" s="9"/>
      <c r="E38" s="9"/>
      <c r="F38" s="9"/>
      <c r="G38" s="9"/>
      <c r="H38" s="40"/>
      <c r="I38" s="10"/>
      <c r="J38" s="41"/>
    </row>
    <row r="39" spans="1:10" s="19" customFormat="1" outlineLevel="2">
      <c r="A39" s="80" t="s">
        <v>47</v>
      </c>
      <c r="B39" s="13" t="s">
        <v>44</v>
      </c>
      <c r="C39" s="11"/>
      <c r="D39" s="11"/>
      <c r="E39" s="11"/>
      <c r="F39" s="11"/>
      <c r="G39" s="11"/>
      <c r="H39" s="42"/>
      <c r="I39" s="12">
        <f>I40+I42</f>
        <v>0</v>
      </c>
      <c r="J39" s="43"/>
    </row>
    <row r="40" spans="1:10" s="19" customFormat="1" outlineLevel="3">
      <c r="A40" s="45"/>
      <c r="B40" s="46" t="s">
        <v>8</v>
      </c>
      <c r="C40" s="38"/>
      <c r="D40" s="38"/>
      <c r="E40" s="38"/>
      <c r="F40" s="38"/>
      <c r="G40" s="47"/>
      <c r="H40" s="47"/>
      <c r="I40" s="47">
        <f>I41</f>
        <v>0</v>
      </c>
      <c r="J40" s="47"/>
    </row>
    <row r="41" spans="1:10" s="19" customFormat="1">
      <c r="A41" s="36"/>
      <c r="B41" s="54" t="s">
        <v>41</v>
      </c>
      <c r="C41" s="49"/>
      <c r="D41" s="49"/>
      <c r="E41" s="49" t="s">
        <v>32</v>
      </c>
      <c r="F41" s="49"/>
      <c r="G41" s="50">
        <v>1</v>
      </c>
      <c r="H41" s="50">
        <f>VLOOKUP(B41,РАБ!B24:E51,4,0)</f>
        <v>0</v>
      </c>
      <c r="I41" s="50">
        <f>H41*G41</f>
        <v>0</v>
      </c>
      <c r="J41" s="39"/>
    </row>
    <row r="42" spans="1:10" s="19" customFormat="1" outlineLevel="3">
      <c r="A42" s="51"/>
      <c r="B42" s="52" t="s">
        <v>9</v>
      </c>
      <c r="C42" s="15"/>
      <c r="D42" s="15"/>
      <c r="E42" s="15"/>
      <c r="F42" s="15"/>
      <c r="G42" s="16"/>
      <c r="H42" s="16"/>
      <c r="I42" s="53">
        <f>SUM(I43)</f>
        <v>0</v>
      </c>
      <c r="J42" s="53"/>
    </row>
    <row r="43" spans="1:10" s="19" customFormat="1" outlineLevel="3">
      <c r="A43" s="51"/>
      <c r="B43" s="18" t="s">
        <v>45</v>
      </c>
      <c r="C43" s="15"/>
      <c r="D43" s="15"/>
      <c r="E43" s="15"/>
      <c r="F43" s="15"/>
      <c r="G43" s="16"/>
      <c r="H43" s="16"/>
      <c r="I43" s="16"/>
      <c r="J43" s="16"/>
    </row>
    <row r="44" spans="1:10">
      <c r="A44" s="55"/>
      <c r="B44" s="138" t="s">
        <v>57</v>
      </c>
      <c r="C44" s="139"/>
      <c r="D44" s="139"/>
      <c r="E44" s="139"/>
      <c r="F44" s="139"/>
      <c r="G44" s="139"/>
      <c r="H44" s="140"/>
      <c r="I44" s="56">
        <f>I45+I46</f>
        <v>0</v>
      </c>
      <c r="J44" s="57"/>
    </row>
    <row r="45" spans="1:10">
      <c r="A45" s="58"/>
      <c r="B45" s="141" t="s">
        <v>10</v>
      </c>
      <c r="C45" s="142"/>
      <c r="D45" s="142"/>
      <c r="E45" s="142"/>
      <c r="F45" s="142"/>
      <c r="G45" s="142"/>
      <c r="H45" s="143"/>
      <c r="I45" s="59">
        <f>I19+I40</f>
        <v>0</v>
      </c>
      <c r="J45" s="59"/>
    </row>
    <row r="46" spans="1:10">
      <c r="A46" s="58"/>
      <c r="B46" s="141" t="s">
        <v>11</v>
      </c>
      <c r="C46" s="142"/>
      <c r="D46" s="142"/>
      <c r="E46" s="142"/>
      <c r="F46" s="142"/>
      <c r="G46" s="142"/>
      <c r="H46" s="143"/>
      <c r="I46" s="59">
        <f>I28+I42</f>
        <v>0</v>
      </c>
      <c r="J46" s="59"/>
    </row>
    <row r="47" spans="1:10">
      <c r="A47" s="58"/>
      <c r="B47" s="141" t="s">
        <v>40</v>
      </c>
      <c r="C47" s="142"/>
      <c r="D47" s="142"/>
      <c r="E47" s="142"/>
      <c r="F47" s="142"/>
      <c r="G47" s="142"/>
      <c r="H47" s="143"/>
      <c r="I47" s="59" t="s">
        <v>52</v>
      </c>
      <c r="J47" s="59"/>
    </row>
    <row r="48" spans="1:10">
      <c r="A48" s="20"/>
    </row>
    <row r="49" spans="1:9">
      <c r="A49" s="61"/>
    </row>
    <row r="50" spans="1:9">
      <c r="A50" s="61"/>
    </row>
    <row r="54" spans="1:9">
      <c r="A54" s="149" t="s">
        <v>26</v>
      </c>
      <c r="B54" s="149"/>
      <c r="C54" s="149"/>
      <c r="D54" s="149"/>
      <c r="E54" s="149"/>
      <c r="F54" s="149"/>
      <c r="G54" s="149"/>
      <c r="H54" s="149"/>
      <c r="I54" s="149"/>
    </row>
    <row r="55" spans="1:9">
      <c r="A55" s="146" t="s">
        <v>30</v>
      </c>
      <c r="B55" s="146"/>
      <c r="C55" s="146"/>
      <c r="D55" s="146"/>
      <c r="E55" s="146"/>
      <c r="F55" s="146"/>
      <c r="G55" s="146"/>
      <c r="H55" s="146"/>
      <c r="I55" s="146"/>
    </row>
    <row r="56" spans="1:9">
      <c r="A56" s="147" t="s">
        <v>31</v>
      </c>
      <c r="B56" s="147"/>
      <c r="C56" s="147"/>
      <c r="D56" s="147"/>
      <c r="E56" s="147"/>
      <c r="F56" s="147"/>
      <c r="G56" s="147"/>
      <c r="H56" s="147"/>
      <c r="I56" s="147"/>
    </row>
  </sheetData>
  <mergeCells count="9">
    <mergeCell ref="A55:I55"/>
    <mergeCell ref="A56:I56"/>
    <mergeCell ref="A12:J12"/>
    <mergeCell ref="A11:J11"/>
    <mergeCell ref="B44:H44"/>
    <mergeCell ref="B45:H45"/>
    <mergeCell ref="B46:H46"/>
    <mergeCell ref="B47:H47"/>
    <mergeCell ref="A54:I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CB78-B91B-4483-B327-DA6EDA633A42}">
  <dimension ref="A1:F33"/>
  <sheetViews>
    <sheetView workbookViewId="0">
      <selection activeCell="E5" sqref="E5"/>
    </sheetView>
  </sheetViews>
  <sheetFormatPr defaultColWidth="9.140625" defaultRowHeight="15.75" outlineLevelRow="3"/>
  <cols>
    <col min="1" max="1" width="7.28515625" style="1" customWidth="1"/>
    <col min="2" max="2" width="67.570312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18.4257812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6">
      <c r="A1" s="150" t="s">
        <v>20</v>
      </c>
      <c r="B1" s="150"/>
      <c r="C1" s="150"/>
      <c r="D1" s="150"/>
      <c r="E1" s="150"/>
      <c r="F1" s="150"/>
    </row>
    <row r="3" spans="1:6" s="19" customFormat="1">
      <c r="A3" s="60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</row>
    <row r="4" spans="1:6" s="19" customFormat="1">
      <c r="A4" s="60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</row>
    <row r="5" spans="1:6" outlineLevel="3">
      <c r="A5" s="17">
        <v>1</v>
      </c>
      <c r="B5" s="77" t="s">
        <v>150</v>
      </c>
      <c r="C5" s="75" t="s">
        <v>7</v>
      </c>
      <c r="D5" s="76">
        <v>583.79999999999995</v>
      </c>
      <c r="E5" s="78"/>
      <c r="F5" s="76">
        <f t="shared" ref="F5:F12" si="0">E5*D5</f>
        <v>0</v>
      </c>
    </row>
    <row r="6" spans="1:6" outlineLevel="3">
      <c r="A6" s="17">
        <v>2</v>
      </c>
      <c r="B6" s="77" t="s">
        <v>151</v>
      </c>
      <c r="C6" s="75" t="s">
        <v>7</v>
      </c>
      <c r="D6" s="76">
        <v>583.79999999999995</v>
      </c>
      <c r="E6" s="78"/>
      <c r="F6" s="76">
        <f t="shared" si="0"/>
        <v>0</v>
      </c>
    </row>
    <row r="7" spans="1:6" outlineLevel="3">
      <c r="A7" s="17">
        <v>3</v>
      </c>
      <c r="B7" s="77" t="s">
        <v>62</v>
      </c>
      <c r="C7" s="75" t="s">
        <v>14</v>
      </c>
      <c r="D7" s="76">
        <v>1935</v>
      </c>
      <c r="E7" s="78"/>
      <c r="F7" s="76">
        <f t="shared" si="0"/>
        <v>0</v>
      </c>
    </row>
    <row r="8" spans="1:6" outlineLevel="3">
      <c r="A8" s="17">
        <v>4</v>
      </c>
      <c r="B8" s="77" t="s">
        <v>70</v>
      </c>
      <c r="C8" s="75" t="s">
        <v>14</v>
      </c>
      <c r="D8" s="76">
        <v>845</v>
      </c>
      <c r="E8" s="78"/>
      <c r="F8" s="76">
        <f t="shared" si="0"/>
        <v>0</v>
      </c>
    </row>
    <row r="9" spans="1:6" outlineLevel="3">
      <c r="A9" s="17">
        <v>5</v>
      </c>
      <c r="B9" s="77" t="s">
        <v>59</v>
      </c>
      <c r="C9" s="75" t="s">
        <v>14</v>
      </c>
      <c r="D9" s="76">
        <v>2025</v>
      </c>
      <c r="E9" s="78"/>
      <c r="F9" s="76">
        <f t="shared" si="0"/>
        <v>0</v>
      </c>
    </row>
    <row r="10" spans="1:6" outlineLevel="3">
      <c r="A10" s="17">
        <v>6</v>
      </c>
      <c r="B10" s="77" t="s">
        <v>60</v>
      </c>
      <c r="C10" s="75" t="s">
        <v>14</v>
      </c>
      <c r="D10" s="76">
        <v>845</v>
      </c>
      <c r="E10" s="78"/>
      <c r="F10" s="76">
        <f t="shared" si="0"/>
        <v>0</v>
      </c>
    </row>
    <row r="11" spans="1:6" outlineLevel="3">
      <c r="A11" s="17">
        <v>7</v>
      </c>
      <c r="B11" s="77" t="s">
        <v>61</v>
      </c>
      <c r="C11" s="75" t="s">
        <v>14</v>
      </c>
      <c r="D11" s="76">
        <v>517</v>
      </c>
      <c r="E11" s="78"/>
      <c r="F11" s="76">
        <f t="shared" si="0"/>
        <v>0</v>
      </c>
    </row>
    <row r="12" spans="1:6" outlineLevel="3">
      <c r="A12" s="17">
        <v>8</v>
      </c>
      <c r="B12" s="77" t="s">
        <v>94</v>
      </c>
      <c r="C12" s="75" t="s">
        <v>14</v>
      </c>
      <c r="D12" s="76">
        <v>60</v>
      </c>
      <c r="E12" s="78"/>
      <c r="F12" s="76">
        <f t="shared" si="0"/>
        <v>0</v>
      </c>
    </row>
    <row r="13" spans="1:6" outlineLevel="3">
      <c r="A13" s="17">
        <v>9</v>
      </c>
      <c r="B13" s="77" t="s">
        <v>71</v>
      </c>
      <c r="C13" s="75" t="s">
        <v>58</v>
      </c>
      <c r="D13" s="76">
        <v>55</v>
      </c>
      <c r="E13" s="78"/>
      <c r="F13" s="76">
        <f t="shared" ref="F13:F30" si="1">E13*D13</f>
        <v>0</v>
      </c>
    </row>
    <row r="14" spans="1:6" outlineLevel="3">
      <c r="A14" s="17">
        <v>10</v>
      </c>
      <c r="B14" s="77" t="s">
        <v>72</v>
      </c>
      <c r="C14" s="75" t="s">
        <v>58</v>
      </c>
      <c r="D14" s="76">
        <v>49</v>
      </c>
      <c r="E14" s="78"/>
      <c r="F14" s="76">
        <f t="shared" si="1"/>
        <v>0</v>
      </c>
    </row>
    <row r="15" spans="1:6" outlineLevel="3">
      <c r="A15" s="17">
        <v>11</v>
      </c>
      <c r="B15" s="77" t="s">
        <v>73</v>
      </c>
      <c r="C15" s="75" t="s">
        <v>58</v>
      </c>
      <c r="D15" s="76">
        <v>6</v>
      </c>
      <c r="E15" s="78"/>
      <c r="F15" s="76">
        <f t="shared" si="1"/>
        <v>0</v>
      </c>
    </row>
    <row r="16" spans="1:6" outlineLevel="3">
      <c r="A16" s="17">
        <v>12</v>
      </c>
      <c r="B16" s="77" t="s">
        <v>74</v>
      </c>
      <c r="C16" s="75" t="s">
        <v>58</v>
      </c>
      <c r="D16" s="76">
        <v>29</v>
      </c>
      <c r="E16" s="78"/>
      <c r="F16" s="76">
        <f t="shared" si="1"/>
        <v>0</v>
      </c>
    </row>
    <row r="17" spans="1:6" outlineLevel="3">
      <c r="A17" s="17">
        <v>13</v>
      </c>
      <c r="B17" s="77" t="s">
        <v>164</v>
      </c>
      <c r="C17" s="75" t="s">
        <v>58</v>
      </c>
      <c r="D17" s="76">
        <v>34</v>
      </c>
      <c r="E17" s="78"/>
      <c r="F17" s="76">
        <f t="shared" si="1"/>
        <v>0</v>
      </c>
    </row>
    <row r="18" spans="1:6" outlineLevel="3">
      <c r="A18" s="17">
        <v>14</v>
      </c>
      <c r="B18" s="77" t="s">
        <v>75</v>
      </c>
      <c r="C18" s="75" t="s">
        <v>58</v>
      </c>
      <c r="D18" s="76">
        <v>1</v>
      </c>
      <c r="E18" s="78"/>
      <c r="F18" s="76">
        <f t="shared" si="1"/>
        <v>0</v>
      </c>
    </row>
    <row r="19" spans="1:6" outlineLevel="3">
      <c r="A19" s="17">
        <v>15</v>
      </c>
      <c r="B19" s="77" t="s">
        <v>82</v>
      </c>
      <c r="C19" s="75" t="s">
        <v>7</v>
      </c>
      <c r="D19" s="76">
        <v>30.49</v>
      </c>
      <c r="E19" s="78"/>
      <c r="F19" s="76">
        <f t="shared" si="1"/>
        <v>0</v>
      </c>
    </row>
    <row r="20" spans="1:6" outlineLevel="3">
      <c r="A20" s="17">
        <v>16</v>
      </c>
      <c r="B20" s="77" t="s">
        <v>83</v>
      </c>
      <c r="C20" s="75" t="s">
        <v>7</v>
      </c>
      <c r="D20" s="76">
        <v>113.14</v>
      </c>
      <c r="E20" s="78"/>
      <c r="F20" s="76">
        <f t="shared" si="1"/>
        <v>0</v>
      </c>
    </row>
    <row r="21" spans="1:6" outlineLevel="3">
      <c r="A21" s="17">
        <v>17</v>
      </c>
      <c r="B21" s="77" t="s">
        <v>50</v>
      </c>
      <c r="C21" s="75" t="s">
        <v>32</v>
      </c>
      <c r="D21" s="76">
        <v>1</v>
      </c>
      <c r="E21" s="78"/>
      <c r="F21" s="76">
        <f t="shared" si="1"/>
        <v>0</v>
      </c>
    </row>
    <row r="22" spans="1:6" outlineLevel="3">
      <c r="A22" s="17">
        <v>18</v>
      </c>
      <c r="B22" s="77" t="s">
        <v>129</v>
      </c>
      <c r="C22" s="75" t="s">
        <v>58</v>
      </c>
      <c r="D22" s="76">
        <v>2</v>
      </c>
      <c r="E22" s="78"/>
      <c r="F22" s="76">
        <f t="shared" si="1"/>
        <v>0</v>
      </c>
    </row>
    <row r="23" spans="1:6" outlineLevel="3">
      <c r="A23" s="17">
        <v>19</v>
      </c>
      <c r="B23" s="77" t="s">
        <v>193</v>
      </c>
      <c r="C23" s="75" t="s">
        <v>58</v>
      </c>
      <c r="D23" s="76">
        <v>13</v>
      </c>
      <c r="E23" s="78"/>
      <c r="F23" s="76">
        <f t="shared" si="1"/>
        <v>0</v>
      </c>
    </row>
    <row r="24" spans="1:6" outlineLevel="3">
      <c r="A24" s="17">
        <v>20</v>
      </c>
      <c r="B24" s="77" t="s">
        <v>131</v>
      </c>
      <c r="C24" s="75" t="s">
        <v>14</v>
      </c>
      <c r="D24" s="76">
        <v>220</v>
      </c>
      <c r="E24" s="78"/>
      <c r="F24" s="76">
        <f t="shared" si="1"/>
        <v>0</v>
      </c>
    </row>
    <row r="25" spans="1:6" outlineLevel="3">
      <c r="A25" s="17">
        <v>21</v>
      </c>
      <c r="B25" s="77" t="s">
        <v>132</v>
      </c>
      <c r="C25" s="75" t="s">
        <v>14</v>
      </c>
      <c r="D25" s="76">
        <v>0</v>
      </c>
      <c r="E25" s="78"/>
      <c r="F25" s="76">
        <f t="shared" si="1"/>
        <v>0</v>
      </c>
    </row>
    <row r="26" spans="1:6" outlineLevel="3">
      <c r="A26" s="17">
        <v>22</v>
      </c>
      <c r="B26" s="77" t="s">
        <v>133</v>
      </c>
      <c r="C26" s="75" t="s">
        <v>14</v>
      </c>
      <c r="D26" s="76">
        <v>240</v>
      </c>
      <c r="E26" s="78"/>
      <c r="F26" s="76">
        <f t="shared" si="1"/>
        <v>0</v>
      </c>
    </row>
    <row r="27" spans="1:6" outlineLevel="3">
      <c r="A27" s="17">
        <v>23</v>
      </c>
      <c r="B27" s="77" t="s">
        <v>134</v>
      </c>
      <c r="C27" s="75" t="s">
        <v>28</v>
      </c>
      <c r="D27" s="76">
        <v>5</v>
      </c>
      <c r="E27" s="78"/>
      <c r="F27" s="76">
        <f t="shared" si="1"/>
        <v>0</v>
      </c>
    </row>
    <row r="28" spans="1:6" outlineLevel="3">
      <c r="A28" s="17">
        <v>24</v>
      </c>
      <c r="B28" s="77" t="s">
        <v>135</v>
      </c>
      <c r="C28" s="75" t="s">
        <v>58</v>
      </c>
      <c r="D28" s="76">
        <v>5</v>
      </c>
      <c r="E28" s="78"/>
      <c r="F28" s="76">
        <f t="shared" si="1"/>
        <v>0</v>
      </c>
    </row>
    <row r="29" spans="1:6" outlineLevel="3">
      <c r="A29" s="17">
        <v>25</v>
      </c>
      <c r="B29" s="77" t="s">
        <v>136</v>
      </c>
      <c r="C29" s="75" t="s">
        <v>137</v>
      </c>
      <c r="D29" s="76">
        <v>11.25</v>
      </c>
      <c r="E29" s="78"/>
      <c r="F29" s="76">
        <f t="shared" si="1"/>
        <v>0</v>
      </c>
    </row>
    <row r="30" spans="1:6" outlineLevel="3">
      <c r="A30" s="17">
        <v>26</v>
      </c>
      <c r="B30" s="77" t="s">
        <v>41</v>
      </c>
      <c r="C30" s="75" t="s">
        <v>32</v>
      </c>
      <c r="D30" s="76">
        <v>1</v>
      </c>
      <c r="E30" s="78"/>
      <c r="F30" s="76">
        <f t="shared" si="1"/>
        <v>0</v>
      </c>
    </row>
    <row r="31" spans="1:6">
      <c r="A31" s="58"/>
      <c r="B31" s="141" t="s">
        <v>19</v>
      </c>
      <c r="C31" s="142"/>
      <c r="D31" s="142"/>
      <c r="E31" s="143"/>
      <c r="F31" s="59">
        <f>SUM(F5:F30)</f>
        <v>0</v>
      </c>
    </row>
    <row r="32" spans="1:6">
      <c r="F32" s="71">
        <f>ЛСР1!I89+ЛСР2!I45</f>
        <v>0</v>
      </c>
    </row>
    <row r="33" spans="6:6">
      <c r="F33" s="71">
        <f>F32-F31</f>
        <v>0</v>
      </c>
    </row>
  </sheetData>
  <mergeCells count="2">
    <mergeCell ref="A1:F1"/>
    <mergeCell ref="B31:E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64784-D88D-4BF2-97DB-F599F18B42F5}">
  <dimension ref="A1:G54"/>
  <sheetViews>
    <sheetView tabSelected="1" zoomScale="70" zoomScaleNormal="70" workbookViewId="0">
      <selection activeCell="J56" sqref="J56"/>
    </sheetView>
  </sheetViews>
  <sheetFormatPr defaultColWidth="9.140625" defaultRowHeight="15.75" outlineLevelRow="3"/>
  <cols>
    <col min="1" max="1" width="7.28515625" style="1" customWidth="1"/>
    <col min="2" max="2" width="69.85546875" style="2" customWidth="1"/>
    <col min="3" max="3" width="12.5703125" style="3" customWidth="1"/>
    <col min="4" max="4" width="16.7109375" style="3" customWidth="1"/>
    <col min="5" max="5" width="18.42578125" style="3" customWidth="1"/>
    <col min="6" max="6" width="22.7109375" style="3" customWidth="1"/>
    <col min="7" max="7" width="31.7109375" style="20" customWidth="1"/>
    <col min="8" max="8" width="14.85546875" style="20" bestFit="1" customWidth="1"/>
    <col min="9" max="11" width="9.140625" style="20"/>
    <col min="12" max="12" width="22.42578125" style="20" customWidth="1"/>
    <col min="13" max="16384" width="9.140625" style="20"/>
  </cols>
  <sheetData>
    <row r="1" spans="1:7">
      <c r="A1" s="150" t="s">
        <v>21</v>
      </c>
      <c r="B1" s="150"/>
      <c r="C1" s="150"/>
      <c r="D1" s="150"/>
      <c r="E1" s="150"/>
      <c r="F1" s="150"/>
      <c r="G1" s="150"/>
    </row>
    <row r="2" spans="1:7">
      <c r="A2" s="151" t="s">
        <v>22</v>
      </c>
      <c r="B2" s="151"/>
      <c r="C2" s="151"/>
      <c r="D2" s="151"/>
      <c r="E2" s="151"/>
      <c r="F2" s="151"/>
      <c r="G2" s="151"/>
    </row>
    <row r="3" spans="1:7" s="19" customFormat="1">
      <c r="A3" s="60" t="s">
        <v>0</v>
      </c>
      <c r="B3" s="7" t="s">
        <v>1</v>
      </c>
      <c r="C3" s="7" t="s">
        <v>2</v>
      </c>
      <c r="D3" s="7" t="s">
        <v>13</v>
      </c>
      <c r="E3" s="7" t="s">
        <v>4</v>
      </c>
      <c r="F3" s="7" t="s">
        <v>5</v>
      </c>
      <c r="G3" s="7" t="s">
        <v>6</v>
      </c>
    </row>
    <row r="4" spans="1:7" outlineLevel="3">
      <c r="A4" s="73">
        <v>1</v>
      </c>
      <c r="B4" s="73">
        <v>2</v>
      </c>
      <c r="C4" s="74">
        <v>3</v>
      </c>
      <c r="D4" s="74">
        <v>4</v>
      </c>
      <c r="E4" s="74">
        <v>5</v>
      </c>
      <c r="F4" s="74">
        <v>6</v>
      </c>
      <c r="G4" s="74">
        <v>7</v>
      </c>
    </row>
    <row r="5" spans="1:7" outlineLevel="3">
      <c r="A5" s="14">
        <v>1</v>
      </c>
      <c r="B5" s="18" t="s">
        <v>98</v>
      </c>
      <c r="C5" s="15" t="s">
        <v>14</v>
      </c>
      <c r="D5" s="84">
        <v>1935</v>
      </c>
      <c r="E5" s="78"/>
      <c r="F5" s="16">
        <f>E5*D5</f>
        <v>0</v>
      </c>
      <c r="G5" s="77"/>
    </row>
    <row r="6" spans="1:7" outlineLevel="3">
      <c r="A6" s="14">
        <v>2</v>
      </c>
      <c r="B6" s="18" t="s">
        <v>99</v>
      </c>
      <c r="C6" s="15" t="s">
        <v>14</v>
      </c>
      <c r="D6" s="84">
        <v>845</v>
      </c>
      <c r="E6" s="78"/>
      <c r="F6" s="16">
        <f t="shared" ref="F6:F51" si="0">E6*D6</f>
        <v>0</v>
      </c>
      <c r="G6" s="77"/>
    </row>
    <row r="7" spans="1:7" outlineLevel="3">
      <c r="A7" s="14">
        <v>3</v>
      </c>
      <c r="B7" s="18" t="s">
        <v>194</v>
      </c>
      <c r="C7" s="15" t="s">
        <v>14</v>
      </c>
      <c r="D7" s="84">
        <v>2025</v>
      </c>
      <c r="E7" s="78"/>
      <c r="F7" s="16">
        <f t="shared" si="0"/>
        <v>0</v>
      </c>
      <c r="G7" s="77"/>
    </row>
    <row r="8" spans="1:7" outlineLevel="3">
      <c r="A8" s="14">
        <v>4</v>
      </c>
      <c r="B8" s="18" t="s">
        <v>195</v>
      </c>
      <c r="C8" s="15" t="s">
        <v>14</v>
      </c>
      <c r="D8" s="84">
        <v>845</v>
      </c>
      <c r="E8" s="78"/>
      <c r="F8" s="16">
        <f t="shared" si="0"/>
        <v>0</v>
      </c>
      <c r="G8" s="77"/>
    </row>
    <row r="9" spans="1:7" outlineLevel="3">
      <c r="A9" s="14">
        <v>5</v>
      </c>
      <c r="B9" s="18" t="s">
        <v>196</v>
      </c>
      <c r="C9" s="15" t="s">
        <v>14</v>
      </c>
      <c r="D9" s="84">
        <v>517</v>
      </c>
      <c r="E9" s="78"/>
      <c r="F9" s="16">
        <f t="shared" si="0"/>
        <v>0</v>
      </c>
      <c r="G9" s="77"/>
    </row>
    <row r="10" spans="1:7" outlineLevel="3">
      <c r="A10" s="14">
        <v>6</v>
      </c>
      <c r="B10" s="18" t="s">
        <v>197</v>
      </c>
      <c r="C10" s="15" t="s">
        <v>14</v>
      </c>
      <c r="D10" s="84">
        <v>60</v>
      </c>
      <c r="E10" s="78"/>
      <c r="F10" s="16">
        <f t="shared" si="0"/>
        <v>0</v>
      </c>
      <c r="G10" s="77"/>
    </row>
    <row r="11" spans="1:7" outlineLevel="3">
      <c r="A11" s="14">
        <v>7</v>
      </c>
      <c r="B11" s="18" t="s">
        <v>39</v>
      </c>
      <c r="C11" s="15" t="s">
        <v>14</v>
      </c>
      <c r="D11" s="84">
        <v>2100</v>
      </c>
      <c r="E11" s="78"/>
      <c r="F11" s="16">
        <f t="shared" si="0"/>
        <v>0</v>
      </c>
      <c r="G11" s="77"/>
    </row>
    <row r="12" spans="1:7" ht="31.5" outlineLevel="3">
      <c r="A12" s="14">
        <v>8</v>
      </c>
      <c r="B12" s="18" t="s">
        <v>198</v>
      </c>
      <c r="C12" s="15" t="s">
        <v>58</v>
      </c>
      <c r="D12" s="84">
        <v>6</v>
      </c>
      <c r="E12" s="78"/>
      <c r="F12" s="16">
        <f t="shared" si="0"/>
        <v>0</v>
      </c>
      <c r="G12" s="77"/>
    </row>
    <row r="13" spans="1:7" ht="31.5" outlineLevel="3">
      <c r="A13" s="14">
        <v>9</v>
      </c>
      <c r="B13" s="18" t="s">
        <v>199</v>
      </c>
      <c r="C13" s="15" t="s">
        <v>58</v>
      </c>
      <c r="D13" s="84">
        <v>1</v>
      </c>
      <c r="E13" s="78"/>
      <c r="F13" s="16">
        <f t="shared" si="0"/>
        <v>0</v>
      </c>
      <c r="G13" s="77"/>
    </row>
    <row r="14" spans="1:7" ht="31.5" outlineLevel="3">
      <c r="A14" s="14">
        <v>10</v>
      </c>
      <c r="B14" s="18" t="s">
        <v>200</v>
      </c>
      <c r="C14" s="15" t="s">
        <v>58</v>
      </c>
      <c r="D14" s="84">
        <v>22</v>
      </c>
      <c r="E14" s="78"/>
      <c r="F14" s="16">
        <f t="shared" si="0"/>
        <v>0</v>
      </c>
      <c r="G14" s="77"/>
    </row>
    <row r="15" spans="1:7" ht="31.5" outlineLevel="3">
      <c r="A15" s="14">
        <v>11</v>
      </c>
      <c r="B15" s="18" t="s">
        <v>201</v>
      </c>
      <c r="C15" s="15" t="s">
        <v>58</v>
      </c>
      <c r="D15" s="84">
        <v>5</v>
      </c>
      <c r="E15" s="78"/>
      <c r="F15" s="16">
        <f t="shared" si="0"/>
        <v>0</v>
      </c>
      <c r="G15" s="77"/>
    </row>
    <row r="16" spans="1:7" ht="31.5" outlineLevel="3">
      <c r="A16" s="14">
        <v>12</v>
      </c>
      <c r="B16" s="18" t="s">
        <v>202</v>
      </c>
      <c r="C16" s="15" t="s">
        <v>58</v>
      </c>
      <c r="D16" s="84">
        <v>21</v>
      </c>
      <c r="E16" s="78"/>
      <c r="F16" s="16">
        <f t="shared" si="0"/>
        <v>0</v>
      </c>
      <c r="G16" s="77"/>
    </row>
    <row r="17" spans="1:7" ht="31.5" outlineLevel="3">
      <c r="A17" s="14">
        <v>13</v>
      </c>
      <c r="B17" s="18" t="s">
        <v>203</v>
      </c>
      <c r="C17" s="15" t="s">
        <v>58</v>
      </c>
      <c r="D17" s="84">
        <v>49</v>
      </c>
      <c r="E17" s="78"/>
      <c r="F17" s="16">
        <f t="shared" si="0"/>
        <v>0</v>
      </c>
      <c r="G17" s="77"/>
    </row>
    <row r="18" spans="1:7" ht="31.5" outlineLevel="3">
      <c r="A18" s="14">
        <v>14</v>
      </c>
      <c r="B18" s="18" t="s">
        <v>204</v>
      </c>
      <c r="C18" s="15" t="s">
        <v>114</v>
      </c>
      <c r="D18" s="84">
        <v>6</v>
      </c>
      <c r="E18" s="78"/>
      <c r="F18" s="16">
        <f t="shared" si="0"/>
        <v>0</v>
      </c>
      <c r="G18" s="77"/>
    </row>
    <row r="19" spans="1:7" ht="31.5" outlineLevel="3">
      <c r="A19" s="14">
        <v>15</v>
      </c>
      <c r="B19" s="18" t="s">
        <v>205</v>
      </c>
      <c r="C19" s="15" t="s">
        <v>58</v>
      </c>
      <c r="D19" s="84">
        <v>21</v>
      </c>
      <c r="E19" s="78"/>
      <c r="F19" s="16">
        <f t="shared" si="0"/>
        <v>0</v>
      </c>
      <c r="G19" s="77"/>
    </row>
    <row r="20" spans="1:7" ht="31.5" outlineLevel="3">
      <c r="A20" s="14">
        <v>16</v>
      </c>
      <c r="B20" s="18" t="s">
        <v>206</v>
      </c>
      <c r="C20" s="15" t="s">
        <v>58</v>
      </c>
      <c r="D20" s="84">
        <v>8</v>
      </c>
      <c r="E20" s="78"/>
      <c r="F20" s="16">
        <f t="shared" si="0"/>
        <v>0</v>
      </c>
      <c r="G20" s="77"/>
    </row>
    <row r="21" spans="1:7" outlineLevel="3">
      <c r="A21" s="14">
        <v>17</v>
      </c>
      <c r="B21" s="18" t="s">
        <v>207</v>
      </c>
      <c r="C21" s="15" t="s">
        <v>58</v>
      </c>
      <c r="D21" s="84">
        <v>34</v>
      </c>
      <c r="E21" s="78"/>
      <c r="F21" s="16">
        <f t="shared" si="0"/>
        <v>0</v>
      </c>
      <c r="G21" s="77"/>
    </row>
    <row r="22" spans="1:7" outlineLevel="3">
      <c r="A22" s="14">
        <v>18</v>
      </c>
      <c r="B22" s="18" t="s">
        <v>153</v>
      </c>
      <c r="C22" s="15" t="s">
        <v>58</v>
      </c>
      <c r="D22" s="84">
        <v>33</v>
      </c>
      <c r="E22" s="78"/>
      <c r="F22" s="16">
        <f t="shared" si="0"/>
        <v>0</v>
      </c>
      <c r="G22" s="77"/>
    </row>
    <row r="23" spans="1:7" outlineLevel="3">
      <c r="A23" s="14">
        <v>19</v>
      </c>
      <c r="B23" s="18" t="s">
        <v>154</v>
      </c>
      <c r="C23" s="15" t="s">
        <v>58</v>
      </c>
      <c r="D23" s="84">
        <v>104</v>
      </c>
      <c r="E23" s="78"/>
      <c r="F23" s="16">
        <f t="shared" si="0"/>
        <v>0</v>
      </c>
      <c r="G23" s="77"/>
    </row>
    <row r="24" spans="1:7" outlineLevel="3">
      <c r="A24" s="14">
        <v>20</v>
      </c>
      <c r="B24" s="18" t="s">
        <v>76</v>
      </c>
      <c r="C24" s="15" t="s">
        <v>58</v>
      </c>
      <c r="D24" s="84">
        <v>1</v>
      </c>
      <c r="E24" s="78"/>
      <c r="F24" s="16">
        <f t="shared" si="0"/>
        <v>0</v>
      </c>
      <c r="G24" s="77"/>
    </row>
    <row r="25" spans="1:7" outlineLevel="3">
      <c r="A25" s="14">
        <v>21</v>
      </c>
      <c r="B25" s="18" t="s">
        <v>176</v>
      </c>
      <c r="C25" s="15" t="s">
        <v>58</v>
      </c>
      <c r="D25" s="84">
        <v>4</v>
      </c>
      <c r="E25" s="78"/>
      <c r="F25" s="16">
        <f t="shared" si="0"/>
        <v>0</v>
      </c>
      <c r="G25" s="77"/>
    </row>
    <row r="26" spans="1:7" outlineLevel="3">
      <c r="A26" s="14">
        <v>22</v>
      </c>
      <c r="B26" s="18" t="s">
        <v>170</v>
      </c>
      <c r="C26" s="15" t="s">
        <v>58</v>
      </c>
      <c r="D26" s="84">
        <v>1</v>
      </c>
      <c r="E26" s="78"/>
      <c r="F26" s="16">
        <f t="shared" si="0"/>
        <v>0</v>
      </c>
      <c r="G26" s="77"/>
    </row>
    <row r="27" spans="1:7" outlineLevel="3">
      <c r="A27" s="14">
        <v>23</v>
      </c>
      <c r="B27" s="18" t="s">
        <v>167</v>
      </c>
      <c r="C27" s="15" t="s">
        <v>58</v>
      </c>
      <c r="D27" s="84">
        <v>1</v>
      </c>
      <c r="E27" s="78"/>
      <c r="F27" s="16">
        <f t="shared" si="0"/>
        <v>0</v>
      </c>
      <c r="G27" s="77"/>
    </row>
    <row r="28" spans="1:7" outlineLevel="3">
      <c r="A28" s="14">
        <v>24</v>
      </c>
      <c r="B28" s="18" t="s">
        <v>169</v>
      </c>
      <c r="C28" s="15" t="s">
        <v>58</v>
      </c>
      <c r="D28" s="84">
        <v>1</v>
      </c>
      <c r="E28" s="78"/>
      <c r="F28" s="16">
        <f t="shared" si="0"/>
        <v>0</v>
      </c>
      <c r="G28" s="77"/>
    </row>
    <row r="29" spans="1:7" outlineLevel="3">
      <c r="A29" s="14">
        <v>25</v>
      </c>
      <c r="B29" s="18" t="s">
        <v>35</v>
      </c>
      <c r="C29" s="15" t="s">
        <v>7</v>
      </c>
      <c r="D29" s="84">
        <v>31.1</v>
      </c>
      <c r="E29" s="78"/>
      <c r="F29" s="16">
        <f t="shared" si="0"/>
        <v>0</v>
      </c>
      <c r="G29" s="77"/>
    </row>
    <row r="30" spans="1:7" outlineLevel="3">
      <c r="A30" s="14">
        <v>26</v>
      </c>
      <c r="B30" s="18" t="s">
        <v>36</v>
      </c>
      <c r="C30" s="15" t="s">
        <v>7</v>
      </c>
      <c r="D30" s="84">
        <v>4.3099999999999996</v>
      </c>
      <c r="E30" s="78"/>
      <c r="F30" s="16">
        <f t="shared" si="0"/>
        <v>0</v>
      </c>
      <c r="G30" s="77"/>
    </row>
    <row r="31" spans="1:7" outlineLevel="3">
      <c r="A31" s="14">
        <v>27</v>
      </c>
      <c r="B31" s="18" t="s">
        <v>33</v>
      </c>
      <c r="C31" s="15" t="s">
        <v>7</v>
      </c>
      <c r="D31" s="84">
        <v>124.5</v>
      </c>
      <c r="E31" s="78"/>
      <c r="F31" s="16">
        <f t="shared" si="0"/>
        <v>0</v>
      </c>
      <c r="G31" s="77"/>
    </row>
    <row r="32" spans="1:7" outlineLevel="3">
      <c r="A32" s="14">
        <v>28</v>
      </c>
      <c r="B32" s="18" t="s">
        <v>173</v>
      </c>
      <c r="C32" s="15" t="s">
        <v>101</v>
      </c>
      <c r="D32" s="84">
        <v>11</v>
      </c>
      <c r="E32" s="78"/>
      <c r="F32" s="16">
        <f t="shared" si="0"/>
        <v>0</v>
      </c>
      <c r="G32" s="77"/>
    </row>
    <row r="33" spans="1:7" outlineLevel="3">
      <c r="A33" s="14">
        <v>29</v>
      </c>
      <c r="B33" s="18" t="s">
        <v>175</v>
      </c>
      <c r="C33" s="15" t="s">
        <v>101</v>
      </c>
      <c r="D33" s="84">
        <v>9</v>
      </c>
      <c r="E33" s="78"/>
      <c r="F33" s="16">
        <f t="shared" si="0"/>
        <v>0</v>
      </c>
      <c r="G33" s="77"/>
    </row>
    <row r="34" spans="1:7" outlineLevel="3">
      <c r="A34" s="14">
        <v>30</v>
      </c>
      <c r="B34" s="18" t="s">
        <v>122</v>
      </c>
      <c r="C34" s="15" t="s">
        <v>58</v>
      </c>
      <c r="D34" s="84">
        <v>1</v>
      </c>
      <c r="E34" s="78"/>
      <c r="F34" s="16">
        <f t="shared" si="0"/>
        <v>0</v>
      </c>
      <c r="G34" s="77"/>
    </row>
    <row r="35" spans="1:7" outlineLevel="3">
      <c r="A35" s="14">
        <v>31</v>
      </c>
      <c r="B35" s="18" t="s">
        <v>215</v>
      </c>
      <c r="C35" s="15" t="s">
        <v>101</v>
      </c>
      <c r="D35" s="84">
        <v>0.5</v>
      </c>
      <c r="E35" s="78"/>
      <c r="F35" s="16">
        <f t="shared" si="0"/>
        <v>0</v>
      </c>
      <c r="G35" s="77"/>
    </row>
    <row r="36" spans="1:7" outlineLevel="3">
      <c r="A36" s="14">
        <v>32</v>
      </c>
      <c r="B36" s="18" t="s">
        <v>156</v>
      </c>
      <c r="C36" s="15" t="s">
        <v>58</v>
      </c>
      <c r="D36" s="84">
        <v>0</v>
      </c>
      <c r="E36" s="78"/>
      <c r="F36" s="16">
        <f t="shared" si="0"/>
        <v>0</v>
      </c>
      <c r="G36" s="77"/>
    </row>
    <row r="37" spans="1:7" outlineLevel="3">
      <c r="A37" s="14">
        <v>33</v>
      </c>
      <c r="B37" s="18" t="s">
        <v>37</v>
      </c>
      <c r="C37" s="15" t="s">
        <v>58</v>
      </c>
      <c r="D37" s="84">
        <v>0</v>
      </c>
      <c r="E37" s="78"/>
      <c r="F37" s="16">
        <f t="shared" si="0"/>
        <v>0</v>
      </c>
      <c r="G37" s="77"/>
    </row>
    <row r="38" spans="1:7" outlineLevel="3">
      <c r="A38" s="14">
        <v>34</v>
      </c>
      <c r="B38" s="18" t="s">
        <v>38</v>
      </c>
      <c r="C38" s="15" t="s">
        <v>101</v>
      </c>
      <c r="D38" s="84">
        <v>0</v>
      </c>
      <c r="E38" s="78"/>
      <c r="F38" s="16">
        <f t="shared" si="0"/>
        <v>0</v>
      </c>
      <c r="G38" s="77"/>
    </row>
    <row r="39" spans="1:7" outlineLevel="3">
      <c r="A39" s="14">
        <v>35</v>
      </c>
      <c r="B39" s="18" t="s">
        <v>84</v>
      </c>
      <c r="C39" s="15" t="s">
        <v>58</v>
      </c>
      <c r="D39" s="84">
        <v>0</v>
      </c>
      <c r="E39" s="78"/>
      <c r="F39" s="16">
        <f t="shared" si="0"/>
        <v>0</v>
      </c>
      <c r="G39" s="77"/>
    </row>
    <row r="40" spans="1:7" outlineLevel="3">
      <c r="A40" s="14">
        <v>36</v>
      </c>
      <c r="B40" s="18" t="s">
        <v>85</v>
      </c>
      <c r="C40" s="15" t="s">
        <v>58</v>
      </c>
      <c r="D40" s="84">
        <v>0</v>
      </c>
      <c r="E40" s="78"/>
      <c r="F40" s="16">
        <f t="shared" si="0"/>
        <v>0</v>
      </c>
      <c r="G40" s="77"/>
    </row>
    <row r="41" spans="1:7" outlineLevel="3">
      <c r="A41" s="14">
        <v>37</v>
      </c>
      <c r="B41" s="18" t="s">
        <v>86</v>
      </c>
      <c r="C41" s="15" t="s">
        <v>58</v>
      </c>
      <c r="D41" s="84">
        <v>0</v>
      </c>
      <c r="E41" s="78"/>
      <c r="F41" s="16">
        <f t="shared" si="0"/>
        <v>0</v>
      </c>
      <c r="G41" s="77"/>
    </row>
    <row r="42" spans="1:7" outlineLevel="3">
      <c r="A42" s="14">
        <v>38</v>
      </c>
      <c r="B42" s="18" t="s">
        <v>87</v>
      </c>
      <c r="C42" s="15" t="s">
        <v>58</v>
      </c>
      <c r="D42" s="84">
        <v>0</v>
      </c>
      <c r="E42" s="78"/>
      <c r="F42" s="16">
        <f t="shared" si="0"/>
        <v>0</v>
      </c>
      <c r="G42" s="77"/>
    </row>
    <row r="43" spans="1:7" outlineLevel="3">
      <c r="A43" s="14">
        <v>39</v>
      </c>
      <c r="B43" s="18" t="s">
        <v>157</v>
      </c>
      <c r="C43" s="15" t="s">
        <v>58</v>
      </c>
      <c r="D43" s="84">
        <v>0</v>
      </c>
      <c r="E43" s="78"/>
      <c r="F43" s="16">
        <f t="shared" si="0"/>
        <v>0</v>
      </c>
      <c r="G43" s="77"/>
    </row>
    <row r="44" spans="1:7" outlineLevel="3">
      <c r="A44" s="14">
        <v>40</v>
      </c>
      <c r="B44" s="18" t="s">
        <v>211</v>
      </c>
      <c r="C44" s="15" t="s">
        <v>14</v>
      </c>
      <c r="D44" s="84">
        <v>240</v>
      </c>
      <c r="E44" s="78"/>
      <c r="F44" s="16">
        <f t="shared" si="0"/>
        <v>0</v>
      </c>
      <c r="G44" s="77"/>
    </row>
    <row r="45" spans="1:7" outlineLevel="3">
      <c r="A45" s="14">
        <v>41</v>
      </c>
      <c r="B45" s="18" t="s">
        <v>208</v>
      </c>
      <c r="C45" s="15" t="s">
        <v>27</v>
      </c>
      <c r="D45" s="84">
        <v>5</v>
      </c>
      <c r="E45" s="78"/>
      <c r="F45" s="16">
        <f t="shared" si="0"/>
        <v>0</v>
      </c>
      <c r="G45" s="77"/>
    </row>
    <row r="46" spans="1:7" outlineLevel="3">
      <c r="A46" s="14">
        <v>42</v>
      </c>
      <c r="B46" s="18" t="s">
        <v>209</v>
      </c>
      <c r="C46" s="15" t="s">
        <v>27</v>
      </c>
      <c r="D46" s="84">
        <v>1</v>
      </c>
      <c r="E46" s="78"/>
      <c r="F46" s="16">
        <f t="shared" si="0"/>
        <v>0</v>
      </c>
      <c r="G46" s="77"/>
    </row>
    <row r="47" spans="1:7" outlineLevel="3">
      <c r="A47" s="14">
        <v>43</v>
      </c>
      <c r="B47" s="18" t="s">
        <v>210</v>
      </c>
      <c r="C47" s="15" t="s">
        <v>27</v>
      </c>
      <c r="D47" s="84">
        <v>4</v>
      </c>
      <c r="E47" s="78"/>
      <c r="F47" s="16">
        <f t="shared" si="0"/>
        <v>0</v>
      </c>
      <c r="G47" s="77"/>
    </row>
    <row r="48" spans="1:7" outlineLevel="3">
      <c r="A48" s="14">
        <v>44</v>
      </c>
      <c r="B48" s="18" t="s">
        <v>212</v>
      </c>
      <c r="C48" s="15" t="s">
        <v>28</v>
      </c>
      <c r="D48" s="84">
        <v>5</v>
      </c>
      <c r="E48" s="78"/>
      <c r="F48" s="16">
        <f t="shared" si="0"/>
        <v>0</v>
      </c>
      <c r="G48" s="77"/>
    </row>
    <row r="49" spans="1:7" outlineLevel="3">
      <c r="A49" s="14">
        <v>45</v>
      </c>
      <c r="B49" s="18" t="s">
        <v>145</v>
      </c>
      <c r="C49" s="15" t="s">
        <v>27</v>
      </c>
      <c r="D49" s="84">
        <v>16</v>
      </c>
      <c r="E49" s="78"/>
      <c r="F49" s="16">
        <f t="shared" si="0"/>
        <v>0</v>
      </c>
      <c r="G49" s="77"/>
    </row>
    <row r="50" spans="1:7" outlineLevel="3">
      <c r="A50" s="14">
        <v>46</v>
      </c>
      <c r="B50" s="18" t="s">
        <v>213</v>
      </c>
      <c r="C50" s="15" t="s">
        <v>137</v>
      </c>
      <c r="D50" s="84">
        <v>0.7</v>
      </c>
      <c r="E50" s="78"/>
      <c r="F50" s="16">
        <f t="shared" si="0"/>
        <v>0</v>
      </c>
      <c r="G50" s="77"/>
    </row>
    <row r="51" spans="1:7" outlineLevel="3">
      <c r="A51" s="14">
        <v>47</v>
      </c>
      <c r="B51" s="18" t="s">
        <v>214</v>
      </c>
      <c r="C51" s="15" t="s">
        <v>29</v>
      </c>
      <c r="D51" s="84">
        <v>30</v>
      </c>
      <c r="E51" s="78"/>
      <c r="F51" s="16">
        <f t="shared" si="0"/>
        <v>0</v>
      </c>
      <c r="G51" s="77"/>
    </row>
    <row r="52" spans="1:7">
      <c r="A52" s="58"/>
      <c r="B52" s="141" t="s">
        <v>11</v>
      </c>
      <c r="C52" s="142"/>
      <c r="D52" s="142"/>
      <c r="E52" s="143"/>
      <c r="F52" s="82">
        <f>SUM(F5:F51)</f>
        <v>0</v>
      </c>
      <c r="G52" s="82"/>
    </row>
    <row r="53" spans="1:7">
      <c r="F53" s="71">
        <f>ЛСР2!I46+ЛСР1!I90</f>
        <v>0</v>
      </c>
      <c r="G53" s="2"/>
    </row>
    <row r="54" spans="1:7">
      <c r="F54" s="71">
        <f>F53-F52</f>
        <v>0</v>
      </c>
      <c r="G54" s="2"/>
    </row>
  </sheetData>
  <mergeCells count="3">
    <mergeCell ref="A1:G1"/>
    <mergeCell ref="A2:G2"/>
    <mergeCell ref="B52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ЛСР1</vt:lpstr>
      <vt:lpstr>ЛСР2</vt:lpstr>
      <vt:lpstr>РАБ</vt:lpstr>
      <vt:lpstr>МАТ</vt:lpstr>
      <vt:lpstr>ЛСР1!Область_печати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Смирнова Наталья Алексеевна</cp:lastModifiedBy>
  <dcterms:created xsi:type="dcterms:W3CDTF">2015-06-05T18:19:34Z</dcterms:created>
  <dcterms:modified xsi:type="dcterms:W3CDTF">2025-12-26T04:28:17Z</dcterms:modified>
</cp:coreProperties>
</file>