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0 Лифт\"/>
    </mc:Choice>
  </mc:AlternateContent>
  <xr:revisionPtr revIDLastSave="0" documentId="13_ncr:1_{2B4AA258-4BB2-4258-A7B4-053A8F7A47A3}" xr6:coauthVersionLast="47" xr6:coauthVersionMax="47" xr10:uidLastSave="{00000000-0000-0000-0000-000000000000}"/>
  <bookViews>
    <workbookView xWindow="-28920" yWindow="-120" windowWidth="29040" windowHeight="15840" xr2:uid="{8659851B-D3CD-4523-BB9F-7798E399B955}"/>
  </bookViews>
  <sheets>
    <sheet name="ГП-105" sheetId="1" r:id="rId1"/>
    <sheet name="Материалы" sheetId="15" r:id="rId2"/>
    <sheet name="Работы" sheetId="16" r:id="rId3"/>
  </sheets>
  <definedNames>
    <definedName name="_xlnm.Print_Area" localSheetId="0">'ГП-105'!$A$1:$O$84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1" i="1" l="1"/>
  <c r="L64" i="1"/>
  <c r="L63" i="1"/>
  <c r="L62" i="1"/>
  <c r="L61" i="1"/>
  <c r="L60" i="1"/>
  <c r="L59" i="1"/>
  <c r="L58" i="1"/>
  <c r="L52" i="1"/>
  <c r="L51" i="1"/>
  <c r="L45" i="1"/>
  <c r="L44" i="1"/>
  <c r="L28" i="1"/>
  <c r="L27" i="1"/>
  <c r="L26" i="1"/>
  <c r="L25" i="1"/>
  <c r="L24" i="1"/>
  <c r="L23" i="1"/>
  <c r="L22" i="1"/>
  <c r="L21" i="1"/>
  <c r="L20" i="1"/>
  <c r="L19" i="1"/>
  <c r="L18" i="1"/>
  <c r="G18" i="16"/>
  <c r="C18" i="16"/>
  <c r="D18" i="16"/>
  <c r="D7" i="16"/>
  <c r="D8" i="16"/>
  <c r="D9" i="16"/>
  <c r="D10" i="16"/>
  <c r="D11" i="16"/>
  <c r="D12" i="16"/>
  <c r="D13" i="16"/>
  <c r="D14" i="16"/>
  <c r="C5" i="16"/>
  <c r="C6" i="16"/>
  <c r="C7" i="16"/>
  <c r="C8" i="16"/>
  <c r="C9" i="16"/>
  <c r="C10" i="16"/>
  <c r="C11" i="16"/>
  <c r="C12" i="16"/>
  <c r="C13" i="16"/>
  <c r="C14" i="16"/>
  <c r="C4" i="16"/>
  <c r="L66" i="1"/>
  <c r="L40" i="1"/>
  <c r="L39" i="1"/>
  <c r="L38" i="1"/>
  <c r="L37" i="1"/>
  <c r="L36" i="1"/>
  <c r="L35" i="1"/>
  <c r="L34" i="1"/>
  <c r="L33" i="1"/>
  <c r="L32" i="1"/>
  <c r="L31" i="1"/>
  <c r="L30" i="1"/>
  <c r="E15" i="15"/>
  <c r="D5" i="15"/>
  <c r="D6" i="15"/>
  <c r="D7" i="15"/>
  <c r="D8" i="15"/>
  <c r="D9" i="15"/>
  <c r="D10" i="15"/>
  <c r="D11" i="15"/>
  <c r="D12" i="15"/>
  <c r="D13" i="15"/>
  <c r="D14" i="15"/>
  <c r="D15" i="15"/>
  <c r="C15" i="15"/>
  <c r="C5" i="15"/>
  <c r="C6" i="15"/>
  <c r="C7" i="15"/>
  <c r="C8" i="15"/>
  <c r="C9" i="15"/>
  <c r="C10" i="15"/>
  <c r="C11" i="15"/>
  <c r="C12" i="15"/>
  <c r="C13" i="15"/>
  <c r="C14" i="15"/>
  <c r="C4" i="15"/>
  <c r="G64" i="1" l="1"/>
  <c r="H64" i="1"/>
  <c r="I64" i="1"/>
  <c r="J64" i="1"/>
  <c r="F64" i="1"/>
  <c r="K64" i="1" s="1"/>
  <c r="H62" i="1"/>
  <c r="J62" i="1"/>
  <c r="H63" i="1"/>
  <c r="I63" i="1"/>
  <c r="J63" i="1"/>
  <c r="G61" i="1"/>
  <c r="H61" i="1"/>
  <c r="I61" i="1"/>
  <c r="J61" i="1"/>
  <c r="F61" i="1"/>
  <c r="I60" i="1"/>
  <c r="I62" i="1" s="1"/>
  <c r="G58" i="1"/>
  <c r="H58" i="1"/>
  <c r="I58" i="1"/>
  <c r="J58" i="1"/>
  <c r="G66" i="1"/>
  <c r="H66" i="1"/>
  <c r="I66" i="1"/>
  <c r="J66" i="1"/>
  <c r="F66" i="1"/>
  <c r="F58" i="1" s="1"/>
  <c r="G52" i="1"/>
  <c r="K52" i="1" s="1"/>
  <c r="M52" i="1" s="1"/>
  <c r="H52" i="1"/>
  <c r="H60" i="1" s="1"/>
  <c r="I52" i="1"/>
  <c r="J52" i="1"/>
  <c r="J60" i="1" s="1"/>
  <c r="F52" i="1"/>
  <c r="F60" i="1" s="1"/>
  <c r="F63" i="1" s="1"/>
  <c r="K51" i="1"/>
  <c r="M51" i="1" s="1"/>
  <c r="K58" i="1" l="1"/>
  <c r="K61" i="1"/>
  <c r="F62" i="1"/>
  <c r="M50" i="1"/>
  <c r="G60" i="1"/>
  <c r="K66" i="1"/>
  <c r="K60" i="1" l="1"/>
  <c r="G62" i="1"/>
  <c r="G63" i="1"/>
  <c r="K63" i="1" s="1"/>
  <c r="K62" i="1"/>
  <c r="G44" i="1" l="1"/>
  <c r="G45" i="1" s="1"/>
  <c r="H44" i="1"/>
  <c r="H45" i="1" s="1"/>
  <c r="I44" i="1"/>
  <c r="I45" i="1" s="1"/>
  <c r="J44" i="1"/>
  <c r="J45" i="1" s="1"/>
  <c r="F44" i="1"/>
  <c r="K44" i="1" s="1"/>
  <c r="F45" i="1" l="1"/>
  <c r="K45" i="1" s="1"/>
  <c r="M40" i="1" l="1"/>
  <c r="J28" i="1"/>
  <c r="K28" i="1" s="1"/>
  <c r="J27" i="1"/>
  <c r="K27" i="1" s="1"/>
  <c r="D28" i="1"/>
  <c r="D27" i="1"/>
  <c r="K40" i="1"/>
  <c r="C28" i="1"/>
  <c r="K39" i="1"/>
  <c r="C27" i="1"/>
  <c r="M37" i="1"/>
  <c r="K31" i="1"/>
  <c r="K32" i="1"/>
  <c r="K33" i="1"/>
  <c r="K34" i="1"/>
  <c r="K35" i="1"/>
  <c r="K36" i="1"/>
  <c r="K37" i="1"/>
  <c r="K38" i="1"/>
  <c r="K30" i="1"/>
  <c r="C19" i="1"/>
  <c r="C20" i="1"/>
  <c r="C21" i="1"/>
  <c r="C22" i="1"/>
  <c r="C23" i="1"/>
  <c r="C18" i="1"/>
  <c r="D26" i="1"/>
  <c r="I26" i="1"/>
  <c r="K26" i="1" s="1"/>
  <c r="C26" i="1"/>
  <c r="I25" i="1"/>
  <c r="K25" i="1" s="1"/>
  <c r="C25" i="1"/>
  <c r="C24" i="1"/>
  <c r="D25" i="1"/>
  <c r="I24" i="1"/>
  <c r="K24" i="1" s="1"/>
  <c r="D24" i="1"/>
  <c r="H23" i="1"/>
  <c r="K23" i="1" s="1"/>
  <c r="D23" i="1"/>
  <c r="H22" i="1"/>
  <c r="K22" i="1" s="1"/>
  <c r="D22" i="1"/>
  <c r="D21" i="1"/>
  <c r="G21" i="1"/>
  <c r="K21" i="1" s="1"/>
  <c r="G20" i="1"/>
  <c r="K20" i="1" s="1"/>
  <c r="D19" i="1"/>
  <c r="F19" i="1"/>
  <c r="K19" i="1" s="1"/>
  <c r="F18" i="1"/>
  <c r="K18" i="1" s="1"/>
  <c r="M39" i="1" l="1"/>
  <c r="M38" i="1"/>
  <c r="M36" i="1"/>
  <c r="M35" i="1"/>
  <c r="M33" i="1"/>
  <c r="M34" i="1"/>
  <c r="D18" i="1" l="1"/>
  <c r="D20" i="1"/>
  <c r="D4" i="16"/>
  <c r="D17" i="16"/>
  <c r="D16" i="16"/>
  <c r="D15" i="16"/>
  <c r="D5" i="16"/>
  <c r="D6" i="16"/>
  <c r="D4" i="15"/>
  <c r="G20" i="16" l="1"/>
  <c r="G25" i="16"/>
  <c r="G26" i="16"/>
  <c r="M71" i="1" l="1"/>
  <c r="M70" i="1" s="1"/>
  <c r="G21" i="16" l="1"/>
  <c r="M25" i="1"/>
  <c r="M22" i="1"/>
  <c r="G4" i="15"/>
  <c r="G13" i="15"/>
  <c r="G6" i="15"/>
  <c r="G10" i="15"/>
  <c r="G11" i="15"/>
  <c r="G5" i="15"/>
  <c r="G7" i="15"/>
  <c r="G8" i="15"/>
  <c r="G9" i="15"/>
  <c r="G12" i="15"/>
  <c r="M26" i="1"/>
  <c r="M27" i="1"/>
  <c r="M23" i="1"/>
  <c r="M24" i="1"/>
  <c r="M28" i="1"/>
  <c r="M21" i="1"/>
  <c r="G14" i="15"/>
  <c r="G13" i="16" l="1"/>
  <c r="G8" i="16"/>
  <c r="G9" i="16"/>
  <c r="G11" i="16"/>
  <c r="G7" i="16"/>
  <c r="G14" i="16"/>
  <c r="G10" i="16"/>
  <c r="G12" i="16"/>
  <c r="G17" i="16"/>
  <c r="G15" i="15" l="1"/>
  <c r="G16" i="15" s="1"/>
  <c r="M59" i="1" l="1"/>
  <c r="M32" i="1"/>
  <c r="M31" i="1"/>
  <c r="G19" i="16" l="1"/>
  <c r="G4" i="16"/>
  <c r="G22" i="16"/>
  <c r="G23" i="16"/>
  <c r="G15" i="16" l="1"/>
  <c r="G16" i="16"/>
  <c r="G6" i="16"/>
  <c r="G5" i="16"/>
  <c r="G24" i="16"/>
  <c r="G27" i="16" l="1"/>
  <c r="M20" i="1"/>
  <c r="M19" i="1"/>
  <c r="M72" i="1" l="1"/>
  <c r="M69" i="1" l="1"/>
  <c r="M66" i="1"/>
  <c r="M65" i="1" s="1"/>
  <c r="M54" i="1"/>
  <c r="M53" i="1" s="1"/>
  <c r="M47" i="1"/>
  <c r="M46" i="1" s="1"/>
  <c r="M30" i="1" l="1"/>
  <c r="M29" i="1" s="1"/>
  <c r="M18" i="1"/>
  <c r="M17" i="1" s="1"/>
  <c r="M16" i="1" l="1"/>
  <c r="M58" i="1"/>
  <c r="M61" i="1"/>
  <c r="M64" i="1"/>
  <c r="M44" i="1"/>
  <c r="M76" i="1" l="1"/>
  <c r="G18" i="15" s="1"/>
  <c r="M49" i="1"/>
  <c r="M63" i="1"/>
  <c r="M60" i="1"/>
  <c r="M45" i="1"/>
  <c r="M43" i="1" s="1"/>
  <c r="M42" i="1" l="1"/>
  <c r="M62" i="1"/>
  <c r="M57" i="1" s="1"/>
  <c r="M75" i="1" l="1"/>
  <c r="G29" i="16" s="1"/>
  <c r="M56" i="1" l="1"/>
  <c r="M74" i="1" s="1"/>
</calcChain>
</file>

<file path=xl/sharedStrings.xml><?xml version="1.0" encoding="utf-8"?>
<sst xmlns="http://schemas.openxmlformats.org/spreadsheetml/2006/main" count="304" uniqueCount="131">
  <si>
    <t>ПОДРЯДЧИК:</t>
  </si>
  <si>
    <t>ЗАКАЗЧИК:</t>
  </si>
  <si>
    <t xml:space="preserve">ТЕХНИЧЕСКИЙ ЗАКАЗЧИК: </t>
  </si>
  <si>
    <t xml:space="preserve">ООО "ТЗ "ЭНКО" </t>
  </si>
  <si>
    <t>№ п/п</t>
  </si>
  <si>
    <t>Наименование</t>
  </si>
  <si>
    <t>Ед. изм.</t>
  </si>
  <si>
    <t>Кол-во</t>
  </si>
  <si>
    <t>Цена за ед.</t>
  </si>
  <si>
    <t>Сумма</t>
  </si>
  <si>
    <t>Примечание</t>
  </si>
  <si>
    <t>Лифты</t>
  </si>
  <si>
    <t>10.01.</t>
  </si>
  <si>
    <t>10.01.01.</t>
  </si>
  <si>
    <t>Монтаж лифтового оборудования</t>
  </si>
  <si>
    <t>10.01.01.00</t>
  </si>
  <si>
    <t>Работы:</t>
  </si>
  <si>
    <t>Материалы:</t>
  </si>
  <si>
    <t>шт.</t>
  </si>
  <si>
    <t>в тч стоимость работ:</t>
  </si>
  <si>
    <t>в тч стоимость материалов:</t>
  </si>
  <si>
    <t xml:space="preserve">Пуско-наладочные работы пассажирского лифта </t>
  </si>
  <si>
    <t>Полное техническое освидетельствование</t>
  </si>
  <si>
    <t>Диспетчеризация</t>
  </si>
  <si>
    <t xml:space="preserve">Изготовление и установка защитных откосов и порогов дверей шахты лифта </t>
  </si>
  <si>
    <t>Бурение отверстий под канаты</t>
  </si>
  <si>
    <t>Монтаж-демонтаж лесов в лифтовой шахте</t>
  </si>
  <si>
    <t>Монтаж-демонтаж ограждений дверных проемов лифтовой шахты</t>
  </si>
  <si>
    <t>Погрузочно-разгрузочные работы, хранение лифтового оборудования на складе Исполнителя и транспортировка до объекта монтажа</t>
  </si>
  <si>
    <t>10.01.02.</t>
  </si>
  <si>
    <t>ПНР</t>
  </si>
  <si>
    <t>10.01.02.00</t>
  </si>
  <si>
    <t>-</t>
  </si>
  <si>
    <t>10.01.03.</t>
  </si>
  <si>
    <t>Изготовление и монтаж обрамлений</t>
  </si>
  <si>
    <t>10.1.3.0</t>
  </si>
  <si>
    <t>10.01.04.</t>
  </si>
  <si>
    <t>Прочие работы</t>
  </si>
  <si>
    <t>10.01.04.00</t>
  </si>
  <si>
    <t>мес</t>
  </si>
  <si>
    <t>Техническое обслуживание</t>
  </si>
  <si>
    <t>10.03.01.00</t>
  </si>
  <si>
    <t>10.03.01</t>
  </si>
  <si>
    <t>10.03.</t>
  </si>
  <si>
    <t>Марка/ Завод изготовитель</t>
  </si>
  <si>
    <t>Характеристика</t>
  </si>
  <si>
    <t>Форма закупа материала</t>
  </si>
  <si>
    <t>в тч материалы</t>
  </si>
  <si>
    <t>________________/С.И. Ярков</t>
  </si>
  <si>
    <t>Лифт пассажирский тип 1</t>
  </si>
  <si>
    <t>Лифт пассажирский тип 2</t>
  </si>
  <si>
    <t>Примечание:</t>
  </si>
  <si>
    <t xml:space="preserve"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										</t>
  </si>
  <si>
    <t>В стоимость монтажа лифтового оборудования учитывать монтаж анкерных болтов (в т.ч анкерные болты)</t>
  </si>
  <si>
    <t>Стоимость материалов учитывает стоимость доставки</t>
  </si>
  <si>
    <t>Техническое обслуживание лифтов включает в себя следующие виды работ:
 - техническое обслуживание лифтов (смазка, чистка, наладка, регулировка);
 - текущий ремонт лифтов (восстановление работоспособности оборудования, поддержание его 
эксплуатационных показателей);
 - аварийно-техническое обслуживания лифтов (круглосуточная эвакуация пассажиров из кабин лифтов, 
оперативное принятие мер по пуску остановившихся лифтов);
 - круглосуточный диспетчерский контроль;
 - техническое обслуживание и ремонт АСДК.</t>
  </si>
  <si>
    <t>Лифт пассажирский тип 3</t>
  </si>
  <si>
    <t>Лифт пассажирский тип 4</t>
  </si>
  <si>
    <t>Монтаж лифта тип 1</t>
  </si>
  <si>
    <t>Монтаж лифта тип 2</t>
  </si>
  <si>
    <t>Монтаж лифта тип 3</t>
  </si>
  <si>
    <t>Монтаж лифта тип 4</t>
  </si>
  <si>
    <t>Комплект лифтовой диспетчерской связи</t>
  </si>
  <si>
    <t>Монтаж  и поставка ЛО (в т.ч. ПН, доставка), монтаж обрамлений, ТО</t>
  </si>
  <si>
    <t>Локальный сметный расчет №1</t>
  </si>
  <si>
    <t>Приложение №</t>
  </si>
  <si>
    <t>к Договору подряда</t>
  </si>
  <si>
    <t>________________/</t>
  </si>
  <si>
    <r>
      <t xml:space="preserve">Ведомость объемов работ и расхода материалов по работе: </t>
    </r>
    <r>
      <rPr>
        <b/>
        <sz val="10"/>
        <color theme="1"/>
        <rFont val="Arial Narrow"/>
        <family val="2"/>
        <charset val="204"/>
      </rPr>
      <t>Монтаж, поставка и техническое обслуживание лифтового оборудования</t>
    </r>
  </si>
  <si>
    <t>Итого по ЛСР, в т.ч. НДС:</t>
  </si>
  <si>
    <t>в т.ч. НДС:</t>
  </si>
  <si>
    <t>комплекс</t>
  </si>
  <si>
    <t>Устройство дополнительной кабельной линии диспечерской связи</t>
  </si>
  <si>
    <t>Сводная ведомость объемов материала</t>
  </si>
  <si>
    <t>Ед.изм.</t>
  </si>
  <si>
    <t xml:space="preserve">Итого </t>
  </si>
  <si>
    <t>Цена, руб</t>
  </si>
  <si>
    <t>Сумма, руб</t>
  </si>
  <si>
    <t>Сводная ведомость объемов работ</t>
  </si>
  <si>
    <t>№</t>
  </si>
  <si>
    <t>Лифт пассажирский тип 5</t>
  </si>
  <si>
    <t>Лифт пассажирский тип 6</t>
  </si>
  <si>
    <t>Лифт пассажирский тип 7</t>
  </si>
  <si>
    <t>Лифт пассажирский тип 8</t>
  </si>
  <si>
    <t>Лифт пассажирский тип 9</t>
  </si>
  <si>
    <t>Лифт пассажирский тип 10</t>
  </si>
  <si>
    <t>Лифт пассажирский тип 11</t>
  </si>
  <si>
    <t>Монтаж лифта тип 5</t>
  </si>
  <si>
    <t>Монтаж лифта тип 6</t>
  </si>
  <si>
    <t>Монтаж лифта тип 7</t>
  </si>
  <si>
    <t>Монтаж лифта тип 8</t>
  </si>
  <si>
    <t>Монтаж лифта тип 9</t>
  </si>
  <si>
    <t>Монтаж лифта тип 10</t>
  </si>
  <si>
    <t>Монтаж лифта тип 11</t>
  </si>
  <si>
    <t>проверка</t>
  </si>
  <si>
    <t>ООО "ЭНКО ГРУПП"</t>
  </si>
  <si>
    <t>1.1</t>
  </si>
  <si>
    <t>Лифт г/п 1000 кг на 12 ост. (v=1,6м/с)</t>
  </si>
  <si>
    <t>пассажирский, перевозка пожарных подразделений</t>
  </si>
  <si>
    <t>пассажирский</t>
  </si>
  <si>
    <t>Лифт г/п 1000 кг на 10 ост. (v=1,6м/с)</t>
  </si>
  <si>
    <t>1.2</t>
  </si>
  <si>
    <t>Лифт г/п 1000 кг на 26 ост. (v=1,6м/с)</t>
  </si>
  <si>
    <t>Лифт г/п 1000 кг на 24 ост. (v=1,6м/с)</t>
  </si>
  <si>
    <t>1.3</t>
  </si>
  <si>
    <t>Лифт г/п 1000 кг на 16 ост. (v=1,6м/с)</t>
  </si>
  <si>
    <t>Лифт г/п 1000 кг на 18 ост. (v=1,6м/с)</t>
  </si>
  <si>
    <t>2</t>
  </si>
  <si>
    <t>Лифт г/п 1000 кг на 31 ост. (v=1,75м/с)</t>
  </si>
  <si>
    <t>ЛФ8, ЛФ9</t>
  </si>
  <si>
    <t>ЛФ10</t>
  </si>
  <si>
    <t>ЛФ11</t>
  </si>
  <si>
    <t>Лифт г/п 1000 кг на 30 ост. (v=1,75м/с)</t>
  </si>
  <si>
    <t>ЛФ6</t>
  </si>
  <si>
    <t>ЛФ7</t>
  </si>
  <si>
    <t>ЛФ3</t>
  </si>
  <si>
    <t>ЛФ4,5</t>
  </si>
  <si>
    <t>ЛФ1</t>
  </si>
  <si>
    <t>ЛФ2</t>
  </si>
  <si>
    <t>3</t>
  </si>
  <si>
    <t>ЛФ12</t>
  </si>
  <si>
    <t>Лифт г/п 1000 кг на 25 ост. (v=1,6м/с)</t>
  </si>
  <si>
    <t>ЛФ13, ЛФ14</t>
  </si>
  <si>
    <t>Лифт г/п 1000 кг на 23 ост. (v=1,6м/с)</t>
  </si>
  <si>
    <t xml:space="preserve">Изготовление и установка обрамлений дверей шахты из нержавеющей стали </t>
  </si>
  <si>
    <t>Изготовление и установка обрамлений дверей шахты с порошковым покрытием</t>
  </si>
  <si>
    <t>RAL7024</t>
  </si>
  <si>
    <t>остальные этажи</t>
  </si>
  <si>
    <t>1-ые этажи</t>
  </si>
  <si>
    <t>Техническое обслуживание (Лифт г/п 1000 кг на 12 ост. - 1 шт; Лифт г/п 1000 кг на 10 ост. - 1 шт; Лифт г/п 1000 кг на 26 ост. - 1 шт; Лифт г/п 1000 кг на 24 ост. - 2 шт; Лифт г/п 1000 кг на 16 ост. - 1 шт; Лифт г/п 1000 кг на 18 ост. - 1 шт; Лифт г/п 1000 кг на 31 ост. - 3 шт; Лифт г/п 1000 кг на 30 ост. - 1 шт; Лифт г/п 1000 кг на 25 ост. - 1 шт; Лифт г/п 1000 кг на 23 ост. - 2 шт)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</si>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</sst>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₽"/>
    <numFmt numFmtId="165" formatCode="#,##0.00_р_.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theme="1"/>
      <name val="Times New Roman"/>
      <family val="2"/>
      <charset val="204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i/>
      <sz val="10"/>
      <name val="Arial Narrow"/>
      <family val="2"/>
      <charset val="204"/>
    </font>
    <font>
      <b/>
      <u/>
      <sz val="10"/>
      <name val="Arial Narrow"/>
      <family val="2"/>
      <charset val="204"/>
    </font>
    <font>
      <sz val="10"/>
      <color rgb="FFFF0000"/>
      <name val="Arial Narrow"/>
      <family val="2"/>
      <charset val="204"/>
    </font>
    <font>
      <b/>
      <i/>
      <sz val="10"/>
      <name val="Arial Narrow"/>
      <family val="2"/>
      <charset val="204"/>
    </font>
    <font>
      <b/>
      <sz val="10"/>
      <color rgb="FFFF000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0" fontId="4" fillId="0" borderId="0"/>
    <xf numFmtId="0" fontId="5" fillId="5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0" fontId="3" fillId="0" borderId="0"/>
    <xf numFmtId="0" fontId="4" fillId="0" borderId="0"/>
    <xf numFmtId="0" fontId="2" fillId="0" borderId="0"/>
    <xf numFmtId="0" fontId="1" fillId="0" borderId="0"/>
  </cellStyleXfs>
  <cellXfs count="177">
    <xf numFmtId="0" fontId="0" fillId="0" borderId="0" xfId="0"/>
    <xf numFmtId="0" fontId="8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164" fontId="9" fillId="0" borderId="0" xfId="0" applyNumberFormat="1" applyFont="1" applyAlignment="1">
      <alignment horizontal="left" vertical="center"/>
    </xf>
    <xf numFmtId="164" fontId="11" fillId="0" borderId="0" xfId="0" applyNumberFormat="1" applyFont="1" applyAlignment="1">
      <alignment horizontal="left" vertical="center"/>
    </xf>
    <xf numFmtId="0" fontId="10" fillId="0" borderId="0" xfId="0" applyFont="1"/>
    <xf numFmtId="0" fontId="9" fillId="0" borderId="0" xfId="0" applyFont="1"/>
    <xf numFmtId="164" fontId="9" fillId="0" borderId="0" xfId="0" applyNumberFormat="1" applyFont="1"/>
    <xf numFmtId="164" fontId="8" fillId="0" borderId="0" xfId="0" applyNumberFormat="1" applyFont="1" applyAlignment="1">
      <alignment horizontal="left" vertical="center"/>
    </xf>
    <xf numFmtId="164" fontId="8" fillId="0" borderId="0" xfId="0" applyNumberFormat="1" applyFont="1"/>
    <xf numFmtId="0" fontId="11" fillId="0" borderId="0" xfId="0" applyFont="1" applyAlignment="1">
      <alignment horizontal="center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 wrapText="1"/>
    </xf>
    <xf numFmtId="4" fontId="10" fillId="0" borderId="0" xfId="1" applyNumberFormat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16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16" fontId="9" fillId="3" borderId="3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9" fillId="0" borderId="2" xfId="1" applyNumberFormat="1" applyFont="1" applyBorder="1" applyAlignment="1">
      <alignment horizontal="center" vertical="center" wrapText="1"/>
    </xf>
    <xf numFmtId="4" fontId="10" fillId="0" borderId="2" xfId="1" applyNumberFormat="1" applyFont="1" applyBorder="1" applyAlignment="1">
      <alignment horizontal="center" vertical="center" wrapText="1"/>
    </xf>
    <xf numFmtId="4" fontId="10" fillId="0" borderId="0" xfId="1" applyNumberFormat="1" applyFont="1"/>
    <xf numFmtId="0" fontId="10" fillId="0" borderId="0" xfId="1" applyFont="1"/>
    <xf numFmtId="0" fontId="10" fillId="0" borderId="2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4" fontId="10" fillId="0" borderId="4" xfId="1" applyNumberFormat="1" applyFont="1" applyBorder="1" applyAlignment="1">
      <alignment horizontal="center" vertical="center" wrapText="1"/>
    </xf>
    <xf numFmtId="16" fontId="9" fillId="3" borderId="2" xfId="0" applyNumberFormat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/>
    <xf numFmtId="16" fontId="9" fillId="2" borderId="3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center" vertical="center" wrapText="1"/>
    </xf>
    <xf numFmtId="4" fontId="9" fillId="2" borderId="3" xfId="1" applyNumberFormat="1" applyFont="1" applyFill="1" applyBorder="1" applyAlignment="1">
      <alignment horizontal="center" vertical="center" wrapText="1"/>
    </xf>
    <xf numFmtId="49" fontId="9" fillId="3" borderId="3" xfId="1" applyNumberFormat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left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8" fillId="3" borderId="2" xfId="1" applyFont="1" applyFill="1" applyBorder="1"/>
    <xf numFmtId="4" fontId="8" fillId="3" borderId="2" xfId="1" applyNumberFormat="1" applyFont="1" applyFill="1" applyBorder="1" applyAlignment="1">
      <alignment horizontal="center" vertical="center"/>
    </xf>
    <xf numFmtId="49" fontId="11" fillId="2" borderId="2" xfId="1" applyNumberFormat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horizontal="center" vertical="center" wrapText="1"/>
    </xf>
    <xf numFmtId="4" fontId="8" fillId="2" borderId="2" xfId="1" applyNumberFormat="1" applyFont="1" applyFill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 wrapText="1"/>
    </xf>
    <xf numFmtId="4" fontId="9" fillId="3" borderId="2" xfId="1" applyNumberFormat="1" applyFont="1" applyFill="1" applyBorder="1" applyAlignment="1">
      <alignment horizontal="center" vertical="center" wrapText="1"/>
    </xf>
    <xf numFmtId="4" fontId="9" fillId="0" borderId="0" xfId="1" applyNumberFormat="1" applyFont="1"/>
    <xf numFmtId="0" fontId="9" fillId="0" borderId="0" xfId="1" applyFont="1"/>
    <xf numFmtId="0" fontId="12" fillId="2" borderId="2" xfId="1" applyFont="1" applyFill="1" applyBorder="1"/>
    <xf numFmtId="4" fontId="12" fillId="2" borderId="2" xfId="1" applyNumberFormat="1" applyFont="1" applyFill="1" applyBorder="1" applyAlignment="1">
      <alignment horizontal="center"/>
    </xf>
    <xf numFmtId="4" fontId="12" fillId="0" borderId="0" xfId="1" applyNumberFormat="1" applyFont="1"/>
    <xf numFmtId="0" fontId="12" fillId="0" borderId="0" xfId="1" applyFont="1"/>
    <xf numFmtId="0" fontId="13" fillId="0" borderId="0" xfId="0" applyFont="1"/>
    <xf numFmtId="0" fontId="10" fillId="0" borderId="0" xfId="1" applyFont="1" applyAlignment="1">
      <alignment horizontal="center" vertical="center"/>
    </xf>
    <xf numFmtId="0" fontId="8" fillId="0" borderId="0" xfId="7" applyFont="1"/>
    <xf numFmtId="4" fontId="8" fillId="0" borderId="0" xfId="6" applyNumberFormat="1" applyFont="1" applyAlignment="1">
      <alignment horizontal="center" vertical="center"/>
    </xf>
    <xf numFmtId="4" fontId="8" fillId="0" borderId="0" xfId="6" applyNumberFormat="1" applyFont="1" applyAlignment="1">
      <alignment vertical="center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4" fontId="10" fillId="6" borderId="2" xfId="1" applyNumberFormat="1" applyFont="1" applyFill="1" applyBorder="1" applyAlignment="1">
      <alignment horizontal="center" vertical="center" wrapText="1"/>
    </xf>
    <xf numFmtId="0" fontId="10" fillId="6" borderId="2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4" fontId="12" fillId="2" borderId="2" xfId="1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wrapText="1"/>
    </xf>
    <xf numFmtId="0" fontId="10" fillId="0" borderId="5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1" fillId="0" borderId="0" xfId="0" applyFont="1"/>
    <xf numFmtId="0" fontId="8" fillId="0" borderId="0" xfId="0" applyFont="1" applyAlignment="1">
      <alignment vertical="center"/>
    </xf>
    <xf numFmtId="1" fontId="10" fillId="4" borderId="2" xfId="0" applyNumberFormat="1" applyFont="1" applyFill="1" applyBorder="1" applyAlignment="1">
      <alignment horizontal="center" vertical="center"/>
    </xf>
    <xf numFmtId="0" fontId="8" fillId="4" borderId="2" xfId="9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 wrapText="1"/>
    </xf>
    <xf numFmtId="4" fontId="10" fillId="4" borderId="0" xfId="0" applyNumberFormat="1" applyFont="1" applyFill="1" applyAlignment="1">
      <alignment horizontal="right" vertical="center" indent="1"/>
    </xf>
    <xf numFmtId="0" fontId="10" fillId="2" borderId="2" xfId="1" applyFont="1" applyFill="1" applyBorder="1"/>
    <xf numFmtId="4" fontId="15" fillId="2" borderId="2" xfId="1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top"/>
    </xf>
    <xf numFmtId="0" fontId="10" fillId="4" borderId="3" xfId="0" applyFont="1" applyFill="1" applyBorder="1" applyAlignment="1">
      <alignment horizontal="center" vertical="center"/>
    </xf>
    <xf numFmtId="165" fontId="10" fillId="4" borderId="2" xfId="0" applyNumberFormat="1" applyFont="1" applyFill="1" applyBorder="1" applyAlignment="1">
      <alignment horizontal="center" vertical="center"/>
    </xf>
    <xf numFmtId="165" fontId="10" fillId="4" borderId="2" xfId="0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/>
    </xf>
    <xf numFmtId="3" fontId="8" fillId="0" borderId="0" xfId="5" applyNumberFormat="1" applyFont="1" applyAlignment="1">
      <alignment horizontal="center" vertical="center"/>
    </xf>
    <xf numFmtId="0" fontId="8" fillId="0" borderId="0" xfId="5" applyFont="1" applyAlignment="1">
      <alignment horizontal="left" vertical="center" wrapText="1"/>
    </xf>
    <xf numFmtId="0" fontId="8" fillId="0" borderId="0" xfId="5" applyFont="1" applyAlignment="1">
      <alignment horizontal="center" vertical="center"/>
    </xf>
    <xf numFmtId="4" fontId="8" fillId="0" borderId="0" xfId="5" applyNumberFormat="1" applyFont="1" applyAlignment="1">
      <alignment horizontal="center" vertical="center"/>
    </xf>
    <xf numFmtId="4" fontId="11" fillId="0" borderId="0" xfId="5" applyNumberFormat="1" applyFont="1" applyAlignment="1">
      <alignment horizontal="right" vertical="center"/>
    </xf>
    <xf numFmtId="4" fontId="11" fillId="0" borderId="0" xfId="5" applyNumberFormat="1" applyFont="1" applyAlignment="1">
      <alignment horizontal="center" vertical="center"/>
    </xf>
    <xf numFmtId="4" fontId="8" fillId="0" borderId="0" xfId="5" applyNumberFormat="1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 vertical="center"/>
    </xf>
    <xf numFmtId="0" fontId="8" fillId="4" borderId="2" xfId="9" applyFont="1" applyFill="1" applyBorder="1" applyAlignment="1">
      <alignment horizontal="center" wrapText="1"/>
    </xf>
    <xf numFmtId="3" fontId="10" fillId="4" borderId="2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8" fillId="0" borderId="0" xfId="5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7" applyFont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8" fillId="0" borderId="0" xfId="7" applyFont="1" applyAlignment="1">
      <alignment horizontal="left" vertical="top" wrapText="1"/>
    </xf>
    <xf numFmtId="4" fontId="15" fillId="2" borderId="1" xfId="1" applyNumberFormat="1" applyFont="1" applyFill="1" applyBorder="1" applyAlignment="1">
      <alignment horizontal="right" vertical="center"/>
    </xf>
    <xf numFmtId="4" fontId="15" fillId="2" borderId="7" xfId="1" applyNumberFormat="1" applyFont="1" applyFill="1" applyBorder="1" applyAlignment="1">
      <alignment horizontal="right" vertical="center"/>
    </xf>
    <xf numFmtId="4" fontId="15" fillId="2" borderId="8" xfId="1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0" fontId="11" fillId="3" borderId="2" xfId="0" applyFont="1" applyFill="1" applyBorder="1"/>
    <xf numFmtId="0" fontId="11" fillId="2" borderId="2" xfId="0" applyFont="1" applyFill="1" applyBorder="1"/>
    <xf numFmtId="1" fontId="9" fillId="0" borderId="2" xfId="1" applyNumberFormat="1" applyFont="1" applyBorder="1" applyAlignment="1">
      <alignment horizontal="center" vertical="center" wrapText="1"/>
    </xf>
    <xf numFmtId="164" fontId="9" fillId="0" borderId="0" xfId="1" applyNumberFormat="1" applyFont="1"/>
    <xf numFmtId="0" fontId="10" fillId="0" borderId="2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4" fontId="10" fillId="0" borderId="2" xfId="1" applyNumberFormat="1" applyFont="1" applyFill="1" applyBorder="1" applyAlignment="1">
      <alignment horizontal="center" vertical="center" wrapText="1"/>
    </xf>
    <xf numFmtId="1" fontId="16" fillId="6" borderId="2" xfId="1" applyNumberFormat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0" fontId="14" fillId="6" borderId="2" xfId="1" applyFont="1" applyFill="1" applyBorder="1" applyAlignment="1">
      <alignment horizontal="left" vertical="center" wrapText="1"/>
    </xf>
    <xf numFmtId="0" fontId="10" fillId="6" borderId="2" xfId="1" applyFont="1" applyFill="1" applyBorder="1" applyAlignment="1">
      <alignment horizontal="left" vertical="center" wrapText="1"/>
    </xf>
    <xf numFmtId="4" fontId="10" fillId="6" borderId="2" xfId="0" applyNumberFormat="1" applyFont="1" applyFill="1" applyBorder="1" applyAlignment="1">
      <alignment horizontal="center" vertical="center" wrapText="1"/>
    </xf>
    <xf numFmtId="4" fontId="10" fillId="6" borderId="0" xfId="1" applyNumberFormat="1" applyFont="1" applyFill="1"/>
    <xf numFmtId="0" fontId="10" fillId="6" borderId="0" xfId="1" applyFont="1" applyFill="1"/>
    <xf numFmtId="0" fontId="10" fillId="0" borderId="2" xfId="1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0" xfId="1" applyNumberFormat="1" applyFont="1" applyFill="1"/>
    <xf numFmtId="0" fontId="10" fillId="0" borderId="0" xfId="1" applyFont="1" applyFill="1"/>
    <xf numFmtId="4" fontId="9" fillId="3" borderId="1" xfId="0" applyNumberFormat="1" applyFont="1" applyFill="1" applyBorder="1" applyAlignment="1">
      <alignment horizontal="right" vertical="center"/>
    </xf>
    <xf numFmtId="4" fontId="9" fillId="3" borderId="7" xfId="0" applyNumberFormat="1" applyFont="1" applyFill="1" applyBorder="1" applyAlignment="1">
      <alignment horizontal="right" vertical="center"/>
    </xf>
    <xf numFmtId="4" fontId="9" fillId="3" borderId="8" xfId="0" applyNumberFormat="1" applyFont="1" applyFill="1" applyBorder="1" applyAlignment="1">
      <alignment horizontal="right" vertical="center"/>
    </xf>
    <xf numFmtId="0" fontId="12" fillId="2" borderId="1" xfId="1" applyFont="1" applyFill="1" applyBorder="1" applyAlignment="1">
      <alignment horizontal="right" vertical="center"/>
    </xf>
    <xf numFmtId="0" fontId="12" fillId="2" borderId="7" xfId="1" applyFont="1" applyFill="1" applyBorder="1" applyAlignment="1">
      <alignment horizontal="right" vertical="center"/>
    </xf>
    <xf numFmtId="0" fontId="12" fillId="2" borderId="8" xfId="1" applyFont="1" applyFill="1" applyBorder="1" applyAlignment="1">
      <alignment horizontal="right" vertical="center"/>
    </xf>
    <xf numFmtId="4" fontId="12" fillId="2" borderId="1" xfId="0" applyNumberFormat="1" applyFont="1" applyFill="1" applyBorder="1" applyAlignment="1">
      <alignment horizontal="right" vertical="center"/>
    </xf>
    <xf numFmtId="4" fontId="12" fillId="2" borderId="7" xfId="0" applyNumberFormat="1" applyFont="1" applyFill="1" applyBorder="1" applyAlignment="1">
      <alignment horizontal="right" vertical="center"/>
    </xf>
    <xf numFmtId="4" fontId="12" fillId="2" borderId="8" xfId="0" applyNumberFormat="1" applyFont="1" applyFill="1" applyBorder="1" applyAlignment="1">
      <alignment horizontal="right" vertical="center"/>
    </xf>
    <xf numFmtId="0" fontId="8" fillId="4" borderId="0" xfId="0" applyFont="1" applyFill="1" applyAlignment="1">
      <alignment horizontal="left" vertical="center"/>
    </xf>
    <xf numFmtId="0" fontId="8" fillId="4" borderId="0" xfId="0" applyFont="1" applyFill="1" applyAlignment="1">
      <alignment horizontal="left" vertical="center" wrapText="1"/>
    </xf>
    <xf numFmtId="4" fontId="10" fillId="4" borderId="0" xfId="0" applyNumberFormat="1" applyFont="1" applyFill="1" applyAlignment="1">
      <alignment horizontal="left" vertical="center" wrapText="1"/>
    </xf>
    <xf numFmtId="4" fontId="15" fillId="2" borderId="2" xfId="1" applyNumberFormat="1" applyFont="1" applyFill="1" applyBorder="1" applyAlignment="1">
      <alignment horizontal="center" vertical="center"/>
    </xf>
    <xf numFmtId="0" fontId="8" fillId="0" borderId="2" xfId="9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" fontId="9" fillId="0" borderId="2" xfId="1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4" fontId="9" fillId="3" borderId="3" xfId="0" applyNumberFormat="1" applyFont="1" applyFill="1" applyBorder="1" applyAlignment="1">
      <alignment horizontal="center" vertical="center" wrapText="1"/>
    </xf>
    <xf numFmtId="4" fontId="10" fillId="3" borderId="0" xfId="1" applyNumberFormat="1" applyFont="1" applyFill="1" applyAlignment="1">
      <alignment horizontal="center" vertical="center" wrapText="1"/>
    </xf>
    <xf numFmtId="0" fontId="10" fillId="3" borderId="0" xfId="1" applyFont="1" applyFill="1" applyAlignment="1">
      <alignment horizontal="center" vertical="center" wrapText="1"/>
    </xf>
  </cellXfs>
  <cellStyles count="10">
    <cellStyle name="Акцент1" xfId="2" builtinId="29"/>
    <cellStyle name="Обычный" xfId="0" builtinId="0"/>
    <cellStyle name="Обычный 2" xfId="1" xr:uid="{A5528E37-5756-4B91-84ED-798A6EF93ECD}"/>
    <cellStyle name="Обычный 2 2" xfId="7" xr:uid="{F8FCA065-1792-43E1-B459-763EA86D5DF0}"/>
    <cellStyle name="Обычный 3 2 2" xfId="6" xr:uid="{0F357025-FAE5-4CAF-8C91-73322732F3D7}"/>
    <cellStyle name="Обычный 3 2 2 2" xfId="8" xr:uid="{46CB7BA9-A86B-4ACC-A830-40B165E02A42}"/>
    <cellStyle name="Обычный 4 3 2 3" xfId="3" xr:uid="{A9BC8922-D142-441C-8203-0FA766392C7E}"/>
    <cellStyle name="Обычный 4 3 2 3 2" xfId="9" xr:uid="{128B9765-6F34-4DE0-815F-D11F722FDE0A}"/>
    <cellStyle name="Обычный 5" xfId="5" xr:uid="{74FDF34B-B7D9-4D7C-86E4-D072B23BC756}"/>
    <cellStyle name="Обычный 6 3 7 2 4" xfId="4" xr:uid="{2255996C-66E2-4838-AA13-2D8CEE9B685D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79E64-5889-42F6-B69F-EDC61F2940A4}">
  <sheetPr>
    <pageSetUpPr fitToPage="1"/>
  </sheetPr>
  <dimension ref="A1:Y84"/>
  <sheetViews>
    <sheetView tabSelected="1" view="pageBreakPreview" zoomScale="90" zoomScaleNormal="70" zoomScaleSheetLayoutView="90" workbookViewId="0">
      <selection activeCell="A84" sqref="A84:O84"/>
    </sheetView>
  </sheetViews>
  <sheetFormatPr defaultRowHeight="12.75" x14ac:dyDescent="0.2"/>
  <cols>
    <col min="1" max="1" width="10.7109375" style="1" customWidth="1"/>
    <col min="2" max="2" width="60.7109375" style="1" customWidth="1"/>
    <col min="3" max="3" width="29.140625" style="1" customWidth="1"/>
    <col min="4" max="4" width="29.140625" style="77" customWidth="1"/>
    <col min="5" max="10" width="10.7109375" style="1" customWidth="1"/>
    <col min="11" max="11" width="10.7109375" style="85" customWidth="1"/>
    <col min="12" max="13" width="15.7109375" style="14" customWidth="1"/>
    <col min="14" max="14" width="30.7109375" style="1" customWidth="1"/>
    <col min="15" max="15" width="20.7109375" style="1" customWidth="1"/>
    <col min="16" max="16384" width="9.140625" style="1"/>
  </cols>
  <sheetData>
    <row r="1" spans="1:23" x14ac:dyDescent="0.2">
      <c r="L1" s="2"/>
      <c r="M1" s="2"/>
      <c r="N1" s="3"/>
      <c r="O1" s="3" t="s">
        <v>65</v>
      </c>
    </row>
    <row r="2" spans="1:23" x14ac:dyDescent="0.2">
      <c r="L2" s="4"/>
      <c r="M2" s="4"/>
      <c r="N2" s="5"/>
      <c r="O2" s="5" t="s">
        <v>66</v>
      </c>
    </row>
    <row r="3" spans="1:23" x14ac:dyDescent="0.2">
      <c r="L3" s="6"/>
      <c r="M3" s="6"/>
    </row>
    <row r="4" spans="1:23" x14ac:dyDescent="0.2">
      <c r="B4" s="7" t="s">
        <v>0</v>
      </c>
      <c r="E4" s="7" t="s">
        <v>1</v>
      </c>
      <c r="F4" s="7"/>
      <c r="G4" s="7"/>
      <c r="H4" s="7"/>
      <c r="I4" s="7"/>
      <c r="J4" s="7"/>
      <c r="K4" s="7"/>
      <c r="L4" s="8"/>
      <c r="M4" s="9" t="s">
        <v>2</v>
      </c>
    </row>
    <row r="5" spans="1:23" x14ac:dyDescent="0.2">
      <c r="B5" s="4"/>
      <c r="E5" s="10" t="s">
        <v>95</v>
      </c>
      <c r="F5" s="10"/>
      <c r="G5" s="10"/>
      <c r="H5" s="10"/>
      <c r="I5" s="10"/>
      <c r="J5" s="10"/>
      <c r="K5" s="11"/>
      <c r="L5" s="12"/>
      <c r="M5" s="13" t="s">
        <v>3</v>
      </c>
    </row>
    <row r="6" spans="1:23" x14ac:dyDescent="0.2">
      <c r="E6" s="10"/>
      <c r="F6" s="10"/>
      <c r="G6" s="10"/>
      <c r="H6" s="10"/>
      <c r="I6" s="10"/>
      <c r="J6" s="10"/>
      <c r="K6" s="11"/>
      <c r="L6" s="12"/>
    </row>
    <row r="7" spans="1:23" x14ac:dyDescent="0.2">
      <c r="B7" s="10" t="s">
        <v>67</v>
      </c>
      <c r="E7" s="14" t="s">
        <v>48</v>
      </c>
      <c r="F7" s="14"/>
      <c r="G7" s="14"/>
      <c r="H7" s="14"/>
      <c r="I7" s="14"/>
      <c r="J7" s="14"/>
      <c r="K7" s="11"/>
      <c r="L7" s="12"/>
      <c r="M7" s="14" t="s">
        <v>48</v>
      </c>
      <c r="N7" s="14"/>
      <c r="O7" s="14"/>
    </row>
    <row r="9" spans="1:23" x14ac:dyDescent="0.2">
      <c r="A9" s="127" t="s">
        <v>64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5"/>
    </row>
    <row r="10" spans="1:23" x14ac:dyDescent="0.2">
      <c r="A10" s="128" t="s">
        <v>68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</row>
    <row r="12" spans="1:23" s="20" customFormat="1" x14ac:dyDescent="0.25">
      <c r="A12" s="16" t="s">
        <v>4</v>
      </c>
      <c r="B12" s="17" t="s">
        <v>5</v>
      </c>
      <c r="C12" s="18" t="s">
        <v>44</v>
      </c>
      <c r="D12" s="18" t="s">
        <v>45</v>
      </c>
      <c r="E12" s="17" t="s">
        <v>6</v>
      </c>
      <c r="F12" s="136" t="s">
        <v>96</v>
      </c>
      <c r="G12" s="136" t="s">
        <v>101</v>
      </c>
      <c r="H12" s="136" t="s">
        <v>104</v>
      </c>
      <c r="I12" s="136" t="s">
        <v>107</v>
      </c>
      <c r="J12" s="136" t="s">
        <v>119</v>
      </c>
      <c r="K12" s="17" t="s">
        <v>7</v>
      </c>
      <c r="L12" s="17" t="s">
        <v>8</v>
      </c>
      <c r="M12" s="17" t="s">
        <v>9</v>
      </c>
      <c r="N12" s="17" t="s">
        <v>10</v>
      </c>
      <c r="O12" s="17" t="s">
        <v>46</v>
      </c>
      <c r="P12" s="19"/>
      <c r="Q12" s="19"/>
      <c r="R12" s="19"/>
      <c r="S12" s="19"/>
      <c r="T12" s="19"/>
      <c r="U12" s="19"/>
      <c r="V12" s="19"/>
      <c r="W12" s="19"/>
    </row>
    <row r="13" spans="1:23" s="176" customFormat="1" x14ac:dyDescent="0.25">
      <c r="A13" s="172">
        <v>10</v>
      </c>
      <c r="B13" s="173" t="s">
        <v>11</v>
      </c>
      <c r="C13" s="173"/>
      <c r="D13" s="172"/>
      <c r="E13" s="172"/>
      <c r="F13" s="172"/>
      <c r="G13" s="172"/>
      <c r="H13" s="172"/>
      <c r="I13" s="172"/>
      <c r="J13" s="172"/>
      <c r="K13" s="172"/>
      <c r="L13" s="174"/>
      <c r="M13" s="174"/>
      <c r="N13" s="174"/>
      <c r="O13" s="174"/>
      <c r="P13" s="175"/>
      <c r="Q13" s="175"/>
      <c r="R13" s="175"/>
      <c r="S13" s="175"/>
      <c r="T13" s="175"/>
      <c r="U13" s="175"/>
      <c r="V13" s="175"/>
      <c r="W13" s="175"/>
    </row>
    <row r="14" spans="1:23" s="20" customFormat="1" x14ac:dyDescent="0.25">
      <c r="A14" s="21" t="s">
        <v>12</v>
      </c>
      <c r="B14" s="22" t="s">
        <v>63</v>
      </c>
      <c r="C14" s="22"/>
      <c r="D14" s="23"/>
      <c r="E14" s="23"/>
      <c r="F14" s="23"/>
      <c r="G14" s="23"/>
      <c r="H14" s="23"/>
      <c r="I14" s="23"/>
      <c r="J14" s="23"/>
      <c r="K14" s="23"/>
      <c r="L14" s="24"/>
      <c r="M14" s="24"/>
      <c r="N14" s="24"/>
      <c r="O14" s="24"/>
      <c r="P14" s="19"/>
      <c r="Q14" s="19"/>
      <c r="R14" s="19"/>
      <c r="S14" s="19"/>
      <c r="T14" s="19"/>
      <c r="U14" s="19"/>
      <c r="V14" s="19"/>
      <c r="W14" s="19"/>
    </row>
    <row r="15" spans="1:23" s="20" customFormat="1" x14ac:dyDescent="0.2">
      <c r="A15" s="25" t="s">
        <v>13</v>
      </c>
      <c r="B15" s="26" t="s">
        <v>14</v>
      </c>
      <c r="C15" s="26"/>
      <c r="D15" s="27"/>
      <c r="E15" s="27"/>
      <c r="F15" s="27"/>
      <c r="G15" s="27"/>
      <c r="H15" s="27"/>
      <c r="I15" s="27"/>
      <c r="J15" s="27"/>
      <c r="K15" s="137"/>
      <c r="L15" s="28"/>
      <c r="M15" s="28"/>
      <c r="N15" s="28"/>
      <c r="O15" s="28"/>
      <c r="P15" s="19"/>
      <c r="Q15" s="19"/>
      <c r="R15" s="19"/>
      <c r="S15" s="19"/>
      <c r="T15" s="19"/>
      <c r="U15" s="19"/>
      <c r="V15" s="19"/>
      <c r="W15" s="19"/>
    </row>
    <row r="16" spans="1:23" s="20" customFormat="1" x14ac:dyDescent="0.2">
      <c r="A16" s="29" t="s">
        <v>15</v>
      </c>
      <c r="B16" s="30" t="s">
        <v>14</v>
      </c>
      <c r="C16" s="30"/>
      <c r="D16" s="31"/>
      <c r="E16" s="31"/>
      <c r="F16" s="31"/>
      <c r="G16" s="31"/>
      <c r="H16" s="31"/>
      <c r="I16" s="31"/>
      <c r="J16" s="31"/>
      <c r="K16" s="138"/>
      <c r="L16" s="32"/>
      <c r="M16" s="33">
        <f>M17+M29</f>
        <v>0</v>
      </c>
      <c r="N16" s="33"/>
      <c r="O16" s="33"/>
      <c r="P16" s="19"/>
      <c r="Q16" s="19"/>
      <c r="R16" s="19"/>
      <c r="S16" s="19"/>
      <c r="T16" s="19"/>
      <c r="U16" s="19"/>
      <c r="V16" s="19"/>
      <c r="W16" s="19"/>
    </row>
    <row r="17" spans="1:23" s="41" customFormat="1" x14ac:dyDescent="0.2">
      <c r="A17" s="34"/>
      <c r="B17" s="35" t="s">
        <v>16</v>
      </c>
      <c r="C17" s="35"/>
      <c r="D17" s="17"/>
      <c r="E17" s="36"/>
      <c r="F17" s="36"/>
      <c r="G17" s="36"/>
      <c r="H17" s="36"/>
      <c r="I17" s="36"/>
      <c r="J17" s="36"/>
      <c r="K17" s="17"/>
      <c r="L17" s="37"/>
      <c r="M17" s="38">
        <f>SUM(M18:M28)</f>
        <v>0</v>
      </c>
      <c r="N17" s="39"/>
      <c r="O17" s="39"/>
      <c r="P17" s="40"/>
      <c r="Q17" s="40"/>
      <c r="R17" s="40"/>
      <c r="S17" s="40"/>
      <c r="T17" s="40"/>
      <c r="U17" s="40"/>
      <c r="V17" s="40"/>
      <c r="W17" s="40"/>
    </row>
    <row r="18" spans="1:23" s="41" customFormat="1" ht="17.25" customHeight="1" x14ac:dyDescent="0.2">
      <c r="A18" s="34"/>
      <c r="B18" s="42" t="s">
        <v>58</v>
      </c>
      <c r="C18" s="34" t="str">
        <f>C30</f>
        <v>ЛФ1</v>
      </c>
      <c r="D18" s="170" t="str">
        <f>D30</f>
        <v>Лифт г/п 1000 кг на 12 ост. (v=1,6м/с)</v>
      </c>
      <c r="E18" s="141" t="s">
        <v>18</v>
      </c>
      <c r="F18" s="141">
        <f>F30</f>
        <v>1</v>
      </c>
      <c r="G18" s="141"/>
      <c r="H18" s="141"/>
      <c r="I18" s="141"/>
      <c r="J18" s="141"/>
      <c r="K18" s="171">
        <f>SUM(F18:J18)</f>
        <v>1</v>
      </c>
      <c r="L18" s="37">
        <f>VLOOKUP(B18,Работы!$B$4:$F$26,5,0)</f>
        <v>0</v>
      </c>
      <c r="M18" s="39">
        <f>L18*K18</f>
        <v>0</v>
      </c>
      <c r="N18" s="39"/>
      <c r="O18" s="39"/>
      <c r="P18" s="40"/>
      <c r="Q18" s="40"/>
      <c r="R18" s="40"/>
      <c r="S18" s="40"/>
      <c r="T18" s="40"/>
      <c r="U18" s="40"/>
      <c r="V18" s="40"/>
      <c r="W18" s="40"/>
    </row>
    <row r="19" spans="1:23" s="41" customFormat="1" ht="17.25" customHeight="1" x14ac:dyDescent="0.2">
      <c r="A19" s="34"/>
      <c r="B19" s="42" t="s">
        <v>59</v>
      </c>
      <c r="C19" s="34" t="str">
        <f t="shared" ref="C19:C23" si="0">C31</f>
        <v>ЛФ2</v>
      </c>
      <c r="D19" s="170" t="str">
        <f>D31</f>
        <v>Лифт г/п 1000 кг на 10 ост. (v=1,6м/с)</v>
      </c>
      <c r="E19" s="141" t="s">
        <v>18</v>
      </c>
      <c r="F19" s="141">
        <f>F31</f>
        <v>1</v>
      </c>
      <c r="G19" s="141"/>
      <c r="H19" s="141"/>
      <c r="I19" s="141"/>
      <c r="J19" s="141"/>
      <c r="K19" s="171">
        <f t="shared" ref="K19:K28" si="1">SUM(F19:J19)</f>
        <v>1</v>
      </c>
      <c r="L19" s="37">
        <f>VLOOKUP(B19,Работы!$B$4:$F$26,5,0)</f>
        <v>0</v>
      </c>
      <c r="M19" s="39">
        <f>L19*K19</f>
        <v>0</v>
      </c>
      <c r="N19" s="39"/>
      <c r="O19" s="39"/>
      <c r="P19" s="40"/>
      <c r="Q19" s="40"/>
      <c r="R19" s="40"/>
      <c r="S19" s="40"/>
      <c r="T19" s="40"/>
      <c r="U19" s="40"/>
      <c r="V19" s="40"/>
      <c r="W19" s="40"/>
    </row>
    <row r="20" spans="1:23" s="41" customFormat="1" ht="17.25" customHeight="1" x14ac:dyDescent="0.2">
      <c r="A20" s="34"/>
      <c r="B20" s="42" t="s">
        <v>60</v>
      </c>
      <c r="C20" s="34" t="str">
        <f t="shared" si="0"/>
        <v>ЛФ3</v>
      </c>
      <c r="D20" s="170" t="str">
        <f>D32</f>
        <v>Лифт г/п 1000 кг на 26 ост. (v=1,6м/с)</v>
      </c>
      <c r="E20" s="141" t="s">
        <v>18</v>
      </c>
      <c r="F20" s="141"/>
      <c r="G20" s="141">
        <f>G32</f>
        <v>1</v>
      </c>
      <c r="H20" s="141"/>
      <c r="I20" s="141"/>
      <c r="J20" s="141"/>
      <c r="K20" s="171">
        <f t="shared" si="1"/>
        <v>1</v>
      </c>
      <c r="L20" s="37">
        <f>VLOOKUP(B20,Работы!$B$4:$F$26,5,0)</f>
        <v>0</v>
      </c>
      <c r="M20" s="39">
        <f>L20*K20</f>
        <v>0</v>
      </c>
      <c r="N20" s="39"/>
      <c r="O20" s="39"/>
      <c r="P20" s="40"/>
      <c r="Q20" s="40"/>
      <c r="R20" s="40"/>
      <c r="S20" s="40"/>
      <c r="T20" s="40"/>
      <c r="U20" s="40"/>
      <c r="V20" s="40"/>
      <c r="W20" s="40"/>
    </row>
    <row r="21" spans="1:23" s="41" customFormat="1" ht="17.25" customHeight="1" x14ac:dyDescent="0.2">
      <c r="A21" s="34"/>
      <c r="B21" s="42" t="s">
        <v>61</v>
      </c>
      <c r="C21" s="34" t="str">
        <f t="shared" si="0"/>
        <v>ЛФ4,5</v>
      </c>
      <c r="D21" s="170" t="str">
        <f>D33</f>
        <v>Лифт г/п 1000 кг на 24 ост. (v=1,6м/с)</v>
      </c>
      <c r="E21" s="141" t="s">
        <v>18</v>
      </c>
      <c r="F21" s="141"/>
      <c r="G21" s="141">
        <f>G33</f>
        <v>2</v>
      </c>
      <c r="H21" s="141"/>
      <c r="I21" s="141"/>
      <c r="J21" s="141"/>
      <c r="K21" s="171">
        <f t="shared" si="1"/>
        <v>2</v>
      </c>
      <c r="L21" s="37">
        <f>VLOOKUP(B21,Работы!$B$4:$F$26,5,0)</f>
        <v>0</v>
      </c>
      <c r="M21" s="39">
        <f>L21*K21</f>
        <v>0</v>
      </c>
      <c r="N21" s="39"/>
      <c r="O21" s="39"/>
      <c r="P21" s="40"/>
      <c r="Q21" s="40"/>
      <c r="R21" s="40"/>
      <c r="S21" s="40"/>
      <c r="T21" s="40"/>
      <c r="U21" s="40"/>
      <c r="V21" s="40"/>
      <c r="W21" s="40"/>
    </row>
    <row r="22" spans="1:23" s="41" customFormat="1" ht="17.25" customHeight="1" x14ac:dyDescent="0.2">
      <c r="A22" s="34"/>
      <c r="B22" s="42" t="s">
        <v>87</v>
      </c>
      <c r="C22" s="34" t="str">
        <f t="shared" si="0"/>
        <v>ЛФ6</v>
      </c>
      <c r="D22" s="170" t="str">
        <f>D34</f>
        <v>Лифт г/п 1000 кг на 16 ост. (v=1,6м/с)</v>
      </c>
      <c r="E22" s="141" t="s">
        <v>18</v>
      </c>
      <c r="F22" s="141"/>
      <c r="G22" s="141"/>
      <c r="H22" s="141">
        <f>H34</f>
        <v>1</v>
      </c>
      <c r="I22" s="141"/>
      <c r="J22" s="141"/>
      <c r="K22" s="171">
        <f t="shared" si="1"/>
        <v>1</v>
      </c>
      <c r="L22" s="37">
        <f>VLOOKUP(B22,Работы!$B$4:$F$26,5,0)</f>
        <v>0</v>
      </c>
      <c r="M22" s="39">
        <f>L22*K22</f>
        <v>0</v>
      </c>
      <c r="N22" s="39"/>
      <c r="O22" s="39"/>
      <c r="P22" s="40"/>
      <c r="Q22" s="40"/>
      <c r="R22" s="40"/>
      <c r="S22" s="40"/>
      <c r="T22" s="40"/>
      <c r="U22" s="40"/>
      <c r="V22" s="40"/>
      <c r="W22" s="40"/>
    </row>
    <row r="23" spans="1:23" s="41" customFormat="1" ht="17.25" customHeight="1" x14ac:dyDescent="0.2">
      <c r="A23" s="34"/>
      <c r="B23" s="42" t="s">
        <v>88</v>
      </c>
      <c r="C23" s="34" t="str">
        <f t="shared" si="0"/>
        <v>ЛФ7</v>
      </c>
      <c r="D23" s="170" t="str">
        <f>D35</f>
        <v>Лифт г/п 1000 кг на 18 ост. (v=1,6м/с)</v>
      </c>
      <c r="E23" s="141" t="s">
        <v>18</v>
      </c>
      <c r="F23" s="141"/>
      <c r="G23" s="141"/>
      <c r="H23" s="141">
        <f>H35</f>
        <v>1</v>
      </c>
      <c r="I23" s="141"/>
      <c r="J23" s="141"/>
      <c r="K23" s="171">
        <f t="shared" si="1"/>
        <v>1</v>
      </c>
      <c r="L23" s="37">
        <f>VLOOKUP(B23,Работы!$B$4:$F$26,5,0)</f>
        <v>0</v>
      </c>
      <c r="M23" s="39">
        <f>L23*K23</f>
        <v>0</v>
      </c>
      <c r="N23" s="39"/>
      <c r="O23" s="39"/>
      <c r="P23" s="40"/>
      <c r="Q23" s="40"/>
      <c r="R23" s="40"/>
      <c r="S23" s="40"/>
      <c r="T23" s="40"/>
      <c r="U23" s="40"/>
      <c r="V23" s="40"/>
      <c r="W23" s="40"/>
    </row>
    <row r="24" spans="1:23" s="41" customFormat="1" ht="17.25" customHeight="1" x14ac:dyDescent="0.2">
      <c r="A24" s="34"/>
      <c r="B24" s="42" t="s">
        <v>89</v>
      </c>
      <c r="C24" s="34" t="str">
        <f>C36</f>
        <v>ЛФ8, ЛФ9</v>
      </c>
      <c r="D24" s="170" t="str">
        <f>D36</f>
        <v>Лифт г/п 1000 кг на 31 ост. (v=1,75м/с)</v>
      </c>
      <c r="E24" s="141" t="s">
        <v>18</v>
      </c>
      <c r="F24" s="141"/>
      <c r="G24" s="141"/>
      <c r="H24" s="141"/>
      <c r="I24" s="141">
        <f>I36</f>
        <v>2</v>
      </c>
      <c r="J24" s="141"/>
      <c r="K24" s="171">
        <f t="shared" si="1"/>
        <v>2</v>
      </c>
      <c r="L24" s="37">
        <f>VLOOKUP(B24,Работы!$B$4:$F$26,5,0)</f>
        <v>0</v>
      </c>
      <c r="M24" s="39">
        <f t="shared" ref="M24:M26" si="2">L24*K24</f>
        <v>0</v>
      </c>
      <c r="N24" s="39"/>
      <c r="O24" s="39"/>
      <c r="P24" s="40"/>
      <c r="Q24" s="40"/>
      <c r="R24" s="40"/>
      <c r="S24" s="40"/>
      <c r="T24" s="40"/>
      <c r="U24" s="40"/>
      <c r="V24" s="40"/>
      <c r="W24" s="40"/>
    </row>
    <row r="25" spans="1:23" s="41" customFormat="1" ht="17.25" customHeight="1" x14ac:dyDescent="0.2">
      <c r="A25" s="34"/>
      <c r="B25" s="42" t="s">
        <v>90</v>
      </c>
      <c r="C25" s="34" t="str">
        <f>C37</f>
        <v>ЛФ10</v>
      </c>
      <c r="D25" s="170" t="str">
        <f>D37</f>
        <v>Лифт г/п 1000 кг на 31 ост. (v=1,75м/с)</v>
      </c>
      <c r="E25" s="141" t="s">
        <v>18</v>
      </c>
      <c r="F25" s="141"/>
      <c r="G25" s="141"/>
      <c r="H25" s="141"/>
      <c r="I25" s="141">
        <f>I37</f>
        <v>1</v>
      </c>
      <c r="J25" s="141"/>
      <c r="K25" s="171">
        <f t="shared" si="1"/>
        <v>1</v>
      </c>
      <c r="L25" s="37">
        <f>VLOOKUP(B25,Работы!$B$4:$F$26,5,0)</f>
        <v>0</v>
      </c>
      <c r="M25" s="39">
        <f t="shared" si="2"/>
        <v>0</v>
      </c>
      <c r="N25" s="39"/>
      <c r="O25" s="39"/>
      <c r="P25" s="40"/>
      <c r="Q25" s="40"/>
      <c r="R25" s="40"/>
      <c r="S25" s="40"/>
      <c r="T25" s="40"/>
      <c r="U25" s="40"/>
      <c r="V25" s="40"/>
      <c r="W25" s="40"/>
    </row>
    <row r="26" spans="1:23" s="41" customFormat="1" ht="17.25" customHeight="1" x14ac:dyDescent="0.2">
      <c r="A26" s="34"/>
      <c r="B26" s="42" t="s">
        <v>91</v>
      </c>
      <c r="C26" s="34" t="str">
        <f>C38</f>
        <v>ЛФ11</v>
      </c>
      <c r="D26" s="170" t="str">
        <f>D38</f>
        <v>Лифт г/п 1000 кг на 30 ост. (v=1,75м/с)</v>
      </c>
      <c r="E26" s="141" t="s">
        <v>18</v>
      </c>
      <c r="F26" s="141"/>
      <c r="G26" s="141"/>
      <c r="H26" s="141"/>
      <c r="I26" s="141">
        <f>I38</f>
        <v>1</v>
      </c>
      <c r="J26" s="141"/>
      <c r="K26" s="171">
        <f t="shared" si="1"/>
        <v>1</v>
      </c>
      <c r="L26" s="37">
        <f>VLOOKUP(B26,Работы!$B$4:$F$26,5,0)</f>
        <v>0</v>
      </c>
      <c r="M26" s="39">
        <f t="shared" si="2"/>
        <v>0</v>
      </c>
      <c r="N26" s="39"/>
      <c r="O26" s="39"/>
      <c r="P26" s="40"/>
      <c r="Q26" s="40"/>
      <c r="R26" s="40"/>
      <c r="S26" s="40"/>
      <c r="T26" s="40"/>
      <c r="U26" s="40"/>
      <c r="V26" s="40"/>
      <c r="W26" s="40"/>
    </row>
    <row r="27" spans="1:23" s="41" customFormat="1" ht="17.25" customHeight="1" x14ac:dyDescent="0.2">
      <c r="A27" s="34"/>
      <c r="B27" s="42" t="s">
        <v>92</v>
      </c>
      <c r="C27" s="34" t="str">
        <f>C39</f>
        <v>ЛФ12</v>
      </c>
      <c r="D27" s="170" t="str">
        <f>D39</f>
        <v>Лифт г/п 1000 кг на 25 ост. (v=1,6м/с)</v>
      </c>
      <c r="E27" s="141" t="s">
        <v>18</v>
      </c>
      <c r="F27" s="141"/>
      <c r="G27" s="141"/>
      <c r="H27" s="141"/>
      <c r="I27" s="141"/>
      <c r="J27" s="141">
        <f>J39</f>
        <v>1</v>
      </c>
      <c r="K27" s="171">
        <f t="shared" si="1"/>
        <v>1</v>
      </c>
      <c r="L27" s="37">
        <f>VLOOKUP(B27,Работы!$B$4:$F$26,5,0)</f>
        <v>0</v>
      </c>
      <c r="M27" s="39">
        <f t="shared" ref="M27:M28" si="3">L27*K27</f>
        <v>0</v>
      </c>
      <c r="N27" s="39"/>
      <c r="O27" s="39"/>
      <c r="P27" s="40"/>
      <c r="Q27" s="40"/>
      <c r="R27" s="40"/>
      <c r="S27" s="40"/>
      <c r="T27" s="40"/>
      <c r="U27" s="40"/>
      <c r="V27" s="40"/>
      <c r="W27" s="40"/>
    </row>
    <row r="28" spans="1:23" s="41" customFormat="1" ht="17.25" customHeight="1" x14ac:dyDescent="0.2">
      <c r="A28" s="34"/>
      <c r="B28" s="42" t="s">
        <v>93</v>
      </c>
      <c r="C28" s="34" t="str">
        <f>C40</f>
        <v>ЛФ13, ЛФ14</v>
      </c>
      <c r="D28" s="170" t="str">
        <f>D40</f>
        <v>Лифт г/п 1000 кг на 23 ост. (v=1,6м/с)</v>
      </c>
      <c r="E28" s="141" t="s">
        <v>18</v>
      </c>
      <c r="F28" s="141"/>
      <c r="G28" s="141"/>
      <c r="H28" s="141"/>
      <c r="I28" s="141"/>
      <c r="J28" s="141">
        <f>J40</f>
        <v>2</v>
      </c>
      <c r="K28" s="171">
        <f t="shared" si="1"/>
        <v>2</v>
      </c>
      <c r="L28" s="37">
        <f>VLOOKUP(B28,Работы!$B$4:$F$26,5,0)</f>
        <v>0</v>
      </c>
      <c r="M28" s="39">
        <f t="shared" si="3"/>
        <v>0</v>
      </c>
      <c r="N28" s="39"/>
      <c r="O28" s="39"/>
      <c r="P28" s="40"/>
      <c r="Q28" s="40"/>
      <c r="R28" s="40"/>
      <c r="S28" s="40"/>
      <c r="T28" s="40"/>
      <c r="U28" s="40"/>
      <c r="V28" s="40"/>
      <c r="W28" s="40"/>
    </row>
    <row r="29" spans="1:23" s="41" customFormat="1" x14ac:dyDescent="0.2">
      <c r="A29" s="34"/>
      <c r="B29" s="35" t="s">
        <v>17</v>
      </c>
      <c r="C29" s="17"/>
      <c r="D29" s="17"/>
      <c r="E29" s="36"/>
      <c r="F29" s="36"/>
      <c r="G29" s="36"/>
      <c r="H29" s="36"/>
      <c r="I29" s="36"/>
      <c r="J29" s="36"/>
      <c r="K29" s="139"/>
      <c r="L29" s="37"/>
      <c r="M29" s="38">
        <f>SUM(M30:M40)</f>
        <v>0</v>
      </c>
      <c r="N29" s="39"/>
      <c r="O29" s="39"/>
      <c r="P29" s="40"/>
      <c r="Q29" s="40"/>
      <c r="R29" s="40"/>
      <c r="S29" s="40"/>
      <c r="T29" s="40"/>
      <c r="U29" s="40"/>
      <c r="V29" s="40"/>
      <c r="W29" s="40"/>
    </row>
    <row r="30" spans="1:23" s="41" customFormat="1" ht="25.5" customHeight="1" x14ac:dyDescent="0.2">
      <c r="A30" s="34"/>
      <c r="B30" s="43" t="s">
        <v>49</v>
      </c>
      <c r="C30" s="142" t="s">
        <v>117</v>
      </c>
      <c r="D30" s="170" t="s">
        <v>97</v>
      </c>
      <c r="E30" s="141" t="s">
        <v>18</v>
      </c>
      <c r="F30" s="141">
        <v>1</v>
      </c>
      <c r="G30" s="141"/>
      <c r="H30" s="141"/>
      <c r="I30" s="141"/>
      <c r="J30" s="141"/>
      <c r="K30" s="171">
        <f>SUM(F30:J30)</f>
        <v>1</v>
      </c>
      <c r="L30" s="37">
        <f>VLOOKUP(B30,Материалы!$B$4:$F$15,5,0)</f>
        <v>0</v>
      </c>
      <c r="M30" s="39">
        <f>K30*L30</f>
        <v>0</v>
      </c>
      <c r="N30" s="39" t="s">
        <v>98</v>
      </c>
      <c r="O30" s="44"/>
      <c r="P30" s="40"/>
      <c r="Q30" s="40"/>
      <c r="R30" s="40"/>
      <c r="S30" s="40"/>
      <c r="T30" s="40"/>
      <c r="U30" s="40"/>
      <c r="V30" s="40"/>
      <c r="W30" s="40"/>
    </row>
    <row r="31" spans="1:23" s="41" customFormat="1" ht="23.25" customHeight="1" x14ac:dyDescent="0.2">
      <c r="A31" s="34"/>
      <c r="B31" s="43" t="s">
        <v>50</v>
      </c>
      <c r="C31" s="142" t="s">
        <v>118</v>
      </c>
      <c r="D31" s="170" t="s">
        <v>100</v>
      </c>
      <c r="E31" s="141" t="s">
        <v>18</v>
      </c>
      <c r="F31" s="141">
        <v>1</v>
      </c>
      <c r="G31" s="141"/>
      <c r="H31" s="141"/>
      <c r="I31" s="141"/>
      <c r="J31" s="141"/>
      <c r="K31" s="171">
        <f t="shared" ref="K31:K40" si="4">SUM(F31:J31)</f>
        <v>1</v>
      </c>
      <c r="L31" s="37">
        <f>VLOOKUP(B31,Материалы!$B$4:$F$15,5,0)</f>
        <v>0</v>
      </c>
      <c r="M31" s="39">
        <f>K31*L31</f>
        <v>0</v>
      </c>
      <c r="N31" s="39" t="s">
        <v>99</v>
      </c>
      <c r="O31" s="44"/>
      <c r="P31" s="40"/>
      <c r="Q31" s="40"/>
      <c r="R31" s="40"/>
      <c r="S31" s="40"/>
      <c r="T31" s="40"/>
      <c r="U31" s="40"/>
      <c r="V31" s="40"/>
      <c r="W31" s="40"/>
    </row>
    <row r="32" spans="1:23" s="41" customFormat="1" ht="30" customHeight="1" x14ac:dyDescent="0.2">
      <c r="A32" s="34"/>
      <c r="B32" s="43" t="s">
        <v>56</v>
      </c>
      <c r="C32" s="142" t="s">
        <v>115</v>
      </c>
      <c r="D32" s="170" t="s">
        <v>102</v>
      </c>
      <c r="E32" s="141" t="s">
        <v>18</v>
      </c>
      <c r="F32" s="141"/>
      <c r="G32" s="141">
        <v>1</v>
      </c>
      <c r="H32" s="141"/>
      <c r="I32" s="141"/>
      <c r="J32" s="141"/>
      <c r="K32" s="171">
        <f t="shared" si="4"/>
        <v>1</v>
      </c>
      <c r="L32" s="37">
        <f>VLOOKUP(B32,Материалы!$B$4:$F$15,5,0)</f>
        <v>0</v>
      </c>
      <c r="M32" s="39">
        <f>K32*L32</f>
        <v>0</v>
      </c>
      <c r="N32" s="39" t="s">
        <v>98</v>
      </c>
      <c r="O32" s="44"/>
      <c r="P32" s="40"/>
      <c r="Q32" s="40"/>
      <c r="R32" s="40"/>
      <c r="S32" s="40"/>
      <c r="T32" s="40"/>
      <c r="U32" s="40"/>
      <c r="V32" s="40"/>
      <c r="W32" s="40"/>
    </row>
    <row r="33" spans="1:23" s="41" customFormat="1" ht="30" customHeight="1" x14ac:dyDescent="0.2">
      <c r="A33" s="34"/>
      <c r="B33" s="43" t="s">
        <v>57</v>
      </c>
      <c r="C33" s="142" t="s">
        <v>116</v>
      </c>
      <c r="D33" s="170" t="s">
        <v>103</v>
      </c>
      <c r="E33" s="141" t="s">
        <v>18</v>
      </c>
      <c r="F33" s="141"/>
      <c r="G33" s="141">
        <v>2</v>
      </c>
      <c r="H33" s="141"/>
      <c r="I33" s="141"/>
      <c r="J33" s="141"/>
      <c r="K33" s="171">
        <f t="shared" si="4"/>
        <v>2</v>
      </c>
      <c r="L33" s="37">
        <f>VLOOKUP(B33,Материалы!$B$4:$F$15,5,0)</f>
        <v>0</v>
      </c>
      <c r="M33" s="39">
        <f>K33*L33</f>
        <v>0</v>
      </c>
      <c r="N33" s="39" t="s">
        <v>99</v>
      </c>
      <c r="O33" s="44"/>
      <c r="P33" s="40"/>
      <c r="Q33" s="40"/>
      <c r="R33" s="40"/>
      <c r="S33" s="40"/>
      <c r="T33" s="40"/>
      <c r="U33" s="40"/>
      <c r="V33" s="40"/>
      <c r="W33" s="40"/>
    </row>
    <row r="34" spans="1:23" s="41" customFormat="1" ht="30" customHeight="1" x14ac:dyDescent="0.2">
      <c r="A34" s="34"/>
      <c r="B34" s="43" t="s">
        <v>80</v>
      </c>
      <c r="C34" s="142" t="s">
        <v>113</v>
      </c>
      <c r="D34" s="170" t="s">
        <v>105</v>
      </c>
      <c r="E34" s="141" t="s">
        <v>18</v>
      </c>
      <c r="F34" s="141"/>
      <c r="G34" s="141"/>
      <c r="H34" s="141">
        <v>1</v>
      </c>
      <c r="I34" s="141"/>
      <c r="J34" s="141"/>
      <c r="K34" s="171">
        <f t="shared" si="4"/>
        <v>1</v>
      </c>
      <c r="L34" s="37">
        <f>VLOOKUP(B34,Материалы!$B$4:$F$15,5,0)</f>
        <v>0</v>
      </c>
      <c r="M34" s="39">
        <f t="shared" ref="M34:M38" si="5">K34*L34</f>
        <v>0</v>
      </c>
      <c r="N34" s="39" t="s">
        <v>99</v>
      </c>
      <c r="O34" s="44"/>
      <c r="P34" s="40"/>
      <c r="Q34" s="40"/>
      <c r="R34" s="40"/>
      <c r="S34" s="40"/>
      <c r="T34" s="40"/>
      <c r="U34" s="40"/>
      <c r="V34" s="40"/>
      <c r="W34" s="40"/>
    </row>
    <row r="35" spans="1:23" s="41" customFormat="1" ht="30" customHeight="1" x14ac:dyDescent="0.2">
      <c r="A35" s="34"/>
      <c r="B35" s="43" t="s">
        <v>81</v>
      </c>
      <c r="C35" s="142" t="s">
        <v>114</v>
      </c>
      <c r="D35" s="170" t="s">
        <v>106</v>
      </c>
      <c r="E35" s="141" t="s">
        <v>18</v>
      </c>
      <c r="F35" s="141"/>
      <c r="G35" s="141"/>
      <c r="H35" s="141">
        <v>1</v>
      </c>
      <c r="I35" s="141"/>
      <c r="J35" s="141"/>
      <c r="K35" s="171">
        <f t="shared" si="4"/>
        <v>1</v>
      </c>
      <c r="L35" s="37">
        <f>VLOOKUP(B35,Материалы!$B$4:$F$15,5,0)</f>
        <v>0</v>
      </c>
      <c r="M35" s="39">
        <f t="shared" si="5"/>
        <v>0</v>
      </c>
      <c r="N35" s="39" t="s">
        <v>98</v>
      </c>
      <c r="O35" s="44"/>
      <c r="P35" s="40"/>
      <c r="Q35" s="40"/>
      <c r="R35" s="40"/>
      <c r="S35" s="40"/>
      <c r="T35" s="40"/>
      <c r="U35" s="40"/>
      <c r="V35" s="40"/>
      <c r="W35" s="40"/>
    </row>
    <row r="36" spans="1:23" s="41" customFormat="1" ht="30" customHeight="1" x14ac:dyDescent="0.2">
      <c r="A36" s="34"/>
      <c r="B36" s="43" t="s">
        <v>82</v>
      </c>
      <c r="C36" s="142" t="s">
        <v>109</v>
      </c>
      <c r="D36" s="170" t="s">
        <v>108</v>
      </c>
      <c r="E36" s="141" t="s">
        <v>18</v>
      </c>
      <c r="F36" s="141"/>
      <c r="G36" s="141"/>
      <c r="H36" s="141"/>
      <c r="I36" s="141">
        <v>2</v>
      </c>
      <c r="J36" s="141"/>
      <c r="K36" s="171">
        <f t="shared" si="4"/>
        <v>2</v>
      </c>
      <c r="L36" s="37">
        <f>VLOOKUP(B36,Материалы!$B$4:$F$15,5,0)</f>
        <v>0</v>
      </c>
      <c r="M36" s="39">
        <f t="shared" si="5"/>
        <v>0</v>
      </c>
      <c r="N36" s="39" t="s">
        <v>98</v>
      </c>
      <c r="O36" s="44"/>
      <c r="P36" s="40"/>
      <c r="Q36" s="40"/>
      <c r="R36" s="40"/>
      <c r="S36" s="40"/>
      <c r="T36" s="40"/>
      <c r="U36" s="40"/>
      <c r="V36" s="40"/>
      <c r="W36" s="40"/>
    </row>
    <row r="37" spans="1:23" s="41" customFormat="1" ht="30" customHeight="1" x14ac:dyDescent="0.2">
      <c r="A37" s="34"/>
      <c r="B37" s="43" t="s">
        <v>83</v>
      </c>
      <c r="C37" s="142" t="s">
        <v>110</v>
      </c>
      <c r="D37" s="170" t="s">
        <v>108</v>
      </c>
      <c r="E37" s="141" t="s">
        <v>18</v>
      </c>
      <c r="F37" s="141"/>
      <c r="G37" s="141"/>
      <c r="H37" s="141"/>
      <c r="I37" s="141">
        <v>1</v>
      </c>
      <c r="J37" s="141"/>
      <c r="K37" s="171">
        <f t="shared" si="4"/>
        <v>1</v>
      </c>
      <c r="L37" s="37">
        <f>VLOOKUP(B37,Материалы!$B$4:$F$15,5,0)</f>
        <v>0</v>
      </c>
      <c r="M37" s="39">
        <f t="shared" si="5"/>
        <v>0</v>
      </c>
      <c r="N37" s="39" t="s">
        <v>98</v>
      </c>
      <c r="O37" s="44"/>
      <c r="P37" s="40"/>
      <c r="Q37" s="40"/>
      <c r="R37" s="40"/>
      <c r="S37" s="40"/>
      <c r="T37" s="40"/>
      <c r="U37" s="40"/>
      <c r="V37" s="40"/>
      <c r="W37" s="40"/>
    </row>
    <row r="38" spans="1:23" s="41" customFormat="1" ht="30" customHeight="1" x14ac:dyDescent="0.2">
      <c r="A38" s="34"/>
      <c r="B38" s="43" t="s">
        <v>84</v>
      </c>
      <c r="C38" s="142" t="s">
        <v>111</v>
      </c>
      <c r="D38" s="170" t="s">
        <v>112</v>
      </c>
      <c r="E38" s="141" t="s">
        <v>18</v>
      </c>
      <c r="F38" s="141"/>
      <c r="G38" s="141"/>
      <c r="H38" s="141"/>
      <c r="I38" s="141">
        <v>1</v>
      </c>
      <c r="J38" s="141"/>
      <c r="K38" s="171">
        <f t="shared" si="4"/>
        <v>1</v>
      </c>
      <c r="L38" s="37">
        <f>VLOOKUP(B38,Материалы!$B$4:$F$15,5,0)</f>
        <v>0</v>
      </c>
      <c r="M38" s="39">
        <f t="shared" si="5"/>
        <v>0</v>
      </c>
      <c r="N38" s="39" t="s">
        <v>98</v>
      </c>
      <c r="O38" s="44"/>
      <c r="P38" s="40"/>
      <c r="Q38" s="40"/>
      <c r="R38" s="40"/>
      <c r="S38" s="40"/>
      <c r="T38" s="40"/>
      <c r="U38" s="40"/>
      <c r="V38" s="40"/>
      <c r="W38" s="40"/>
    </row>
    <row r="39" spans="1:23" s="41" customFormat="1" ht="30" customHeight="1" x14ac:dyDescent="0.2">
      <c r="A39" s="34"/>
      <c r="B39" s="43" t="s">
        <v>85</v>
      </c>
      <c r="C39" s="142" t="s">
        <v>120</v>
      </c>
      <c r="D39" s="170" t="s">
        <v>121</v>
      </c>
      <c r="E39" s="141" t="s">
        <v>18</v>
      </c>
      <c r="F39" s="141"/>
      <c r="G39" s="141"/>
      <c r="H39" s="141"/>
      <c r="I39" s="141"/>
      <c r="J39" s="141">
        <v>1</v>
      </c>
      <c r="K39" s="171">
        <f t="shared" si="4"/>
        <v>1</v>
      </c>
      <c r="L39" s="37">
        <f>VLOOKUP(B39,Материалы!$B$4:$F$15,5,0)</f>
        <v>0</v>
      </c>
      <c r="M39" s="39">
        <f t="shared" ref="M39:M40" si="6">K39*L39</f>
        <v>0</v>
      </c>
      <c r="N39" s="39" t="s">
        <v>98</v>
      </c>
      <c r="O39" s="44"/>
      <c r="P39" s="40"/>
      <c r="Q39" s="40"/>
      <c r="R39" s="40"/>
      <c r="S39" s="40"/>
      <c r="T39" s="40"/>
      <c r="U39" s="40"/>
      <c r="V39" s="40"/>
      <c r="W39" s="40"/>
    </row>
    <row r="40" spans="1:23" s="41" customFormat="1" ht="30" customHeight="1" x14ac:dyDescent="0.2">
      <c r="A40" s="34"/>
      <c r="B40" s="43" t="s">
        <v>86</v>
      </c>
      <c r="C40" s="142" t="s">
        <v>122</v>
      </c>
      <c r="D40" s="170" t="s">
        <v>123</v>
      </c>
      <c r="E40" s="141" t="s">
        <v>18</v>
      </c>
      <c r="F40" s="141"/>
      <c r="G40" s="141"/>
      <c r="H40" s="141"/>
      <c r="I40" s="141"/>
      <c r="J40" s="141">
        <v>2</v>
      </c>
      <c r="K40" s="171">
        <f t="shared" si="4"/>
        <v>2</v>
      </c>
      <c r="L40" s="37">
        <f>VLOOKUP(B40,Материалы!$B$4:$F$15,5,0)</f>
        <v>0</v>
      </c>
      <c r="M40" s="39">
        <f t="shared" si="6"/>
        <v>0</v>
      </c>
      <c r="N40" s="39" t="s">
        <v>99</v>
      </c>
      <c r="O40" s="44"/>
      <c r="P40" s="40"/>
      <c r="Q40" s="40"/>
      <c r="R40" s="40"/>
      <c r="S40" s="40"/>
      <c r="T40" s="40"/>
      <c r="U40" s="40"/>
      <c r="V40" s="40"/>
      <c r="W40" s="40"/>
    </row>
    <row r="41" spans="1:23" s="41" customFormat="1" x14ac:dyDescent="0.2">
      <c r="A41" s="45" t="s">
        <v>29</v>
      </c>
      <c r="B41" s="26" t="s">
        <v>30</v>
      </c>
      <c r="C41" s="26"/>
      <c r="D41" s="27"/>
      <c r="E41" s="27"/>
      <c r="F41" s="27"/>
      <c r="G41" s="27"/>
      <c r="H41" s="27"/>
      <c r="I41" s="27"/>
      <c r="J41" s="27"/>
      <c r="K41" s="137"/>
      <c r="L41" s="28"/>
      <c r="M41" s="28"/>
      <c r="N41" s="28"/>
      <c r="O41" s="28"/>
      <c r="P41" s="40"/>
      <c r="Q41" s="40"/>
      <c r="R41" s="40"/>
      <c r="S41" s="40"/>
      <c r="T41" s="40"/>
      <c r="U41" s="40"/>
      <c r="V41" s="40"/>
      <c r="W41" s="40"/>
    </row>
    <row r="42" spans="1:23" s="41" customFormat="1" x14ac:dyDescent="0.2">
      <c r="A42" s="29" t="s">
        <v>31</v>
      </c>
      <c r="B42" s="30" t="s">
        <v>30</v>
      </c>
      <c r="C42" s="30"/>
      <c r="D42" s="31"/>
      <c r="E42" s="31"/>
      <c r="F42" s="31"/>
      <c r="G42" s="31"/>
      <c r="H42" s="31"/>
      <c r="I42" s="31"/>
      <c r="J42" s="31"/>
      <c r="K42" s="138"/>
      <c r="L42" s="32"/>
      <c r="M42" s="33">
        <f>M43+M46</f>
        <v>0</v>
      </c>
      <c r="N42" s="33"/>
      <c r="O42" s="33"/>
      <c r="P42" s="40"/>
      <c r="Q42" s="40"/>
      <c r="R42" s="40"/>
      <c r="S42" s="40"/>
      <c r="T42" s="40"/>
      <c r="U42" s="40"/>
      <c r="V42" s="40"/>
      <c r="W42" s="40"/>
    </row>
    <row r="43" spans="1:23" s="41" customFormat="1" x14ac:dyDescent="0.2">
      <c r="A43" s="34"/>
      <c r="B43" s="35" t="s">
        <v>16</v>
      </c>
      <c r="C43" s="35"/>
      <c r="D43" s="17"/>
      <c r="E43" s="36"/>
      <c r="F43" s="36"/>
      <c r="G43" s="36"/>
      <c r="H43" s="36"/>
      <c r="I43" s="36"/>
      <c r="J43" s="36"/>
      <c r="K43" s="17"/>
      <c r="L43" s="37"/>
      <c r="M43" s="38">
        <f>SUM(M44:M45)</f>
        <v>0</v>
      </c>
      <c r="N43" s="39"/>
      <c r="O43" s="39"/>
      <c r="P43" s="40"/>
      <c r="Q43" s="40"/>
      <c r="R43" s="40"/>
      <c r="S43" s="40"/>
      <c r="T43" s="40"/>
      <c r="U43" s="40"/>
      <c r="V43" s="40"/>
      <c r="W43" s="40"/>
    </row>
    <row r="44" spans="1:23" s="41" customFormat="1" x14ac:dyDescent="0.2">
      <c r="A44" s="34"/>
      <c r="B44" s="46" t="s">
        <v>22</v>
      </c>
      <c r="C44" s="46"/>
      <c r="D44" s="36" t="s">
        <v>32</v>
      </c>
      <c r="E44" s="36" t="s">
        <v>18</v>
      </c>
      <c r="F44" s="141">
        <f>SUM(F30:F40)</f>
        <v>2</v>
      </c>
      <c r="G44" s="141">
        <f t="shared" ref="G44:J44" si="7">SUM(G30:G40)</f>
        <v>3</v>
      </c>
      <c r="H44" s="141">
        <f t="shared" si="7"/>
        <v>2</v>
      </c>
      <c r="I44" s="141">
        <f t="shared" si="7"/>
        <v>4</v>
      </c>
      <c r="J44" s="141">
        <f t="shared" si="7"/>
        <v>3</v>
      </c>
      <c r="K44" s="171">
        <f t="shared" ref="K44:K45" si="8">SUM(F44:J44)</f>
        <v>14</v>
      </c>
      <c r="L44" s="37">
        <f>VLOOKUP(B44,Работы!$B$4:$F$26,5,0)</f>
        <v>0</v>
      </c>
      <c r="M44" s="39">
        <f>L44*K44</f>
        <v>0</v>
      </c>
      <c r="N44" s="39" t="s">
        <v>32</v>
      </c>
      <c r="O44" s="39"/>
      <c r="P44" s="40"/>
      <c r="Q44" s="40"/>
      <c r="R44" s="40"/>
      <c r="S44" s="40"/>
      <c r="T44" s="40"/>
      <c r="U44" s="40"/>
      <c r="V44" s="40"/>
      <c r="W44" s="40"/>
    </row>
    <row r="45" spans="1:23" s="41" customFormat="1" x14ac:dyDescent="0.2">
      <c r="A45" s="34"/>
      <c r="B45" s="46" t="s">
        <v>21</v>
      </c>
      <c r="C45" s="46"/>
      <c r="D45" s="36" t="s">
        <v>32</v>
      </c>
      <c r="E45" s="36" t="s">
        <v>18</v>
      </c>
      <c r="F45" s="141">
        <f>F44</f>
        <v>2</v>
      </c>
      <c r="G45" s="141">
        <f t="shared" ref="G45:J45" si="9">G44</f>
        <v>3</v>
      </c>
      <c r="H45" s="141">
        <f t="shared" si="9"/>
        <v>2</v>
      </c>
      <c r="I45" s="141">
        <f t="shared" si="9"/>
        <v>4</v>
      </c>
      <c r="J45" s="141">
        <f t="shared" si="9"/>
        <v>3</v>
      </c>
      <c r="K45" s="171">
        <f t="shared" si="8"/>
        <v>14</v>
      </c>
      <c r="L45" s="37">
        <f>VLOOKUP(B45,Работы!$B$4:$F$26,5,0)</f>
        <v>0</v>
      </c>
      <c r="M45" s="39">
        <f>L45*K45</f>
        <v>0</v>
      </c>
      <c r="N45" s="39" t="s">
        <v>32</v>
      </c>
      <c r="O45" s="39"/>
      <c r="P45" s="40"/>
      <c r="Q45" s="40"/>
      <c r="R45" s="40"/>
      <c r="S45" s="40"/>
      <c r="T45" s="40"/>
      <c r="U45" s="40"/>
      <c r="V45" s="40"/>
      <c r="W45" s="40"/>
    </row>
    <row r="46" spans="1:23" s="41" customFormat="1" x14ac:dyDescent="0.2">
      <c r="A46" s="34"/>
      <c r="B46" s="35" t="s">
        <v>17</v>
      </c>
      <c r="C46" s="35"/>
      <c r="D46" s="17"/>
      <c r="E46" s="36"/>
      <c r="F46" s="36"/>
      <c r="G46" s="36"/>
      <c r="H46" s="36"/>
      <c r="I46" s="36"/>
      <c r="J46" s="36"/>
      <c r="K46" s="17"/>
      <c r="L46" s="37"/>
      <c r="M46" s="38">
        <f>SUM(M47)</f>
        <v>0</v>
      </c>
      <c r="N46" s="39"/>
      <c r="O46" s="39"/>
      <c r="P46" s="40"/>
      <c r="Q46" s="40"/>
      <c r="R46" s="40"/>
      <c r="S46" s="40"/>
      <c r="T46" s="40"/>
      <c r="U46" s="40"/>
      <c r="V46" s="40"/>
      <c r="W46" s="40"/>
    </row>
    <row r="47" spans="1:23" s="41" customFormat="1" x14ac:dyDescent="0.2">
      <c r="A47" s="36"/>
      <c r="B47" s="46" t="s">
        <v>32</v>
      </c>
      <c r="C47" s="46"/>
      <c r="D47" s="36"/>
      <c r="E47" s="36"/>
      <c r="F47" s="36"/>
      <c r="G47" s="36"/>
      <c r="H47" s="36"/>
      <c r="I47" s="36"/>
      <c r="J47" s="36"/>
      <c r="K47" s="17"/>
      <c r="L47" s="37"/>
      <c r="M47" s="39">
        <f>L47*K47</f>
        <v>0</v>
      </c>
      <c r="N47" s="39"/>
      <c r="O47" s="39"/>
      <c r="P47" s="40"/>
      <c r="Q47" s="40"/>
      <c r="R47" s="40"/>
      <c r="S47" s="40"/>
      <c r="T47" s="40"/>
      <c r="U47" s="40"/>
      <c r="V47" s="40"/>
      <c r="W47" s="40"/>
    </row>
    <row r="48" spans="1:23" s="41" customFormat="1" x14ac:dyDescent="0.2">
      <c r="A48" s="25" t="s">
        <v>33</v>
      </c>
      <c r="B48" s="26" t="s">
        <v>34</v>
      </c>
      <c r="C48" s="26"/>
      <c r="D48" s="27"/>
      <c r="E48" s="27"/>
      <c r="F48" s="27"/>
      <c r="G48" s="27"/>
      <c r="H48" s="27"/>
      <c r="I48" s="27"/>
      <c r="J48" s="27"/>
      <c r="K48" s="137"/>
      <c r="L48" s="28"/>
      <c r="M48" s="28"/>
      <c r="N48" s="28"/>
      <c r="O48" s="28"/>
      <c r="P48" s="40"/>
      <c r="Q48" s="40"/>
      <c r="R48" s="40"/>
      <c r="S48" s="40"/>
      <c r="T48" s="40"/>
      <c r="U48" s="40"/>
      <c r="V48" s="40"/>
      <c r="W48" s="40"/>
    </row>
    <row r="49" spans="1:23" s="41" customFormat="1" x14ac:dyDescent="0.2">
      <c r="A49" s="29" t="s">
        <v>35</v>
      </c>
      <c r="B49" s="30" t="s">
        <v>34</v>
      </c>
      <c r="C49" s="30"/>
      <c r="D49" s="31"/>
      <c r="E49" s="31"/>
      <c r="F49" s="31"/>
      <c r="G49" s="31"/>
      <c r="H49" s="31"/>
      <c r="I49" s="31"/>
      <c r="J49" s="31"/>
      <c r="K49" s="138"/>
      <c r="L49" s="32"/>
      <c r="M49" s="33">
        <f>M50+M53</f>
        <v>0</v>
      </c>
      <c r="N49" s="33"/>
      <c r="O49" s="33"/>
      <c r="P49" s="40"/>
      <c r="Q49" s="40"/>
      <c r="R49" s="40"/>
      <c r="S49" s="40"/>
      <c r="T49" s="40"/>
      <c r="U49" s="40"/>
      <c r="V49" s="40"/>
      <c r="W49" s="40"/>
    </row>
    <row r="50" spans="1:23" s="41" customFormat="1" x14ac:dyDescent="0.2">
      <c r="A50" s="36"/>
      <c r="B50" s="35" t="s">
        <v>16</v>
      </c>
      <c r="C50" s="35"/>
      <c r="D50" s="17"/>
      <c r="E50" s="36"/>
      <c r="F50" s="36"/>
      <c r="G50" s="36"/>
      <c r="H50" s="36"/>
      <c r="I50" s="36"/>
      <c r="J50" s="36"/>
      <c r="K50" s="17"/>
      <c r="L50" s="37"/>
      <c r="M50" s="38">
        <f>SUM(M51:M52)</f>
        <v>0</v>
      </c>
      <c r="N50" s="39"/>
      <c r="O50" s="39"/>
      <c r="P50" s="40"/>
      <c r="Q50" s="40"/>
      <c r="R50" s="40"/>
      <c r="S50" s="40"/>
      <c r="T50" s="40"/>
      <c r="U50" s="40"/>
      <c r="V50" s="40"/>
      <c r="W50" s="40"/>
    </row>
    <row r="51" spans="1:23" s="41" customFormat="1" ht="22.5" customHeight="1" x14ac:dyDescent="0.2">
      <c r="A51" s="36"/>
      <c r="B51" s="42" t="s">
        <v>124</v>
      </c>
      <c r="C51" s="42"/>
      <c r="D51" s="34"/>
      <c r="E51" s="36" t="s">
        <v>18</v>
      </c>
      <c r="F51" s="141">
        <v>2</v>
      </c>
      <c r="G51" s="141">
        <v>3</v>
      </c>
      <c r="H51" s="141">
        <v>2</v>
      </c>
      <c r="I51" s="141">
        <v>4</v>
      </c>
      <c r="J51" s="141">
        <v>3</v>
      </c>
      <c r="K51" s="152">
        <f>SUM(F51:J51)</f>
        <v>14</v>
      </c>
      <c r="L51" s="37">
        <f>VLOOKUP(B51,Работы!$B$4:$F$26,5,0)</f>
        <v>0</v>
      </c>
      <c r="M51" s="39">
        <f>L51*K51</f>
        <v>0</v>
      </c>
      <c r="N51" s="143" t="s">
        <v>128</v>
      </c>
      <c r="O51" s="39"/>
      <c r="P51" s="40"/>
      <c r="Q51" s="40"/>
      <c r="R51" s="40"/>
      <c r="S51" s="40"/>
      <c r="T51" s="40"/>
      <c r="U51" s="40"/>
      <c r="V51" s="40"/>
      <c r="W51" s="40"/>
    </row>
    <row r="52" spans="1:23" s="41" customFormat="1" ht="22.5" customHeight="1" x14ac:dyDescent="0.2">
      <c r="A52" s="36"/>
      <c r="B52" s="42" t="s">
        <v>125</v>
      </c>
      <c r="C52" s="42"/>
      <c r="D52" s="34" t="s">
        <v>126</v>
      </c>
      <c r="E52" s="36" t="s">
        <v>18</v>
      </c>
      <c r="F52" s="141">
        <f>((12-1)*F30)+((10-1)*F31)+((26-1)*F32)+((24-1)*F33)+((16-1)*F34)+((18-1)*F35)+((31-1)*F36)+((31-1)*F37)+((30-1)*F38)+((25-1)*F39)+((23-1)*F40)</f>
        <v>20</v>
      </c>
      <c r="G52" s="141">
        <f t="shared" ref="G52:J52" si="10">((12-1)*G30)+((10-1)*G31)+((26-1)*G32)+((24-1)*G33)+((16-1)*G34)+((18-1)*G35)+((31-1)*G36)+((31-1)*G37)+((30-1)*G38)+((25-1)*G39)+((23-1)*G40)</f>
        <v>71</v>
      </c>
      <c r="H52" s="141">
        <f t="shared" si="10"/>
        <v>32</v>
      </c>
      <c r="I52" s="141">
        <f t="shared" si="10"/>
        <v>119</v>
      </c>
      <c r="J52" s="141">
        <f t="shared" si="10"/>
        <v>68</v>
      </c>
      <c r="K52" s="152">
        <f>SUM(F52:J52)</f>
        <v>310</v>
      </c>
      <c r="L52" s="37">
        <f>VLOOKUP(B52,Работы!$B$4:$F$26,5,0)</f>
        <v>0</v>
      </c>
      <c r="M52" s="39">
        <f>L52*K52</f>
        <v>0</v>
      </c>
      <c r="N52" s="143" t="s">
        <v>127</v>
      </c>
      <c r="O52" s="39"/>
      <c r="P52" s="40"/>
      <c r="Q52" s="40"/>
      <c r="R52" s="40"/>
      <c r="S52" s="40"/>
      <c r="T52" s="40"/>
      <c r="U52" s="40"/>
      <c r="V52" s="40"/>
      <c r="W52" s="40"/>
    </row>
    <row r="53" spans="1:23" s="41" customFormat="1" x14ac:dyDescent="0.2">
      <c r="A53" s="36"/>
      <c r="B53" s="35" t="s">
        <v>17</v>
      </c>
      <c r="C53" s="35"/>
      <c r="D53" s="17"/>
      <c r="E53" s="36"/>
      <c r="F53" s="36"/>
      <c r="G53" s="36"/>
      <c r="H53" s="36"/>
      <c r="I53" s="36"/>
      <c r="J53" s="36"/>
      <c r="K53" s="17"/>
      <c r="L53" s="37"/>
      <c r="M53" s="38">
        <f>SUM(M54)</f>
        <v>0</v>
      </c>
      <c r="N53" s="39"/>
      <c r="O53" s="39"/>
      <c r="P53" s="40"/>
      <c r="Q53" s="40"/>
      <c r="R53" s="40"/>
      <c r="S53" s="40"/>
      <c r="T53" s="40"/>
      <c r="U53" s="40"/>
      <c r="V53" s="40"/>
      <c r="W53" s="40"/>
    </row>
    <row r="54" spans="1:23" s="41" customFormat="1" x14ac:dyDescent="0.2">
      <c r="A54" s="36"/>
      <c r="B54" s="46" t="s">
        <v>32</v>
      </c>
      <c r="C54" s="46"/>
      <c r="D54" s="36"/>
      <c r="E54" s="36"/>
      <c r="F54" s="36"/>
      <c r="G54" s="36"/>
      <c r="H54" s="36"/>
      <c r="I54" s="36"/>
      <c r="J54" s="36"/>
      <c r="K54" s="17"/>
      <c r="L54" s="37"/>
      <c r="M54" s="39">
        <f>L54*K54</f>
        <v>0</v>
      </c>
      <c r="N54" s="39"/>
      <c r="O54" s="39"/>
      <c r="P54" s="40"/>
      <c r="Q54" s="40"/>
      <c r="R54" s="40"/>
      <c r="S54" s="40"/>
      <c r="T54" s="40"/>
      <c r="U54" s="40"/>
      <c r="V54" s="40"/>
      <c r="W54" s="40"/>
    </row>
    <row r="55" spans="1:23" s="41" customFormat="1" x14ac:dyDescent="0.2">
      <c r="A55" s="25" t="s">
        <v>36</v>
      </c>
      <c r="B55" s="26" t="s">
        <v>37</v>
      </c>
      <c r="C55" s="26"/>
      <c r="D55" s="27"/>
      <c r="E55" s="27"/>
      <c r="F55" s="27"/>
      <c r="G55" s="27"/>
      <c r="H55" s="27"/>
      <c r="I55" s="27"/>
      <c r="J55" s="27"/>
      <c r="K55" s="137"/>
      <c r="L55" s="28"/>
      <c r="M55" s="28"/>
      <c r="N55" s="28"/>
      <c r="O55" s="28"/>
      <c r="P55" s="40"/>
      <c r="Q55" s="40"/>
      <c r="R55" s="40"/>
      <c r="S55" s="40"/>
      <c r="T55" s="40"/>
      <c r="U55" s="40"/>
      <c r="V55" s="40"/>
      <c r="W55" s="40"/>
    </row>
    <row r="56" spans="1:23" s="41" customFormat="1" x14ac:dyDescent="0.2">
      <c r="A56" s="29" t="s">
        <v>38</v>
      </c>
      <c r="B56" s="30" t="s">
        <v>37</v>
      </c>
      <c r="C56" s="30"/>
      <c r="D56" s="31"/>
      <c r="E56" s="31"/>
      <c r="F56" s="31"/>
      <c r="G56" s="31"/>
      <c r="H56" s="31"/>
      <c r="I56" s="31"/>
      <c r="J56" s="31"/>
      <c r="K56" s="138"/>
      <c r="L56" s="32"/>
      <c r="M56" s="33">
        <f>M57+M65</f>
        <v>0</v>
      </c>
      <c r="N56" s="33"/>
      <c r="O56" s="33"/>
      <c r="P56" s="40"/>
      <c r="Q56" s="40"/>
      <c r="R56" s="40"/>
      <c r="S56" s="40"/>
      <c r="T56" s="40"/>
      <c r="U56" s="40"/>
      <c r="V56" s="40"/>
      <c r="W56" s="40"/>
    </row>
    <row r="57" spans="1:23" s="41" customFormat="1" x14ac:dyDescent="0.2">
      <c r="A57" s="36"/>
      <c r="B57" s="35" t="s">
        <v>16</v>
      </c>
      <c r="C57" s="35"/>
      <c r="D57" s="17"/>
      <c r="E57" s="36"/>
      <c r="F57" s="36"/>
      <c r="G57" s="36"/>
      <c r="H57" s="36"/>
      <c r="I57" s="36"/>
      <c r="J57" s="36"/>
      <c r="K57" s="17"/>
      <c r="L57" s="37"/>
      <c r="M57" s="38">
        <f>SUM(M58:M64)</f>
        <v>0</v>
      </c>
      <c r="N57" s="39"/>
      <c r="O57" s="39"/>
      <c r="P57" s="40"/>
      <c r="Q57" s="40"/>
      <c r="R57" s="40"/>
      <c r="S57" s="40"/>
      <c r="T57" s="40"/>
      <c r="U57" s="40"/>
      <c r="V57" s="40"/>
      <c r="W57" s="40"/>
    </row>
    <row r="58" spans="1:23" x14ac:dyDescent="0.2">
      <c r="A58" s="47"/>
      <c r="B58" s="42" t="s">
        <v>23</v>
      </c>
      <c r="C58" s="42"/>
      <c r="D58" s="34" t="s">
        <v>32</v>
      </c>
      <c r="E58" s="36" t="s">
        <v>18</v>
      </c>
      <c r="F58" s="141">
        <f>F66</f>
        <v>2</v>
      </c>
      <c r="G58" s="141">
        <f t="shared" ref="G58:J58" si="11">G66</f>
        <v>3</v>
      </c>
      <c r="H58" s="141">
        <f t="shared" si="11"/>
        <v>2</v>
      </c>
      <c r="I58" s="141">
        <f t="shared" si="11"/>
        <v>4</v>
      </c>
      <c r="J58" s="141">
        <f t="shared" si="11"/>
        <v>3</v>
      </c>
      <c r="K58" s="152">
        <f>SUM(F58:J58)</f>
        <v>14</v>
      </c>
      <c r="L58" s="37">
        <f>VLOOKUP(B58,Работы!$B$4:$F$26,5,0)</f>
        <v>0</v>
      </c>
      <c r="M58" s="48">
        <f>K58*L58</f>
        <v>0</v>
      </c>
      <c r="N58" s="39" t="s">
        <v>32</v>
      </c>
      <c r="O58" s="49"/>
    </row>
    <row r="59" spans="1:23" s="150" customFormat="1" x14ac:dyDescent="0.2">
      <c r="A59" s="79"/>
      <c r="B59" s="146" t="s">
        <v>72</v>
      </c>
      <c r="C59" s="147"/>
      <c r="D59" s="79" t="s">
        <v>32</v>
      </c>
      <c r="E59" s="79" t="s">
        <v>71</v>
      </c>
      <c r="F59" s="79"/>
      <c r="G59" s="79"/>
      <c r="H59" s="79"/>
      <c r="I59" s="79"/>
      <c r="J59" s="79"/>
      <c r="K59" s="144">
        <v>1</v>
      </c>
      <c r="L59" s="148">
        <f>VLOOKUP(B59,Работы!$B$4:$F$26,5,0)</f>
        <v>0</v>
      </c>
      <c r="M59" s="78">
        <f>L59*K59</f>
        <v>0</v>
      </c>
      <c r="N59" s="78" t="s">
        <v>47</v>
      </c>
      <c r="O59" s="78"/>
      <c r="P59" s="149"/>
      <c r="Q59" s="149"/>
      <c r="R59" s="149"/>
      <c r="S59" s="149"/>
      <c r="T59" s="149"/>
      <c r="U59" s="149"/>
      <c r="V59" s="149"/>
      <c r="W59" s="149"/>
    </row>
    <row r="60" spans="1:23" s="41" customFormat="1" x14ac:dyDescent="0.2">
      <c r="A60" s="36"/>
      <c r="B60" s="46" t="s">
        <v>26</v>
      </c>
      <c r="C60" s="46"/>
      <c r="D60" s="36" t="s">
        <v>32</v>
      </c>
      <c r="E60" s="36" t="s">
        <v>18</v>
      </c>
      <c r="F60" s="141">
        <f>F51+F52</f>
        <v>22</v>
      </c>
      <c r="G60" s="141">
        <f t="shared" ref="G60:J60" si="12">G51+G52</f>
        <v>74</v>
      </c>
      <c r="H60" s="141">
        <f t="shared" si="12"/>
        <v>34</v>
      </c>
      <c r="I60" s="141">
        <f t="shared" si="12"/>
        <v>123</v>
      </c>
      <c r="J60" s="141">
        <f t="shared" si="12"/>
        <v>71</v>
      </c>
      <c r="K60" s="152">
        <f>SUM(F60:J60)</f>
        <v>324</v>
      </c>
      <c r="L60" s="37">
        <f>VLOOKUP(B60,Работы!$B$4:$F$26,5,0)</f>
        <v>0</v>
      </c>
      <c r="M60" s="39">
        <f>L60*K60</f>
        <v>0</v>
      </c>
      <c r="N60" s="39" t="s">
        <v>47</v>
      </c>
      <c r="O60" s="39"/>
      <c r="P60" s="40"/>
      <c r="Q60" s="40"/>
      <c r="R60" s="40"/>
      <c r="S60" s="40"/>
      <c r="T60" s="40"/>
      <c r="U60" s="40"/>
      <c r="V60" s="40"/>
      <c r="W60" s="40"/>
    </row>
    <row r="61" spans="1:23" x14ac:dyDescent="0.2">
      <c r="A61" s="47"/>
      <c r="B61" s="42" t="s">
        <v>25</v>
      </c>
      <c r="C61" s="42"/>
      <c r="D61" s="34" t="s">
        <v>32</v>
      </c>
      <c r="E61" s="36" t="s">
        <v>18</v>
      </c>
      <c r="F61" s="141">
        <f>SUM(F30:F40)</f>
        <v>2</v>
      </c>
      <c r="G61" s="141">
        <f t="shared" ref="G61:J61" si="13">SUM(G30:G40)</f>
        <v>3</v>
      </c>
      <c r="H61" s="141">
        <f t="shared" si="13"/>
        <v>2</v>
      </c>
      <c r="I61" s="141">
        <f t="shared" si="13"/>
        <v>4</v>
      </c>
      <c r="J61" s="141">
        <f t="shared" si="13"/>
        <v>3</v>
      </c>
      <c r="K61" s="152">
        <f>SUM(F61:J61)</f>
        <v>14</v>
      </c>
      <c r="L61" s="37">
        <f>VLOOKUP(B61,Работы!$B$4:$F$26,5,0)</f>
        <v>0</v>
      </c>
      <c r="M61" s="48">
        <f>K61*L61</f>
        <v>0</v>
      </c>
      <c r="N61" s="39" t="s">
        <v>47</v>
      </c>
      <c r="O61" s="49"/>
    </row>
    <row r="62" spans="1:23" x14ac:dyDescent="0.2">
      <c r="A62" s="47"/>
      <c r="B62" s="42" t="s">
        <v>24</v>
      </c>
      <c r="C62" s="42"/>
      <c r="D62" s="34" t="s">
        <v>32</v>
      </c>
      <c r="E62" s="36" t="s">
        <v>18</v>
      </c>
      <c r="F62" s="141">
        <f>F60</f>
        <v>22</v>
      </c>
      <c r="G62" s="141">
        <f t="shared" ref="G62:J62" si="14">G60</f>
        <v>74</v>
      </c>
      <c r="H62" s="141">
        <f t="shared" si="14"/>
        <v>34</v>
      </c>
      <c r="I62" s="141">
        <f t="shared" si="14"/>
        <v>123</v>
      </c>
      <c r="J62" s="141">
        <f t="shared" si="14"/>
        <v>71</v>
      </c>
      <c r="K62" s="152">
        <f>SUM(F62:J62)</f>
        <v>324</v>
      </c>
      <c r="L62" s="37">
        <f>VLOOKUP(B62,Работы!$B$4:$F$26,5,0)</f>
        <v>0</v>
      </c>
      <c r="M62" s="48">
        <f>K62*L62</f>
        <v>0</v>
      </c>
      <c r="N62" s="39" t="s">
        <v>47</v>
      </c>
      <c r="O62" s="49"/>
    </row>
    <row r="63" spans="1:23" s="155" customFormat="1" x14ac:dyDescent="0.2">
      <c r="A63" s="141"/>
      <c r="B63" s="151" t="s">
        <v>27</v>
      </c>
      <c r="C63" s="151"/>
      <c r="D63" s="141" t="s">
        <v>32</v>
      </c>
      <c r="E63" s="141" t="s">
        <v>18</v>
      </c>
      <c r="F63" s="141">
        <f>F60</f>
        <v>22</v>
      </c>
      <c r="G63" s="141">
        <f t="shared" ref="G63:J63" si="15">G60</f>
        <v>74</v>
      </c>
      <c r="H63" s="141">
        <f t="shared" si="15"/>
        <v>34</v>
      </c>
      <c r="I63" s="141">
        <f t="shared" si="15"/>
        <v>123</v>
      </c>
      <c r="J63" s="141">
        <f t="shared" si="15"/>
        <v>71</v>
      </c>
      <c r="K63" s="152">
        <f t="shared" ref="K63" si="16">SUM(F63:J63)</f>
        <v>324</v>
      </c>
      <c r="L63" s="153">
        <f>VLOOKUP(B63,Работы!$B$4:$F$26,5,0)</f>
        <v>0</v>
      </c>
      <c r="M63" s="143">
        <f>L63*K63</f>
        <v>0</v>
      </c>
      <c r="N63" s="143" t="s">
        <v>47</v>
      </c>
      <c r="O63" s="143"/>
      <c r="P63" s="154"/>
      <c r="Q63" s="154"/>
      <c r="R63" s="154"/>
      <c r="S63" s="154"/>
      <c r="T63" s="154"/>
      <c r="U63" s="154"/>
      <c r="V63" s="154"/>
      <c r="W63" s="154"/>
    </row>
    <row r="64" spans="1:23" s="41" customFormat="1" ht="27" customHeight="1" x14ac:dyDescent="0.2">
      <c r="A64" s="36"/>
      <c r="B64" s="145" t="s">
        <v>28</v>
      </c>
      <c r="C64" s="46"/>
      <c r="D64" s="36" t="s">
        <v>32</v>
      </c>
      <c r="E64" s="36" t="s">
        <v>18</v>
      </c>
      <c r="F64" s="141">
        <f>SUM(F30:F40)</f>
        <v>2</v>
      </c>
      <c r="G64" s="141">
        <f t="shared" ref="G64:J64" si="17">SUM(G30:G40)</f>
        <v>3</v>
      </c>
      <c r="H64" s="141">
        <f t="shared" si="17"/>
        <v>2</v>
      </c>
      <c r="I64" s="141">
        <f t="shared" si="17"/>
        <v>4</v>
      </c>
      <c r="J64" s="141">
        <f t="shared" si="17"/>
        <v>3</v>
      </c>
      <c r="K64" s="152">
        <f>SUM(F64:J64)</f>
        <v>14</v>
      </c>
      <c r="L64" s="37">
        <f>VLOOKUP(B64,Работы!$B$4:$F$26,5,0)</f>
        <v>0</v>
      </c>
      <c r="M64" s="39">
        <f>L64*K64</f>
        <v>0</v>
      </c>
      <c r="N64" s="39"/>
      <c r="O64" s="39"/>
      <c r="P64" s="40"/>
      <c r="Q64" s="40"/>
      <c r="R64" s="40"/>
      <c r="S64" s="40"/>
      <c r="T64" s="40"/>
      <c r="U64" s="40"/>
      <c r="V64" s="40"/>
      <c r="W64" s="40"/>
    </row>
    <row r="65" spans="1:25" s="41" customFormat="1" x14ac:dyDescent="0.2">
      <c r="A65" s="36"/>
      <c r="B65" s="35" t="s">
        <v>17</v>
      </c>
      <c r="C65" s="35"/>
      <c r="D65" s="17"/>
      <c r="E65" s="36"/>
      <c r="F65" s="36"/>
      <c r="G65" s="36"/>
      <c r="H65" s="36"/>
      <c r="I65" s="36"/>
      <c r="J65" s="36"/>
      <c r="K65" s="17"/>
      <c r="L65" s="37"/>
      <c r="M65" s="38">
        <f>SUM(M66)</f>
        <v>0</v>
      </c>
      <c r="N65" s="39"/>
      <c r="O65" s="39"/>
      <c r="P65" s="40"/>
      <c r="Q65" s="40"/>
      <c r="R65" s="40"/>
      <c r="S65" s="40"/>
      <c r="T65" s="40"/>
      <c r="U65" s="40"/>
      <c r="V65" s="40"/>
      <c r="W65" s="40"/>
    </row>
    <row r="66" spans="1:25" s="41" customFormat="1" x14ac:dyDescent="0.2">
      <c r="A66" s="36"/>
      <c r="B66" s="46" t="s">
        <v>62</v>
      </c>
      <c r="C66" s="46"/>
      <c r="D66" s="36" t="s">
        <v>32</v>
      </c>
      <c r="E66" s="36" t="s">
        <v>18</v>
      </c>
      <c r="F66" s="141">
        <f>SUM(F30:F40)</f>
        <v>2</v>
      </c>
      <c r="G66" s="141">
        <f>SUM(G30:G40)</f>
        <v>3</v>
      </c>
      <c r="H66" s="141">
        <f>SUM(H30:H40)</f>
        <v>2</v>
      </c>
      <c r="I66" s="141">
        <f>SUM(I30:I40)</f>
        <v>4</v>
      </c>
      <c r="J66" s="141">
        <f>SUM(J30:J40)</f>
        <v>3</v>
      </c>
      <c r="K66" s="152">
        <f>SUM(F66:J66)</f>
        <v>14</v>
      </c>
      <c r="L66" s="37">
        <f>VLOOKUP(B66,Материалы!$B$4:$F$15,5,0)</f>
        <v>0</v>
      </c>
      <c r="M66" s="39">
        <f>L66*K66</f>
        <v>0</v>
      </c>
      <c r="N66" s="39"/>
      <c r="O66" s="39"/>
      <c r="P66" s="40"/>
      <c r="Q66" s="40"/>
      <c r="R66" s="40"/>
      <c r="S66" s="40"/>
      <c r="T66" s="40"/>
      <c r="U66" s="40"/>
      <c r="V66" s="40"/>
      <c r="W66" s="40"/>
    </row>
    <row r="67" spans="1:25" s="20" customFormat="1" x14ac:dyDescent="0.25">
      <c r="A67" s="50" t="s">
        <v>43</v>
      </c>
      <c r="B67" s="51" t="s">
        <v>40</v>
      </c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3"/>
      <c r="O67" s="53"/>
      <c r="P67" s="19"/>
      <c r="Q67" s="19"/>
      <c r="R67" s="19"/>
      <c r="S67" s="19"/>
      <c r="T67" s="19"/>
      <c r="U67" s="19"/>
      <c r="V67" s="19"/>
      <c r="W67" s="19"/>
      <c r="X67" s="19"/>
      <c r="Y67" s="19"/>
    </row>
    <row r="68" spans="1:25" s="41" customFormat="1" x14ac:dyDescent="0.2">
      <c r="A68" s="54" t="s">
        <v>42</v>
      </c>
      <c r="B68" s="55" t="s">
        <v>40</v>
      </c>
      <c r="C68" s="55"/>
      <c r="D68" s="56"/>
      <c r="E68" s="56"/>
      <c r="F68" s="56"/>
      <c r="G68" s="56"/>
      <c r="H68" s="56"/>
      <c r="I68" s="56"/>
      <c r="J68" s="56"/>
      <c r="K68" s="56"/>
      <c r="L68" s="56"/>
      <c r="M68" s="57"/>
      <c r="N68" s="58"/>
      <c r="O68" s="58"/>
      <c r="P68" s="40"/>
      <c r="Q68" s="40"/>
      <c r="R68" s="40"/>
      <c r="S68" s="40"/>
      <c r="T68" s="40"/>
      <c r="U68" s="40"/>
      <c r="V68" s="40"/>
      <c r="W68" s="40"/>
      <c r="X68" s="40"/>
      <c r="Y68" s="40"/>
    </row>
    <row r="69" spans="1:25" s="41" customFormat="1" x14ac:dyDescent="0.2">
      <c r="A69" s="59" t="s">
        <v>41</v>
      </c>
      <c r="B69" s="60" t="s">
        <v>40</v>
      </c>
      <c r="C69" s="60"/>
      <c r="D69" s="61"/>
      <c r="E69" s="61"/>
      <c r="F69" s="61"/>
      <c r="G69" s="61"/>
      <c r="H69" s="61"/>
      <c r="I69" s="61"/>
      <c r="J69" s="61"/>
      <c r="K69" s="61"/>
      <c r="L69" s="61"/>
      <c r="M69" s="33">
        <f>M70+M72</f>
        <v>0</v>
      </c>
      <c r="N69" s="62"/>
      <c r="O69" s="62"/>
      <c r="P69" s="40"/>
      <c r="Q69" s="40"/>
      <c r="R69" s="40"/>
      <c r="S69" s="40"/>
      <c r="T69" s="40"/>
      <c r="U69" s="40"/>
      <c r="V69" s="40"/>
      <c r="W69" s="40"/>
      <c r="X69" s="40"/>
      <c r="Y69" s="40"/>
    </row>
    <row r="70" spans="1:25" s="41" customFormat="1" x14ac:dyDescent="0.2">
      <c r="A70" s="63"/>
      <c r="B70" s="35" t="s">
        <v>16</v>
      </c>
      <c r="C70" s="35"/>
      <c r="D70" s="17"/>
      <c r="E70" s="36"/>
      <c r="F70" s="36"/>
      <c r="G70" s="36"/>
      <c r="H70" s="36"/>
      <c r="I70" s="36"/>
      <c r="J70" s="36"/>
      <c r="K70" s="17"/>
      <c r="L70" s="36"/>
      <c r="M70" s="38">
        <f>SUM(M71)</f>
        <v>0</v>
      </c>
      <c r="N70" s="39"/>
      <c r="O70" s="39"/>
      <c r="P70" s="40"/>
      <c r="Q70" s="40"/>
      <c r="R70" s="40"/>
      <c r="S70" s="40"/>
      <c r="T70" s="40"/>
      <c r="U70" s="40"/>
      <c r="V70" s="40"/>
      <c r="W70" s="40"/>
      <c r="X70" s="40"/>
      <c r="Y70" s="40"/>
    </row>
    <row r="71" spans="1:25" s="41" customFormat="1" ht="71.25" customHeight="1" x14ac:dyDescent="0.2">
      <c r="A71" s="63"/>
      <c r="B71" s="46" t="s">
        <v>129</v>
      </c>
      <c r="C71" s="46"/>
      <c r="D71" s="36" t="s">
        <v>32</v>
      </c>
      <c r="E71" s="36" t="s">
        <v>39</v>
      </c>
      <c r="F71" s="36"/>
      <c r="G71" s="36"/>
      <c r="H71" s="36"/>
      <c r="I71" s="36"/>
      <c r="J71" s="36"/>
      <c r="K71" s="17">
        <v>3</v>
      </c>
      <c r="L71" s="37">
        <f>Работы!F26</f>
        <v>0</v>
      </c>
      <c r="M71" s="39">
        <f>L71*K71</f>
        <v>0</v>
      </c>
      <c r="N71" s="39"/>
      <c r="O71" s="39"/>
      <c r="P71" s="40"/>
      <c r="Q71" s="40"/>
      <c r="R71" s="40"/>
      <c r="S71" s="40"/>
      <c r="T71" s="40"/>
      <c r="U71" s="40"/>
      <c r="V71" s="40"/>
      <c r="W71" s="40"/>
      <c r="X71" s="40"/>
      <c r="Y71" s="40"/>
    </row>
    <row r="72" spans="1:25" s="41" customFormat="1" x14ac:dyDescent="0.2">
      <c r="A72" s="63"/>
      <c r="B72" s="35" t="s">
        <v>17</v>
      </c>
      <c r="C72" s="35"/>
      <c r="D72" s="17"/>
      <c r="E72" s="36"/>
      <c r="F72" s="36"/>
      <c r="G72" s="36"/>
      <c r="H72" s="36"/>
      <c r="I72" s="36"/>
      <c r="J72" s="36"/>
      <c r="K72" s="17"/>
      <c r="L72" s="36"/>
      <c r="M72" s="38">
        <f>SUM(M73)</f>
        <v>0</v>
      </c>
      <c r="N72" s="39"/>
      <c r="O72" s="39"/>
      <c r="P72" s="40"/>
      <c r="Q72" s="40"/>
      <c r="R72" s="40"/>
      <c r="S72" s="40"/>
      <c r="T72" s="40"/>
      <c r="U72" s="40"/>
      <c r="V72" s="40"/>
      <c r="W72" s="40"/>
      <c r="X72" s="40"/>
      <c r="Y72" s="40"/>
    </row>
    <row r="73" spans="1:25" s="41" customFormat="1" x14ac:dyDescent="0.2">
      <c r="A73" s="36"/>
      <c r="B73" s="46" t="s">
        <v>32</v>
      </c>
      <c r="C73" s="46"/>
      <c r="D73" s="36"/>
      <c r="E73" s="36"/>
      <c r="F73" s="36"/>
      <c r="G73" s="36"/>
      <c r="H73" s="36"/>
      <c r="I73" s="36"/>
      <c r="J73" s="36"/>
      <c r="K73" s="17"/>
      <c r="L73" s="36"/>
      <c r="M73" s="39"/>
      <c r="N73" s="39"/>
      <c r="O73" s="39"/>
      <c r="P73" s="40"/>
      <c r="Q73" s="40"/>
      <c r="R73" s="40"/>
      <c r="S73" s="40"/>
      <c r="T73" s="40"/>
      <c r="U73" s="40"/>
      <c r="V73" s="40"/>
      <c r="W73" s="40"/>
      <c r="X73" s="40"/>
      <c r="Y73" s="40"/>
    </row>
    <row r="74" spans="1:25" s="66" customFormat="1" ht="15" customHeight="1" x14ac:dyDescent="0.2">
      <c r="A74" s="56"/>
      <c r="B74" s="156" t="s">
        <v>69</v>
      </c>
      <c r="C74" s="157"/>
      <c r="D74" s="157"/>
      <c r="E74" s="157"/>
      <c r="F74" s="157"/>
      <c r="G74" s="157"/>
      <c r="H74" s="157"/>
      <c r="I74" s="157"/>
      <c r="J74" s="157"/>
      <c r="K74" s="157"/>
      <c r="L74" s="158"/>
      <c r="M74" s="64">
        <f>M16+M42+M49+M56+M69</f>
        <v>0</v>
      </c>
      <c r="N74" s="64"/>
      <c r="O74" s="64"/>
      <c r="P74" s="40"/>
      <c r="Q74" s="65"/>
      <c r="R74" s="65"/>
      <c r="S74" s="65"/>
      <c r="T74" s="65"/>
      <c r="U74" s="65"/>
      <c r="V74" s="65"/>
      <c r="W74" s="65"/>
    </row>
    <row r="75" spans="1:25" s="70" customFormat="1" ht="15" customHeight="1" x14ac:dyDescent="0.2">
      <c r="A75" s="67"/>
      <c r="B75" s="159" t="s">
        <v>19</v>
      </c>
      <c r="C75" s="160"/>
      <c r="D75" s="160"/>
      <c r="E75" s="160"/>
      <c r="F75" s="160"/>
      <c r="G75" s="160"/>
      <c r="H75" s="160"/>
      <c r="I75" s="160"/>
      <c r="J75" s="160"/>
      <c r="K75" s="160"/>
      <c r="L75" s="161"/>
      <c r="M75" s="68">
        <f>M17+M43+M50+M57+M70</f>
        <v>0</v>
      </c>
      <c r="N75" s="67"/>
      <c r="O75" s="67"/>
      <c r="P75" s="40"/>
      <c r="Q75" s="69"/>
      <c r="R75" s="69"/>
      <c r="S75" s="69"/>
      <c r="T75" s="69"/>
      <c r="U75" s="69"/>
      <c r="V75" s="69"/>
      <c r="W75" s="69"/>
    </row>
    <row r="76" spans="1:25" s="70" customFormat="1" ht="15" customHeight="1" x14ac:dyDescent="0.2">
      <c r="A76" s="67"/>
      <c r="B76" s="159" t="s">
        <v>20</v>
      </c>
      <c r="C76" s="160"/>
      <c r="D76" s="160"/>
      <c r="E76" s="160"/>
      <c r="F76" s="160"/>
      <c r="G76" s="160"/>
      <c r="H76" s="160"/>
      <c r="I76" s="160"/>
      <c r="J76" s="160"/>
      <c r="K76" s="160"/>
      <c r="L76" s="161"/>
      <c r="M76" s="68">
        <f>M29+M46+M53+M65+M72</f>
        <v>0</v>
      </c>
      <c r="N76" s="67"/>
      <c r="O76" s="67"/>
      <c r="P76" s="40"/>
      <c r="Q76" s="69"/>
      <c r="R76" s="69"/>
      <c r="S76" s="69"/>
      <c r="T76" s="69"/>
      <c r="U76" s="69"/>
      <c r="V76" s="69"/>
      <c r="W76" s="69"/>
    </row>
    <row r="77" spans="1:25" s="70" customFormat="1" ht="15" customHeight="1" x14ac:dyDescent="0.2">
      <c r="A77" s="80"/>
      <c r="B77" s="162" t="s">
        <v>70</v>
      </c>
      <c r="C77" s="163"/>
      <c r="D77" s="163"/>
      <c r="E77" s="163"/>
      <c r="F77" s="163"/>
      <c r="G77" s="163"/>
      <c r="H77" s="163"/>
      <c r="I77" s="163"/>
      <c r="J77" s="163"/>
      <c r="K77" s="163"/>
      <c r="L77" s="164"/>
      <c r="M77" s="81"/>
      <c r="N77" s="81"/>
      <c r="O77" s="81"/>
      <c r="P77" s="69"/>
      <c r="Q77" s="69"/>
      <c r="R77" s="69"/>
      <c r="S77" s="69"/>
      <c r="T77" s="69"/>
      <c r="U77" s="69"/>
      <c r="V77" s="69"/>
      <c r="W77" s="69"/>
    </row>
    <row r="79" spans="1:25" s="41" customFormat="1" x14ac:dyDescent="0.2">
      <c r="A79" s="71" t="s">
        <v>51</v>
      </c>
      <c r="C79" s="72"/>
      <c r="D79" s="72"/>
      <c r="K79" s="140"/>
      <c r="P79" s="40"/>
      <c r="Q79" s="40"/>
      <c r="R79" s="40"/>
      <c r="S79" s="40"/>
      <c r="T79" s="40"/>
      <c r="U79" s="40"/>
      <c r="V79" s="40"/>
      <c r="W79" s="40"/>
      <c r="X79" s="40"/>
    </row>
    <row r="80" spans="1:25" s="41" customFormat="1" ht="35.25" customHeight="1" x14ac:dyDescent="0.2">
      <c r="A80" s="129" t="s">
        <v>52</v>
      </c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73"/>
      <c r="Q80" s="73"/>
      <c r="R80" s="73"/>
      <c r="S80" s="73"/>
      <c r="T80" s="73"/>
      <c r="U80" s="73"/>
      <c r="V80" s="73"/>
      <c r="W80" s="40"/>
      <c r="X80" s="40"/>
    </row>
    <row r="81" spans="1:24" s="41" customFormat="1" ht="17.25" customHeight="1" x14ac:dyDescent="0.2">
      <c r="A81" s="129" t="s">
        <v>53</v>
      </c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73"/>
      <c r="Q81" s="73"/>
      <c r="R81" s="73"/>
      <c r="S81" s="73"/>
      <c r="T81" s="73"/>
      <c r="U81" s="73"/>
      <c r="V81" s="73"/>
      <c r="W81" s="40"/>
      <c r="X81" s="40"/>
    </row>
    <row r="82" spans="1:24" s="41" customFormat="1" ht="17.25" customHeight="1" x14ac:dyDescent="0.2">
      <c r="A82" s="130" t="s">
        <v>54</v>
      </c>
      <c r="B82" s="130"/>
      <c r="C82" s="130"/>
      <c r="D82" s="130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73"/>
      <c r="Q82" s="73"/>
      <c r="R82" s="73"/>
      <c r="S82" s="73"/>
      <c r="T82" s="73"/>
      <c r="U82" s="73"/>
      <c r="V82" s="73"/>
      <c r="W82" s="40"/>
      <c r="X82" s="40"/>
    </row>
    <row r="83" spans="1:24" s="76" customFormat="1" ht="17.25" customHeight="1" x14ac:dyDescent="0.25">
      <c r="A83" s="130" t="s">
        <v>130</v>
      </c>
      <c r="B83" s="130"/>
      <c r="C83" s="130"/>
      <c r="D83" s="130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P83" s="74"/>
      <c r="Q83" s="75"/>
      <c r="R83" s="75"/>
      <c r="S83" s="75"/>
      <c r="T83" s="75"/>
      <c r="U83" s="75"/>
    </row>
    <row r="84" spans="1:24" s="41" customFormat="1" ht="101.25" customHeight="1" x14ac:dyDescent="0.2">
      <c r="A84" s="131" t="s">
        <v>55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73"/>
      <c r="Q84" s="73"/>
      <c r="R84" s="73"/>
      <c r="S84" s="73"/>
      <c r="T84" s="73"/>
      <c r="U84" s="73"/>
      <c r="V84" s="73"/>
      <c r="W84" s="40"/>
      <c r="X84" s="40"/>
    </row>
  </sheetData>
  <mergeCells count="11">
    <mergeCell ref="A84:O84"/>
    <mergeCell ref="A9:N9"/>
    <mergeCell ref="A80:O80"/>
    <mergeCell ref="A81:O81"/>
    <mergeCell ref="A82:O82"/>
    <mergeCell ref="A83:O83"/>
    <mergeCell ref="A10:O10"/>
    <mergeCell ref="B74:L74"/>
    <mergeCell ref="B75:L75"/>
    <mergeCell ref="B76:L76"/>
    <mergeCell ref="B77:L77"/>
  </mergeCells>
  <phoneticPr fontId="6" type="noConversion"/>
  <pageMargins left="0.25" right="0.25" top="0.75" bottom="0.75" header="0.3" footer="0.3"/>
  <pageSetup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111E9-AB2D-4FE0-A8B4-40076811C5CA}">
  <dimension ref="A1:L18"/>
  <sheetViews>
    <sheetView zoomScale="90" zoomScaleNormal="90" workbookViewId="0">
      <selection activeCell="G31" sqref="G31"/>
    </sheetView>
  </sheetViews>
  <sheetFormatPr defaultColWidth="9.140625" defaultRowHeight="12.75" x14ac:dyDescent="0.2"/>
  <cols>
    <col min="1" max="1" width="7.28515625" style="1" customWidth="1"/>
    <col min="2" max="2" width="32.85546875" style="97" customWidth="1"/>
    <col min="3" max="3" width="32.85546875" style="96" customWidth="1"/>
    <col min="4" max="4" width="10.5703125" style="77" customWidth="1"/>
    <col min="5" max="5" width="14.140625" style="85" customWidth="1"/>
    <col min="6" max="7" width="20.7109375" style="14" customWidth="1"/>
    <col min="8" max="8" width="9.140625" style="1"/>
    <col min="9" max="9" width="13" style="1" customWidth="1"/>
    <col min="10" max="16384" width="9.140625" style="1"/>
  </cols>
  <sheetData>
    <row r="1" spans="1:12" ht="18.75" customHeight="1" x14ac:dyDescent="0.2">
      <c r="A1" s="135" t="s">
        <v>73</v>
      </c>
      <c r="B1" s="135"/>
      <c r="C1" s="135"/>
      <c r="D1" s="135"/>
      <c r="E1" s="135"/>
      <c r="F1" s="135"/>
      <c r="G1" s="135"/>
    </row>
    <row r="2" spans="1:12" ht="14.25" customHeight="1" x14ac:dyDescent="0.2">
      <c r="A2" s="82"/>
      <c r="B2" s="83"/>
      <c r="C2" s="124"/>
      <c r="D2" s="84"/>
    </row>
    <row r="3" spans="1:12" s="86" customFormat="1" ht="33" customHeight="1" x14ac:dyDescent="0.25">
      <c r="A3" s="113" t="s">
        <v>4</v>
      </c>
      <c r="B3" s="112" t="s">
        <v>5</v>
      </c>
      <c r="C3" s="112" t="s">
        <v>45</v>
      </c>
      <c r="D3" s="114" t="s">
        <v>74</v>
      </c>
      <c r="E3" s="115" t="s">
        <v>75</v>
      </c>
      <c r="F3" s="116" t="s">
        <v>76</v>
      </c>
      <c r="G3" s="117" t="s">
        <v>77</v>
      </c>
    </row>
    <row r="4" spans="1:12" s="91" customFormat="1" ht="15" customHeight="1" x14ac:dyDescent="0.2">
      <c r="A4" s="87">
        <v>1</v>
      </c>
      <c r="B4" s="42" t="s">
        <v>49</v>
      </c>
      <c r="C4" s="34" t="str">
        <f>'ГП-105'!D30</f>
        <v>Лифт г/п 1000 кг на 12 ост. (v=1,6м/с)</v>
      </c>
      <c r="D4" s="120" t="str">
        <f>VLOOKUP(B4,'ГП-105'!$B$13:$E$73,4,0)</f>
        <v>шт.</v>
      </c>
      <c r="E4" s="89">
        <v>1</v>
      </c>
      <c r="F4" s="90"/>
      <c r="G4" s="90">
        <f>F4*E4</f>
        <v>0</v>
      </c>
      <c r="H4" s="165" t="s">
        <v>117</v>
      </c>
      <c r="I4" s="165" t="s">
        <v>98</v>
      </c>
    </row>
    <row r="5" spans="1:12" s="91" customFormat="1" ht="15" customHeight="1" x14ac:dyDescent="0.2">
      <c r="A5" s="87">
        <v>2</v>
      </c>
      <c r="B5" s="42" t="s">
        <v>50</v>
      </c>
      <c r="C5" s="34" t="str">
        <f>'ГП-105'!D31</f>
        <v>Лифт г/п 1000 кг на 10 ост. (v=1,6м/с)</v>
      </c>
      <c r="D5" s="120" t="str">
        <f>VLOOKUP(B5,'ГП-105'!$B$13:$E$73,4,0)</f>
        <v>шт.</v>
      </c>
      <c r="E5" s="89">
        <v>1</v>
      </c>
      <c r="F5" s="90"/>
      <c r="G5" s="90">
        <f t="shared" ref="G5:G13" si="0">F5*E5</f>
        <v>0</v>
      </c>
      <c r="H5" s="166" t="s">
        <v>118</v>
      </c>
      <c r="I5" s="166" t="s">
        <v>99</v>
      </c>
      <c r="J5" s="92"/>
      <c r="K5" s="92"/>
      <c r="L5" s="92"/>
    </row>
    <row r="6" spans="1:12" s="91" customFormat="1" ht="15" customHeight="1" x14ac:dyDescent="0.2">
      <c r="A6" s="87">
        <v>3</v>
      </c>
      <c r="B6" s="42" t="s">
        <v>56</v>
      </c>
      <c r="C6" s="34" t="str">
        <f>'ГП-105'!D32</f>
        <v>Лифт г/п 1000 кг на 26 ост. (v=1,6м/с)</v>
      </c>
      <c r="D6" s="120" t="str">
        <f>VLOOKUP(B6,'ГП-105'!$B$13:$E$73,4,0)</f>
        <v>шт.</v>
      </c>
      <c r="E6" s="89">
        <v>1</v>
      </c>
      <c r="F6" s="90"/>
      <c r="G6" s="90">
        <f t="shared" si="0"/>
        <v>0</v>
      </c>
      <c r="H6" s="165" t="s">
        <v>115</v>
      </c>
      <c r="I6" s="165" t="s">
        <v>98</v>
      </c>
    </row>
    <row r="7" spans="1:12" s="91" customFormat="1" ht="15" customHeight="1" x14ac:dyDescent="0.2">
      <c r="A7" s="87">
        <v>4</v>
      </c>
      <c r="B7" s="42" t="s">
        <v>57</v>
      </c>
      <c r="C7" s="34" t="str">
        <f>'ГП-105'!D33</f>
        <v>Лифт г/п 1000 кг на 24 ост. (v=1,6м/с)</v>
      </c>
      <c r="D7" s="120" t="str">
        <f>VLOOKUP(B7,'ГП-105'!$B$13:$E$73,4,0)</f>
        <v>шт.</v>
      </c>
      <c r="E7" s="89">
        <v>2</v>
      </c>
      <c r="F7" s="90"/>
      <c r="G7" s="90">
        <f t="shared" si="0"/>
        <v>0</v>
      </c>
      <c r="H7" s="167" t="s">
        <v>116</v>
      </c>
      <c r="I7" s="165" t="s">
        <v>99</v>
      </c>
      <c r="J7" s="93"/>
      <c r="K7" s="93"/>
      <c r="L7" s="93"/>
    </row>
    <row r="8" spans="1:12" s="91" customFormat="1" x14ac:dyDescent="0.2">
      <c r="A8" s="87">
        <v>5</v>
      </c>
      <c r="B8" s="42" t="s">
        <v>80</v>
      </c>
      <c r="C8" s="34" t="str">
        <f>'ГП-105'!D34</f>
        <v>Лифт г/п 1000 кг на 16 ост. (v=1,6м/с)</v>
      </c>
      <c r="D8" s="120" t="str">
        <f>VLOOKUP(B8,'ГП-105'!$B$13:$E$73,4,0)</f>
        <v>шт.</v>
      </c>
      <c r="E8" s="89">
        <v>1</v>
      </c>
      <c r="F8" s="90"/>
      <c r="G8" s="90">
        <f t="shared" si="0"/>
        <v>0</v>
      </c>
      <c r="H8" s="165" t="s">
        <v>113</v>
      </c>
      <c r="I8" s="165" t="s">
        <v>99</v>
      </c>
    </row>
    <row r="9" spans="1:12" s="91" customFormat="1" x14ac:dyDescent="0.2">
      <c r="A9" s="87">
        <v>6</v>
      </c>
      <c r="B9" s="42" t="s">
        <v>81</v>
      </c>
      <c r="C9" s="34" t="str">
        <f>'ГП-105'!D35</f>
        <v>Лифт г/п 1000 кг на 18 ост. (v=1,6м/с)</v>
      </c>
      <c r="D9" s="120" t="str">
        <f>VLOOKUP(B9,'ГП-105'!$B$13:$E$73,4,0)</f>
        <v>шт.</v>
      </c>
      <c r="E9" s="89">
        <v>1</v>
      </c>
      <c r="F9" s="90"/>
      <c r="G9" s="90">
        <f t="shared" si="0"/>
        <v>0</v>
      </c>
      <c r="H9" s="165" t="s">
        <v>114</v>
      </c>
      <c r="I9" s="165" t="s">
        <v>98</v>
      </c>
    </row>
    <row r="10" spans="1:12" s="91" customFormat="1" x14ac:dyDescent="0.2">
      <c r="A10" s="87">
        <v>7</v>
      </c>
      <c r="B10" s="42" t="s">
        <v>82</v>
      </c>
      <c r="C10" s="34" t="str">
        <f>'ГП-105'!D36</f>
        <v>Лифт г/п 1000 кг на 31 ост. (v=1,75м/с)</v>
      </c>
      <c r="D10" s="120" t="str">
        <f>VLOOKUP(B10,'ГП-105'!$B$13:$E$73,4,0)</f>
        <v>шт.</v>
      </c>
      <c r="E10" s="89">
        <v>2</v>
      </c>
      <c r="F10" s="90"/>
      <c r="G10" s="90">
        <f t="shared" si="0"/>
        <v>0</v>
      </c>
      <c r="H10" s="165" t="s">
        <v>109</v>
      </c>
      <c r="I10" s="165" t="s">
        <v>98</v>
      </c>
    </row>
    <row r="11" spans="1:12" s="91" customFormat="1" x14ac:dyDescent="0.2">
      <c r="A11" s="87">
        <v>8</v>
      </c>
      <c r="B11" s="42" t="s">
        <v>83</v>
      </c>
      <c r="C11" s="34" t="str">
        <f>'ГП-105'!D37</f>
        <v>Лифт г/п 1000 кг на 31 ост. (v=1,75м/с)</v>
      </c>
      <c r="D11" s="120" t="str">
        <f>VLOOKUP(B11,'ГП-105'!$B$13:$E$73,4,0)</f>
        <v>шт.</v>
      </c>
      <c r="E11" s="89">
        <v>1</v>
      </c>
      <c r="F11" s="90"/>
      <c r="G11" s="90">
        <f t="shared" si="0"/>
        <v>0</v>
      </c>
      <c r="H11" s="165" t="s">
        <v>110</v>
      </c>
      <c r="I11" s="165" t="s">
        <v>98</v>
      </c>
    </row>
    <row r="12" spans="1:12" s="91" customFormat="1" x14ac:dyDescent="0.2">
      <c r="A12" s="87">
        <v>9</v>
      </c>
      <c r="B12" s="42" t="s">
        <v>84</v>
      </c>
      <c r="C12" s="34" t="str">
        <f>'ГП-105'!D38</f>
        <v>Лифт г/п 1000 кг на 30 ост. (v=1,75м/с)</v>
      </c>
      <c r="D12" s="120" t="str">
        <f>VLOOKUP(B12,'ГП-105'!$B$13:$E$73,4,0)</f>
        <v>шт.</v>
      </c>
      <c r="E12" s="89">
        <v>1</v>
      </c>
      <c r="F12" s="90"/>
      <c r="G12" s="90">
        <f t="shared" si="0"/>
        <v>0</v>
      </c>
      <c r="H12" s="165" t="s">
        <v>111</v>
      </c>
      <c r="I12" s="165" t="s">
        <v>98</v>
      </c>
    </row>
    <row r="13" spans="1:12" s="91" customFormat="1" x14ac:dyDescent="0.2">
      <c r="A13" s="87">
        <v>10</v>
      </c>
      <c r="B13" s="42" t="s">
        <v>85</v>
      </c>
      <c r="C13" s="34" t="str">
        <f>'ГП-105'!D39</f>
        <v>Лифт г/п 1000 кг на 25 ост. (v=1,6м/с)</v>
      </c>
      <c r="D13" s="120" t="str">
        <f>VLOOKUP(B13,'ГП-105'!$B$13:$E$73,4,0)</f>
        <v>шт.</v>
      </c>
      <c r="E13" s="89">
        <v>1</v>
      </c>
      <c r="F13" s="90"/>
      <c r="G13" s="90">
        <f t="shared" si="0"/>
        <v>0</v>
      </c>
      <c r="H13" s="165" t="s">
        <v>120</v>
      </c>
      <c r="I13" s="165" t="s">
        <v>98</v>
      </c>
    </row>
    <row r="14" spans="1:12" s="91" customFormat="1" ht="15" customHeight="1" x14ac:dyDescent="0.2">
      <c r="A14" s="87">
        <v>11</v>
      </c>
      <c r="B14" s="42" t="s">
        <v>86</v>
      </c>
      <c r="C14" s="34" t="str">
        <f>'ГП-105'!D40</f>
        <v>Лифт г/п 1000 кг на 23 ост. (v=1,6м/с)</v>
      </c>
      <c r="D14" s="120" t="str">
        <f>VLOOKUP(B14,'ГП-105'!$B$13:$E$73,4,0)</f>
        <v>шт.</v>
      </c>
      <c r="E14" s="89">
        <v>2</v>
      </c>
      <c r="F14" s="90"/>
      <c r="G14" s="90">
        <f t="shared" ref="G14:G15" si="1">F14*E14</f>
        <v>0</v>
      </c>
      <c r="H14" s="166" t="s">
        <v>122</v>
      </c>
      <c r="I14" s="166" t="s">
        <v>99</v>
      </c>
      <c r="J14" s="92"/>
      <c r="K14" s="92"/>
      <c r="L14" s="92"/>
    </row>
    <row r="15" spans="1:12" s="91" customFormat="1" x14ac:dyDescent="0.2">
      <c r="A15" s="87">
        <v>20</v>
      </c>
      <c r="B15" s="42" t="s">
        <v>62</v>
      </c>
      <c r="C15" s="34">
        <f>'ГП-105'!D41</f>
        <v>0</v>
      </c>
      <c r="D15" s="120" t="str">
        <f>VLOOKUP(B15,'ГП-105'!$B$13:$E$73,4,0)</f>
        <v>шт.</v>
      </c>
      <c r="E15" s="89">
        <f>'ГП-105'!K66</f>
        <v>14</v>
      </c>
      <c r="F15" s="90"/>
      <c r="G15" s="90">
        <f t="shared" si="1"/>
        <v>0</v>
      </c>
    </row>
    <row r="16" spans="1:12" s="96" customFormat="1" ht="20.100000000000001" customHeight="1" x14ac:dyDescent="0.2">
      <c r="A16" s="94"/>
      <c r="B16" s="132" t="s">
        <v>20</v>
      </c>
      <c r="C16" s="133"/>
      <c r="D16" s="133"/>
      <c r="E16" s="133"/>
      <c r="F16" s="134"/>
      <c r="G16" s="168">
        <f>SUM(G4:G15)</f>
        <v>0</v>
      </c>
    </row>
    <row r="18" spans="6:7" x14ac:dyDescent="0.2">
      <c r="F18" s="118" t="s">
        <v>94</v>
      </c>
      <c r="G18" s="118">
        <f>G16-'ГП-105'!M76</f>
        <v>0</v>
      </c>
    </row>
  </sheetData>
  <mergeCells count="2">
    <mergeCell ref="B16:F16"/>
    <mergeCell ref="A1:G1"/>
  </mergeCells>
  <phoneticPr fontId="6" type="noConversion"/>
  <conditionalFormatting sqref="B4:C15">
    <cfRule type="duplicateValues" dxfId="2" priority="6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29A90-29AA-48A0-8BE1-50501BCE0BC7}">
  <dimension ref="A1:O29"/>
  <sheetViews>
    <sheetView zoomScale="90" zoomScaleNormal="90" workbookViewId="0">
      <selection activeCell="P24" sqref="P24"/>
    </sheetView>
  </sheetViews>
  <sheetFormatPr defaultColWidth="9.140625" defaultRowHeight="12.75" x14ac:dyDescent="0.2"/>
  <cols>
    <col min="1" max="1" width="7.85546875" style="1" customWidth="1"/>
    <col min="2" max="2" width="56.7109375" style="1" customWidth="1"/>
    <col min="3" max="3" width="31.42578125" style="96" customWidth="1"/>
    <col min="4" max="4" width="10.5703125" style="77" customWidth="1"/>
    <col min="5" max="5" width="14.140625" style="85" customWidth="1"/>
    <col min="6" max="7" width="20.7109375" style="14" customWidth="1"/>
    <col min="8" max="8" width="30.7109375" style="1" customWidth="1"/>
    <col min="9" max="16384" width="9.140625" style="1"/>
  </cols>
  <sheetData>
    <row r="1" spans="1:15" ht="18.75" customHeight="1" x14ac:dyDescent="0.2">
      <c r="A1" s="135" t="s">
        <v>78</v>
      </c>
      <c r="B1" s="135"/>
      <c r="C1" s="135"/>
      <c r="D1" s="135"/>
      <c r="E1" s="135"/>
      <c r="F1" s="135"/>
      <c r="G1" s="135"/>
      <c r="H1" s="135"/>
    </row>
    <row r="2" spans="1:15" ht="19.5" customHeight="1" x14ac:dyDescent="0.2">
      <c r="A2" s="82"/>
      <c r="B2" s="82"/>
      <c r="C2" s="124"/>
      <c r="D2" s="84"/>
    </row>
    <row r="3" spans="1:15" s="86" customFormat="1" ht="15.75" customHeight="1" x14ac:dyDescent="0.25">
      <c r="A3" s="122" t="s">
        <v>79</v>
      </c>
      <c r="B3" s="112" t="s">
        <v>5</v>
      </c>
      <c r="C3" s="112" t="s">
        <v>45</v>
      </c>
      <c r="D3" s="112" t="s">
        <v>74</v>
      </c>
      <c r="E3" s="115" t="s">
        <v>75</v>
      </c>
      <c r="F3" s="116" t="s">
        <v>76</v>
      </c>
      <c r="G3" s="117" t="s">
        <v>77</v>
      </c>
      <c r="H3" s="123" t="s">
        <v>10</v>
      </c>
    </row>
    <row r="4" spans="1:15" s="101" customFormat="1" ht="18" customHeight="1" x14ac:dyDescent="0.2">
      <c r="A4" s="102">
        <v>1</v>
      </c>
      <c r="B4" s="42" t="s">
        <v>58</v>
      </c>
      <c r="C4" s="88" t="str">
        <f>'ГП-105'!D18</f>
        <v>Лифт г/п 1000 кг на 12 ост. (v=1,6м/с)</v>
      </c>
      <c r="D4" s="120" t="str">
        <f>VLOOKUP(B4,'ГП-105'!$B$13:$E$73,4,0)</f>
        <v>шт.</v>
      </c>
      <c r="E4" s="121">
        <v>1</v>
      </c>
      <c r="F4" s="100"/>
      <c r="G4" s="99">
        <f>F4*E4</f>
        <v>0</v>
      </c>
      <c r="H4" s="120" t="s">
        <v>117</v>
      </c>
    </row>
    <row r="5" spans="1:15" s="101" customFormat="1" ht="18" customHeight="1" x14ac:dyDescent="0.2">
      <c r="A5" s="98">
        <v>2</v>
      </c>
      <c r="B5" s="42" t="s">
        <v>59</v>
      </c>
      <c r="C5" s="88" t="str">
        <f>'ГП-105'!D19</f>
        <v>Лифт г/п 1000 кг на 10 ост. (v=1,6м/с)</v>
      </c>
      <c r="D5" s="120" t="str">
        <f>VLOOKUP(B5,'ГП-105'!$B$13:$E$73,4,0)</f>
        <v>шт.</v>
      </c>
      <c r="E5" s="121">
        <v>1</v>
      </c>
      <c r="F5" s="100"/>
      <c r="G5" s="99">
        <f t="shared" ref="G5:G17" si="0">F5*E5</f>
        <v>0</v>
      </c>
      <c r="H5" s="120" t="s">
        <v>118</v>
      </c>
    </row>
    <row r="6" spans="1:15" s="101" customFormat="1" ht="18" customHeight="1" x14ac:dyDescent="0.2">
      <c r="A6" s="98">
        <v>3</v>
      </c>
      <c r="B6" s="42" t="s">
        <v>60</v>
      </c>
      <c r="C6" s="88" t="str">
        <f>'ГП-105'!D20</f>
        <v>Лифт г/п 1000 кг на 26 ост. (v=1,6м/с)</v>
      </c>
      <c r="D6" s="120" t="str">
        <f>VLOOKUP(B6,'ГП-105'!$B$13:$E$73,4,0)</f>
        <v>шт.</v>
      </c>
      <c r="E6" s="121">
        <v>1</v>
      </c>
      <c r="F6" s="100"/>
      <c r="G6" s="99">
        <f t="shared" si="0"/>
        <v>0</v>
      </c>
      <c r="H6" s="120" t="s">
        <v>115</v>
      </c>
    </row>
    <row r="7" spans="1:15" s="101" customFormat="1" ht="18" customHeight="1" x14ac:dyDescent="0.2">
      <c r="A7" s="98">
        <v>4</v>
      </c>
      <c r="B7" s="42" t="s">
        <v>61</v>
      </c>
      <c r="C7" s="88" t="str">
        <f>'ГП-105'!D21</f>
        <v>Лифт г/п 1000 кг на 24 ост. (v=1,6м/с)</v>
      </c>
      <c r="D7" s="120" t="str">
        <f>VLOOKUP(B7,'ГП-105'!$B$13:$E$73,4,0)</f>
        <v>шт.</v>
      </c>
      <c r="E7" s="121">
        <v>2</v>
      </c>
      <c r="F7" s="100"/>
      <c r="G7" s="99">
        <f t="shared" si="0"/>
        <v>0</v>
      </c>
      <c r="H7" s="120" t="s">
        <v>116</v>
      </c>
    </row>
    <row r="8" spans="1:15" s="101" customFormat="1" ht="18" customHeight="1" x14ac:dyDescent="0.2">
      <c r="A8" s="98">
        <v>5</v>
      </c>
      <c r="B8" s="42" t="s">
        <v>87</v>
      </c>
      <c r="C8" s="88" t="str">
        <f>'ГП-105'!D22</f>
        <v>Лифт г/п 1000 кг на 16 ост. (v=1,6м/с)</v>
      </c>
      <c r="D8" s="120" t="str">
        <f>VLOOKUP(B8,'ГП-105'!$B$13:$E$73,4,0)</f>
        <v>шт.</v>
      </c>
      <c r="E8" s="121">
        <v>1</v>
      </c>
      <c r="F8" s="100"/>
      <c r="G8" s="99">
        <f t="shared" si="0"/>
        <v>0</v>
      </c>
      <c r="H8" s="120" t="s">
        <v>113</v>
      </c>
      <c r="J8" s="91"/>
      <c r="K8" s="91"/>
      <c r="L8" s="91"/>
      <c r="M8" s="91"/>
      <c r="N8" s="91"/>
      <c r="O8" s="91"/>
    </row>
    <row r="9" spans="1:15" s="101" customFormat="1" ht="18" customHeight="1" x14ac:dyDescent="0.2">
      <c r="A9" s="98">
        <v>6</v>
      </c>
      <c r="B9" s="42" t="s">
        <v>88</v>
      </c>
      <c r="C9" s="88" t="str">
        <f>'ГП-105'!D23</f>
        <v>Лифт г/п 1000 кг на 18 ост. (v=1,6м/с)</v>
      </c>
      <c r="D9" s="120" t="str">
        <f>VLOOKUP(B9,'ГП-105'!$B$13:$E$73,4,0)</f>
        <v>шт.</v>
      </c>
      <c r="E9" s="121">
        <v>1</v>
      </c>
      <c r="F9" s="100"/>
      <c r="G9" s="99">
        <f t="shared" si="0"/>
        <v>0</v>
      </c>
      <c r="H9" s="120" t="s">
        <v>114</v>
      </c>
    </row>
    <row r="10" spans="1:15" s="101" customFormat="1" ht="18" customHeight="1" x14ac:dyDescent="0.2">
      <c r="A10" s="98">
        <v>7</v>
      </c>
      <c r="B10" s="42" t="s">
        <v>89</v>
      </c>
      <c r="C10" s="88" t="str">
        <f>'ГП-105'!D24</f>
        <v>Лифт г/п 1000 кг на 31 ост. (v=1,75м/с)</v>
      </c>
      <c r="D10" s="120" t="str">
        <f>VLOOKUP(B10,'ГП-105'!$B$13:$E$73,4,0)</f>
        <v>шт.</v>
      </c>
      <c r="E10" s="121">
        <v>2</v>
      </c>
      <c r="F10" s="100"/>
      <c r="G10" s="99">
        <f t="shared" si="0"/>
        <v>0</v>
      </c>
      <c r="H10" s="120" t="s">
        <v>109</v>
      </c>
    </row>
    <row r="11" spans="1:15" s="101" customFormat="1" ht="18" customHeight="1" x14ac:dyDescent="0.2">
      <c r="A11" s="98">
        <v>8</v>
      </c>
      <c r="B11" s="42" t="s">
        <v>90</v>
      </c>
      <c r="C11" s="88" t="str">
        <f>'ГП-105'!D25</f>
        <v>Лифт г/п 1000 кг на 31 ост. (v=1,75м/с)</v>
      </c>
      <c r="D11" s="120" t="str">
        <f>VLOOKUP(B11,'ГП-105'!$B$13:$E$73,4,0)</f>
        <v>шт.</v>
      </c>
      <c r="E11" s="121">
        <v>1</v>
      </c>
      <c r="F11" s="100"/>
      <c r="G11" s="99">
        <f t="shared" si="0"/>
        <v>0</v>
      </c>
      <c r="H11" s="120" t="s">
        <v>110</v>
      </c>
    </row>
    <row r="12" spans="1:15" s="101" customFormat="1" ht="18" customHeight="1" x14ac:dyDescent="0.2">
      <c r="A12" s="98">
        <v>9</v>
      </c>
      <c r="B12" s="42" t="s">
        <v>91</v>
      </c>
      <c r="C12" s="88" t="str">
        <f>'ГП-105'!D26</f>
        <v>Лифт г/п 1000 кг на 30 ост. (v=1,75м/с)</v>
      </c>
      <c r="D12" s="120" t="str">
        <f>VLOOKUP(B12,'ГП-105'!$B$13:$E$73,4,0)</f>
        <v>шт.</v>
      </c>
      <c r="E12" s="121">
        <v>1</v>
      </c>
      <c r="F12" s="100"/>
      <c r="G12" s="99">
        <f t="shared" si="0"/>
        <v>0</v>
      </c>
      <c r="H12" s="120" t="s">
        <v>111</v>
      </c>
    </row>
    <row r="13" spans="1:15" s="101" customFormat="1" ht="18" customHeight="1" x14ac:dyDescent="0.2">
      <c r="A13" s="98">
        <v>10</v>
      </c>
      <c r="B13" s="42" t="s">
        <v>92</v>
      </c>
      <c r="C13" s="88" t="str">
        <f>'ГП-105'!D27</f>
        <v>Лифт г/п 1000 кг на 25 ост. (v=1,6м/с)</v>
      </c>
      <c r="D13" s="120" t="str">
        <f>VLOOKUP(B13,'ГП-105'!$B$13:$E$73,4,0)</f>
        <v>шт.</v>
      </c>
      <c r="E13" s="121">
        <v>1</v>
      </c>
      <c r="F13" s="100"/>
      <c r="G13" s="99">
        <f t="shared" si="0"/>
        <v>0</v>
      </c>
      <c r="H13" s="120" t="s">
        <v>120</v>
      </c>
    </row>
    <row r="14" spans="1:15" s="101" customFormat="1" ht="18" customHeight="1" x14ac:dyDescent="0.2">
      <c r="A14" s="98">
        <v>11</v>
      </c>
      <c r="B14" s="42" t="s">
        <v>93</v>
      </c>
      <c r="C14" s="88" t="str">
        <f>'ГП-105'!D28</f>
        <v>Лифт г/п 1000 кг на 23 ост. (v=1,6м/с)</v>
      </c>
      <c r="D14" s="120" t="str">
        <f>VLOOKUP(B14,'ГП-105'!$B$13:$E$73,4,0)</f>
        <v>шт.</v>
      </c>
      <c r="E14" s="121">
        <v>2</v>
      </c>
      <c r="F14" s="100"/>
      <c r="G14" s="99">
        <f t="shared" si="0"/>
        <v>0</v>
      </c>
      <c r="H14" s="120" t="s">
        <v>122</v>
      </c>
    </row>
    <row r="15" spans="1:15" s="91" customFormat="1" ht="18" customHeight="1" x14ac:dyDescent="0.2">
      <c r="A15" s="98">
        <v>20</v>
      </c>
      <c r="B15" s="103" t="s">
        <v>22</v>
      </c>
      <c r="C15" s="125"/>
      <c r="D15" s="120" t="str">
        <f>VLOOKUP(B15,'ГП-105'!$B$13:$E$73,4,0)</f>
        <v>шт.</v>
      </c>
      <c r="E15" s="121">
        <v>14</v>
      </c>
      <c r="F15" s="100"/>
      <c r="G15" s="99">
        <f t="shared" si="0"/>
        <v>0</v>
      </c>
      <c r="H15" s="120"/>
      <c r="I15" s="93"/>
      <c r="J15" s="93"/>
      <c r="K15" s="93"/>
      <c r="L15" s="93"/>
    </row>
    <row r="16" spans="1:15" s="91" customFormat="1" ht="18" customHeight="1" x14ac:dyDescent="0.2">
      <c r="A16" s="98">
        <v>21</v>
      </c>
      <c r="B16" s="103" t="s">
        <v>21</v>
      </c>
      <c r="C16" s="125"/>
      <c r="D16" s="120" t="str">
        <f>VLOOKUP(B16,'ГП-105'!$B$13:$E$73,4,0)</f>
        <v>шт.</v>
      </c>
      <c r="E16" s="121">
        <v>14</v>
      </c>
      <c r="F16" s="100"/>
      <c r="G16" s="99">
        <f t="shared" si="0"/>
        <v>0</v>
      </c>
      <c r="H16" s="120"/>
      <c r="I16" s="93"/>
      <c r="J16" s="93"/>
      <c r="K16" s="93"/>
      <c r="L16" s="93"/>
    </row>
    <row r="17" spans="1:12" s="91" customFormat="1" ht="24.75" customHeight="1" x14ac:dyDescent="0.2">
      <c r="A17" s="98">
        <v>22</v>
      </c>
      <c r="B17" s="46" t="s">
        <v>124</v>
      </c>
      <c r="C17" s="36"/>
      <c r="D17" s="88" t="str">
        <f>VLOOKUP(B17,'ГП-105'!$B$13:$E$73,4,0)</f>
        <v>шт.</v>
      </c>
      <c r="E17" s="121">
        <v>14</v>
      </c>
      <c r="F17" s="100"/>
      <c r="G17" s="99">
        <f t="shared" si="0"/>
        <v>0</v>
      </c>
      <c r="H17" s="169" t="s">
        <v>128</v>
      </c>
      <c r="I17" s="93"/>
      <c r="J17" s="93"/>
      <c r="K17" s="93"/>
      <c r="L17" s="93"/>
    </row>
    <row r="18" spans="1:12" s="91" customFormat="1" ht="24.75" customHeight="1" x14ac:dyDescent="0.2">
      <c r="A18" s="98"/>
      <c r="B18" s="46" t="s">
        <v>125</v>
      </c>
      <c r="C18" s="36" t="str">
        <f>VLOOKUP(B18,'ГП-105'!$B$13:$E$73,3,0)</f>
        <v>RAL7024</v>
      </c>
      <c r="D18" s="88" t="str">
        <f>VLOOKUP(B18,'ГП-105'!$B$13:$E$73,4,0)</f>
        <v>шт.</v>
      </c>
      <c r="E18" s="121">
        <v>310</v>
      </c>
      <c r="F18" s="100"/>
      <c r="G18" s="99">
        <f t="shared" ref="G18" si="1">F18*E18</f>
        <v>0</v>
      </c>
      <c r="H18" s="169" t="s">
        <v>127</v>
      </c>
      <c r="I18" s="93"/>
      <c r="J18" s="93"/>
      <c r="K18" s="93"/>
      <c r="L18" s="93"/>
    </row>
    <row r="19" spans="1:12" s="101" customFormat="1" ht="17.25" customHeight="1" x14ac:dyDescent="0.2">
      <c r="A19" s="98">
        <v>23</v>
      </c>
      <c r="B19" s="42" t="s">
        <v>23</v>
      </c>
      <c r="C19" s="34"/>
      <c r="D19" s="88" t="s">
        <v>18</v>
      </c>
      <c r="E19" s="121">
        <v>14</v>
      </c>
      <c r="F19" s="100"/>
      <c r="G19" s="99">
        <f t="shared" ref="G19:G26" si="2">F19*E19</f>
        <v>0</v>
      </c>
      <c r="H19" s="120"/>
    </row>
    <row r="20" spans="1:12" s="101" customFormat="1" ht="17.25" customHeight="1" x14ac:dyDescent="0.25">
      <c r="A20" s="98">
        <v>24</v>
      </c>
      <c r="B20" s="42" t="s">
        <v>72</v>
      </c>
      <c r="C20" s="34"/>
      <c r="D20" s="88" t="s">
        <v>71</v>
      </c>
      <c r="E20" s="121">
        <v>1</v>
      </c>
      <c r="F20" s="100"/>
      <c r="G20" s="99">
        <f t="shared" si="2"/>
        <v>0</v>
      </c>
      <c r="H20" s="88" t="s">
        <v>47</v>
      </c>
    </row>
    <row r="21" spans="1:12" s="101" customFormat="1" ht="17.25" customHeight="1" x14ac:dyDescent="0.25">
      <c r="A21" s="98">
        <v>25</v>
      </c>
      <c r="B21" s="42" t="s">
        <v>26</v>
      </c>
      <c r="C21" s="34"/>
      <c r="D21" s="88" t="s">
        <v>18</v>
      </c>
      <c r="E21" s="121">
        <v>324</v>
      </c>
      <c r="F21" s="100"/>
      <c r="G21" s="99">
        <f t="shared" si="2"/>
        <v>0</v>
      </c>
      <c r="H21" s="88" t="s">
        <v>47</v>
      </c>
    </row>
    <row r="22" spans="1:12" s="101" customFormat="1" ht="17.25" customHeight="1" x14ac:dyDescent="0.25">
      <c r="A22" s="98">
        <v>26</v>
      </c>
      <c r="B22" s="42" t="s">
        <v>25</v>
      </c>
      <c r="C22" s="34"/>
      <c r="D22" s="88" t="s">
        <v>18</v>
      </c>
      <c r="E22" s="121">
        <v>14</v>
      </c>
      <c r="F22" s="100"/>
      <c r="G22" s="99">
        <f t="shared" si="2"/>
        <v>0</v>
      </c>
      <c r="H22" s="88" t="s">
        <v>47</v>
      </c>
    </row>
    <row r="23" spans="1:12" s="91" customFormat="1" ht="30.75" customHeight="1" x14ac:dyDescent="0.2">
      <c r="A23" s="98">
        <v>27</v>
      </c>
      <c r="B23" s="42" t="s">
        <v>24</v>
      </c>
      <c r="C23" s="34"/>
      <c r="D23" s="88" t="s">
        <v>18</v>
      </c>
      <c r="E23" s="121">
        <v>324</v>
      </c>
      <c r="F23" s="100"/>
      <c r="G23" s="99">
        <f t="shared" si="2"/>
        <v>0</v>
      </c>
      <c r="H23" s="88" t="s">
        <v>47</v>
      </c>
      <c r="I23" s="93"/>
      <c r="J23" s="93"/>
      <c r="K23" s="93"/>
      <c r="L23" s="93"/>
    </row>
    <row r="24" spans="1:12" s="101" customFormat="1" ht="17.25" customHeight="1" x14ac:dyDescent="0.25">
      <c r="A24" s="98">
        <v>28</v>
      </c>
      <c r="B24" s="42" t="s">
        <v>27</v>
      </c>
      <c r="C24" s="34"/>
      <c r="D24" s="88" t="s">
        <v>18</v>
      </c>
      <c r="E24" s="121">
        <v>324</v>
      </c>
      <c r="F24" s="100"/>
      <c r="G24" s="99">
        <f t="shared" si="2"/>
        <v>0</v>
      </c>
      <c r="H24" s="88" t="s">
        <v>47</v>
      </c>
    </row>
    <row r="25" spans="1:12" s="101" customFormat="1" ht="37.5" customHeight="1" x14ac:dyDescent="0.2">
      <c r="A25" s="98">
        <v>29</v>
      </c>
      <c r="B25" s="42" t="s">
        <v>28</v>
      </c>
      <c r="C25" s="34"/>
      <c r="D25" s="88" t="s">
        <v>18</v>
      </c>
      <c r="E25" s="121">
        <v>14</v>
      </c>
      <c r="F25" s="100"/>
      <c r="G25" s="99">
        <f t="shared" si="2"/>
        <v>0</v>
      </c>
      <c r="H25" s="120"/>
    </row>
    <row r="26" spans="1:12" s="101" customFormat="1" ht="74.25" customHeight="1" x14ac:dyDescent="0.2">
      <c r="A26" s="98">
        <v>31</v>
      </c>
      <c r="B26" s="42" t="s">
        <v>129</v>
      </c>
      <c r="C26" s="34"/>
      <c r="D26" s="34" t="s">
        <v>39</v>
      </c>
      <c r="E26" s="121">
        <v>3</v>
      </c>
      <c r="F26" s="100"/>
      <c r="G26" s="99">
        <f t="shared" si="2"/>
        <v>0</v>
      </c>
      <c r="H26" s="120"/>
    </row>
    <row r="27" spans="1:12" s="96" customFormat="1" ht="20.100000000000001" customHeight="1" x14ac:dyDescent="0.2">
      <c r="A27" s="94"/>
      <c r="B27" s="132" t="s">
        <v>19</v>
      </c>
      <c r="C27" s="133"/>
      <c r="D27" s="133"/>
      <c r="E27" s="133"/>
      <c r="F27" s="134"/>
      <c r="G27" s="104">
        <f>SUM(G4:G26)</f>
        <v>0</v>
      </c>
      <c r="H27" s="95"/>
    </row>
    <row r="28" spans="1:12" s="10" customFormat="1" x14ac:dyDescent="0.2">
      <c r="A28" s="105"/>
      <c r="B28" s="106"/>
      <c r="C28" s="126"/>
      <c r="D28" s="107"/>
      <c r="E28" s="108"/>
      <c r="F28" s="109"/>
      <c r="G28" s="110"/>
      <c r="H28" s="111"/>
      <c r="I28" s="107"/>
    </row>
    <row r="29" spans="1:12" x14ac:dyDescent="0.2">
      <c r="F29" s="119" t="s">
        <v>94</v>
      </c>
      <c r="G29" s="119">
        <f>G27-'ГП-105'!M75</f>
        <v>0</v>
      </c>
    </row>
  </sheetData>
  <mergeCells count="2">
    <mergeCell ref="B27:F27"/>
    <mergeCell ref="A1:H1"/>
  </mergeCells>
  <phoneticPr fontId="6" type="noConversion"/>
  <conditionalFormatting sqref="B4:B14">
    <cfRule type="duplicateValues" dxfId="1" priority="7"/>
  </conditionalFormatting>
  <conditionalFormatting sqref="B19:C26">
    <cfRule type="duplicateValues" dxfId="0" priority="8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ГП-105</vt:lpstr>
      <vt:lpstr>Материалы</vt:lpstr>
      <vt:lpstr>Работы</vt:lpstr>
      <vt:lpstr>'ГП-105'!Область_печати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Хохлова Наталия Владимиров</dc:creator>
  <cp:lastModifiedBy>Поршнева Екатерина Александровна</cp:lastModifiedBy>
  <cp:lastPrinted>2025-01-17T08:48:22Z</cp:lastPrinted>
  <dcterms:created xsi:type="dcterms:W3CDTF">2023-04-13T12:50:58Z</dcterms:created>
  <dcterms:modified xsi:type="dcterms:W3CDTF">2026-09-10T11:01:27Z</dcterms:modified>
</cp:coreProperties>
</file>