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Наружные сети 0,4 кВТ\ТОРГИ\ЛСР\"/>
    </mc:Choice>
  </mc:AlternateContent>
  <xr:revisionPtr revIDLastSave="0" documentId="13_ncr:1_{FC9AF860-A219-4D5F-AEA5-18D195F9D12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2" r:id="rId1"/>
  </sheets>
  <definedNames>
    <definedName name="_xlnm.Print_Area" localSheetId="0">ЛСР!$A$1:$M$69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3" i="2" l="1"/>
  <c r="H53" i="2"/>
  <c r="I21" i="2" l="1"/>
  <c r="H21" i="2"/>
  <c r="I24" i="2" l="1"/>
  <c r="I25" i="2"/>
  <c r="I26" i="2"/>
  <c r="H26" i="2"/>
  <c r="H25" i="2"/>
  <c r="H24" i="2"/>
  <c r="H22" i="2" l="1"/>
  <c r="I22" i="2"/>
  <c r="I56" i="2" l="1"/>
  <c r="H56" i="2"/>
  <c r="J56" i="2" s="1"/>
  <c r="H23" i="2"/>
  <c r="H27" i="2" l="1"/>
  <c r="H28" i="2"/>
  <c r="I28" i="2"/>
  <c r="I29" i="2"/>
  <c r="I31" i="2"/>
  <c r="I32" i="2"/>
  <c r="I33" i="2"/>
  <c r="I34" i="2"/>
  <c r="I35" i="2"/>
  <c r="I36" i="2"/>
  <c r="I27" i="2"/>
  <c r="I23" i="2"/>
  <c r="J48" i="2"/>
  <c r="L48" i="2" s="1"/>
  <c r="J49" i="2"/>
  <c r="L49" i="2" s="1"/>
  <c r="J60" i="2"/>
  <c r="J39" i="2"/>
  <c r="J50" i="2"/>
  <c r="J51" i="2"/>
  <c r="L51" i="2" s="1"/>
  <c r="J52" i="2"/>
  <c r="L52" i="2" s="1"/>
  <c r="J53" i="2"/>
  <c r="J54" i="2"/>
  <c r="J55" i="2"/>
  <c r="J38" i="2"/>
  <c r="J21" i="2" l="1"/>
  <c r="L21" i="2" s="1"/>
  <c r="J20" i="2"/>
  <c r="L20" i="2" s="1"/>
  <c r="J28" i="2"/>
  <c r="L28" i="2" s="1"/>
  <c r="L53" i="2"/>
  <c r="L54" i="2"/>
  <c r="L39" i="2"/>
  <c r="J24" i="2"/>
  <c r="J25" i="2"/>
  <c r="J26" i="2"/>
  <c r="J23" i="2"/>
  <c r="J27" i="2" l="1"/>
  <c r="L56" i="2" s="1"/>
  <c r="J22" i="2"/>
  <c r="L61" i="2"/>
  <c r="L60" i="2"/>
  <c r="L59" i="2" s="1"/>
  <c r="L55" i="2"/>
  <c r="L50" i="2"/>
  <c r="L38" i="2"/>
  <c r="L26" i="2"/>
  <c r="L25" i="2"/>
  <c r="L24" i="2"/>
  <c r="L23" i="2"/>
  <c r="L27" i="2" l="1"/>
  <c r="L58" i="2"/>
  <c r="L22" i="2"/>
  <c r="J29" i="2"/>
  <c r="L29" i="2" s="1"/>
  <c r="J34" i="2"/>
  <c r="L34" i="2" s="1"/>
  <c r="H33" i="2"/>
  <c r="J33" i="2" s="1"/>
  <c r="L33" i="2" s="1"/>
  <c r="H32" i="2"/>
  <c r="J32" i="2" s="1"/>
  <c r="L32" i="2" s="1"/>
  <c r="H36" i="2"/>
  <c r="J36" i="2" s="1"/>
  <c r="L36" i="2" s="1"/>
  <c r="H30" i="2"/>
  <c r="J30" i="2" s="1"/>
  <c r="L30" i="2" s="1"/>
  <c r="J44" i="2"/>
  <c r="L44" i="2" s="1"/>
  <c r="J40" i="2"/>
  <c r="L40" i="2" s="1"/>
  <c r="J35" i="2"/>
  <c r="L35" i="2" s="1"/>
  <c r="J46" i="2"/>
  <c r="L46" i="2" s="1"/>
  <c r="H31" i="2"/>
  <c r="J31" i="2" s="1"/>
  <c r="L31" i="2" s="1"/>
  <c r="J42" i="2"/>
  <c r="L42" i="2" s="1"/>
  <c r="J43" i="2"/>
  <c r="L43" i="2" s="1"/>
  <c r="J47" i="2"/>
  <c r="L47" i="2" s="1"/>
  <c r="J45" i="2"/>
  <c r="L45" i="2" s="1"/>
  <c r="J41" i="2"/>
  <c r="L41" i="2" s="1"/>
  <c r="L37" i="2" l="1"/>
  <c r="L65" i="2" s="1"/>
  <c r="L19" i="2"/>
  <c r="L64" i="2" s="1"/>
  <c r="L18" i="2" l="1"/>
  <c r="L63" i="2" s="1"/>
</calcChain>
</file>

<file path=xl/sharedStrings.xml><?xml version="1.0" encoding="utf-8"?>
<sst xmlns="http://schemas.openxmlformats.org/spreadsheetml/2006/main" count="184" uniqueCount="112">
  <si>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</si>
  <si>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</si>
  <si>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</si>
  <si>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</si>
  <si>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</si>
  <si>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______________/</t>
  </si>
  <si>
    <t>Локальный сметный расчет №1</t>
  </si>
  <si>
    <t>№ п/п</t>
  </si>
  <si>
    <t>Наименование</t>
  </si>
  <si>
    <t>Марка</t>
  </si>
  <si>
    <t>Характеристика</t>
  </si>
  <si>
    <t>Ед. изм.</t>
  </si>
  <si>
    <t>Норма</t>
  </si>
  <si>
    <t>Толщина</t>
  </si>
  <si>
    <t>Кол-во</t>
  </si>
  <si>
    <t>Цена за ед. изм.</t>
  </si>
  <si>
    <t>Сумма</t>
  </si>
  <si>
    <t>Примечание</t>
  </si>
  <si>
    <t>13</t>
  </si>
  <si>
    <t>Наружные сети</t>
  </si>
  <si>
    <t>13.10.</t>
  </si>
  <si>
    <t>Устройство наружных сетей электроснабжения КЛ-0,4 кВ</t>
  </si>
  <si>
    <t>13.10.01.</t>
  </si>
  <si>
    <t>13.10.01.00</t>
  </si>
  <si>
    <t>Работа:</t>
  </si>
  <si>
    <t>шт</t>
  </si>
  <si>
    <t>Отсыпка песка</t>
  </si>
  <si>
    <t>м3</t>
  </si>
  <si>
    <t>Обратная засыпка</t>
  </si>
  <si>
    <t>Прокладка трубы тип 1</t>
  </si>
  <si>
    <t>м</t>
  </si>
  <si>
    <t>Прокладка кабеля тип 1</t>
  </si>
  <si>
    <t>Прокладка кабеля тип 2</t>
  </si>
  <si>
    <t>Материалы:</t>
  </si>
  <si>
    <t>Труба тип 1</t>
  </si>
  <si>
    <t>ПНД</t>
  </si>
  <si>
    <t>Кабель тип 1</t>
  </si>
  <si>
    <t>4х240</t>
  </si>
  <si>
    <t>Кабель тип 2</t>
  </si>
  <si>
    <t>4х95</t>
  </si>
  <si>
    <t xml:space="preserve">Муфта кабельная концевая термоусаживаемая </t>
  </si>
  <si>
    <t xml:space="preserve">Песок строительный </t>
  </si>
  <si>
    <t>Песок строительный, привозной, карьерный; ГОСТ 8736-93</t>
  </si>
  <si>
    <t>отсыпка траншеи</t>
  </si>
  <si>
    <t xml:space="preserve">Лента сигнальная </t>
  </si>
  <si>
    <t xml:space="preserve">"Осторожно кабель" </t>
  </si>
  <si>
    <t>13.10.02.</t>
  </si>
  <si>
    <t>ПНР</t>
  </si>
  <si>
    <t>13.10.02.00</t>
  </si>
  <si>
    <t>комплекс</t>
  </si>
  <si>
    <t>-</t>
  </si>
  <si>
    <t>ИТОГО по ЛСР:</t>
  </si>
  <si>
    <t>в т.ч. стоимость работ:</t>
  </si>
  <si>
    <t>в т.ч. стоимость материалов:</t>
  </si>
  <si>
    <t>НДС</t>
  </si>
  <si>
    <t>нет</t>
  </si>
  <si>
    <t>ПРИМЕЧАНИЕ</t>
  </si>
  <si>
    <t>*Стоимость материалов учитывает стоимость доставки</t>
  </si>
  <si>
    <t>**Стоимость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</si>
  <si>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Пусконаладочные работы наружных сетей электроснабжения КЛ-0,4 кВ</t>
  </si>
  <si>
    <t>ГП-12</t>
  </si>
  <si>
    <t>ГП-13</t>
  </si>
  <si>
    <t>АВБШвгнг(А)-LS</t>
  </si>
  <si>
    <t>4х35</t>
  </si>
  <si>
    <t>4х50</t>
  </si>
  <si>
    <t>4х70</t>
  </si>
  <si>
    <t>4х120</t>
  </si>
  <si>
    <t>4х150</t>
  </si>
  <si>
    <t>4х185</t>
  </si>
  <si>
    <t>Кабель тип 3</t>
  </si>
  <si>
    <t>Кабель тип 4</t>
  </si>
  <si>
    <t>Кабель тип 5</t>
  </si>
  <si>
    <t>Кабель тип 6</t>
  </si>
  <si>
    <t>Кабель тип 7</t>
  </si>
  <si>
    <t>Кабель тип 8</t>
  </si>
  <si>
    <t>Труба гофрированная двухслойная из полиэтилена повышенной термостойкости для защиты кабельных линий, номинальным наружным диаметром 110 мм, класса кольцевой жесткости SN8</t>
  </si>
  <si>
    <t>Труба тип 2</t>
  </si>
  <si>
    <t>Труба гофрированная двухслойная из полиэтилена повышенной термостойкости для защиты кабельных линий, номинальным наружным диаметром 160 мм, класса кольцевой жесткости SN8</t>
  </si>
  <si>
    <t>ЛСЭ-300</t>
  </si>
  <si>
    <t>Бирка кабельная</t>
  </si>
  <si>
    <t>У-134</t>
  </si>
  <si>
    <t>Бирка кабельная маркировочная квадратная</t>
  </si>
  <si>
    <t>Пена монтажная</t>
  </si>
  <si>
    <t>FIREFORT B1 KM-FF-POM-B1 750мл KM
L043490</t>
  </si>
  <si>
    <t>Уплотнитель кабельных проходов</t>
  </si>
  <si>
    <t>УКТП-110/35-250</t>
  </si>
  <si>
    <t>УКТП-160/50-300</t>
  </si>
  <si>
    <t>4ПКВТпнг-LS-35/50</t>
  </si>
  <si>
    <t>4ПКВТпнг-LS-70/120</t>
  </si>
  <si>
    <t>4ПКВТпнг-LS-150/240</t>
  </si>
  <si>
    <t>Прокладка трубы тип 2</t>
  </si>
  <si>
    <t>Прокладка кабеля тип 3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</si>
  <si>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</si>
  <si>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</si>
  <si>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</si>
  <si>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</si>
  <si>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кабеля тип 8</t>
  </si>
  <si>
    <t>Рытье траншеи Т-3</t>
  </si>
  <si>
    <t>Рытье траншеи Т-5</t>
  </si>
  <si>
    <t>Рытье траншеи Т-9</t>
  </si>
  <si>
    <t>см. 035-08-2026-ЭС.ГЧ лист 14</t>
  </si>
  <si>
    <t>см. 035-08-2026-ЭС.ГЧ лист 2</t>
  </si>
  <si>
    <t>900х400</t>
  </si>
  <si>
    <t>900х600</t>
  </si>
  <si>
    <t>900х1000</t>
  </si>
  <si>
    <t>Бурение алмазное</t>
  </si>
  <si>
    <t>Заделка отверстий</t>
  </si>
  <si>
    <t>_________________/С.И. Ярков</t>
  </si>
  <si>
    <t>_________________/ С.И. Ярков</t>
  </si>
  <si>
    <t>ООО "ТЗ Энко"</t>
  </si>
  <si>
    <t>ООО "ГРК Энко"</t>
  </si>
  <si>
    <t>«Жилой район в границах ул. Тимофея Кармацкого – Мельникайте и берега реки Тура в г. Тюмени. 3 очередь строительства. Корректировка.Многоквартирный жилой дом ГП-12,13 с встроенно-пристроенным подземным паркингом».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</si>
</sst>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7" fillId="0" borderId="0"/>
  </cellStyleXfs>
  <cellXfs count="94">
    <xf numFmtId="0" fontId="0" fillId="0" borderId="0" xfId="0"/>
    <xf numFmtId="49" fontId="2" fillId="0" borderId="0" xfId="0" applyNumberFormat="1" applyFont="1"/>
    <xf numFmtId="0" fontId="2" fillId="0" borderId="0" xfId="0" applyFont="1"/>
    <xf numFmtId="4" fontId="2" fillId="0" borderId="0" xfId="1" applyNumberFormat="1" applyFont="1"/>
    <xf numFmtId="4" fontId="2" fillId="0" borderId="0" xfId="0" applyNumberFormat="1" applyFont="1"/>
    <xf numFmtId="0" fontId="2" fillId="0" borderId="0" xfId="1" applyFont="1"/>
    <xf numFmtId="0" fontId="2" fillId="0" borderId="0" xfId="1" applyFont="1" applyAlignment="1">
      <alignment horizontal="right"/>
    </xf>
    <xf numFmtId="49" fontId="0" fillId="0" borderId="0" xfId="0" applyNumberFormat="1"/>
    <xf numFmtId="0" fontId="3" fillId="0" borderId="0" xfId="1" applyFont="1"/>
    <xf numFmtId="4" fontId="3" fillId="0" borderId="0" xfId="1" applyNumberFormat="1" applyFont="1"/>
    <xf numFmtId="4" fontId="0" fillId="0" borderId="0" xfId="0" applyNumberFormat="1"/>
    <xf numFmtId="0" fontId="4" fillId="0" borderId="0" xfId="0" applyFont="1" applyAlignment="1">
      <alignment vertical="center" wrapText="1"/>
    </xf>
    <xf numFmtId="49" fontId="6" fillId="2" borderId="0" xfId="2" applyNumberFormat="1" applyFont="1" applyFill="1" applyAlignment="1">
      <alignment horizontal="left" vertical="top"/>
    </xf>
    <xf numFmtId="49" fontId="6" fillId="2" borderId="0" xfId="2" applyNumberFormat="1" applyFont="1" applyFill="1" applyAlignment="1">
      <alignment horizontal="left" vertical="top" wrapText="1"/>
    </xf>
    <xf numFmtId="49" fontId="8" fillId="2" borderId="0" xfId="3" applyNumberFormat="1" applyFont="1" applyFill="1" applyAlignment="1">
      <alignment horizontal="center" vertical="top"/>
    </xf>
    <xf numFmtId="49" fontId="8" fillId="2" borderId="0" xfId="3" applyNumberFormat="1" applyFont="1" applyFill="1" applyAlignment="1">
      <alignment horizontal="left" vertical="top"/>
    </xf>
    <xf numFmtId="49" fontId="8" fillId="2" borderId="0" xfId="3" applyNumberFormat="1" applyFont="1" applyFill="1" applyAlignment="1">
      <alignment horizontal="center"/>
    </xf>
    <xf numFmtId="0" fontId="6" fillId="2" borderId="0" xfId="0" applyFont="1" applyFill="1" applyAlignment="1">
      <alignment horizontal="left"/>
    </xf>
    <xf numFmtId="49" fontId="6" fillId="2" borderId="0" xfId="3" applyNumberFormat="1" applyFont="1" applyFill="1" applyAlignment="1">
      <alignment horizontal="left"/>
    </xf>
    <xf numFmtId="49" fontId="6" fillId="2" borderId="0" xfId="3" applyNumberFormat="1" applyFont="1" applyFill="1" applyAlignment="1">
      <alignment horizontal="left" vertical="top"/>
    </xf>
    <xf numFmtId="0" fontId="6" fillId="2" borderId="0" xfId="3" applyFont="1" applyFill="1" applyAlignment="1">
      <alignment horizontal="center"/>
    </xf>
    <xf numFmtId="0" fontId="6" fillId="2" borderId="0" xfId="0" applyFont="1" applyFill="1" applyAlignment="1">
      <alignment horizontal="center" vertical="center" wrapText="1"/>
    </xf>
    <xf numFmtId="4" fontId="6" fillId="2" borderId="0" xfId="0" applyNumberFormat="1" applyFont="1" applyFill="1"/>
    <xf numFmtId="4" fontId="6" fillId="2" borderId="0" xfId="0" applyNumberFormat="1" applyFont="1" applyFill="1" applyAlignment="1">
      <alignment horizontal="center"/>
    </xf>
    <xf numFmtId="0" fontId="6" fillId="2" borderId="0" xfId="0" applyFont="1" applyFill="1"/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wrapText="1"/>
    </xf>
    <xf numFmtId="49" fontId="8" fillId="2" borderId="2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16" fontId="8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vertical="center" wrapText="1"/>
    </xf>
    <xf numFmtId="14" fontId="8" fillId="5" borderId="3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/>
    </xf>
    <xf numFmtId="0" fontId="8" fillId="5" borderId="3" xfId="0" applyFont="1" applyFill="1" applyBorder="1" applyAlignment="1">
      <alignment horizontal="center" vertical="center" wrapText="1"/>
    </xf>
    <xf numFmtId="4" fontId="8" fillId="5" borderId="3" xfId="0" applyNumberFormat="1" applyFont="1" applyFill="1" applyBorder="1" applyAlignment="1">
      <alignment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49" fontId="8" fillId="6" borderId="3" xfId="0" applyNumberFormat="1" applyFont="1" applyFill="1" applyBorder="1" applyAlignment="1">
      <alignment vertical="center"/>
    </xf>
    <xf numFmtId="0" fontId="8" fillId="6" borderId="3" xfId="0" applyFont="1" applyFill="1" applyBorder="1" applyAlignment="1">
      <alignment vertical="center"/>
    </xf>
    <xf numFmtId="0" fontId="8" fillId="6" borderId="3" xfId="0" applyFont="1" applyFill="1" applyBorder="1" applyAlignment="1">
      <alignment horizontal="center" vertical="center" wrapText="1"/>
    </xf>
    <xf numFmtId="4" fontId="8" fillId="6" borderId="3" xfId="0" applyNumberFormat="1" applyFont="1" applyFill="1" applyBorder="1" applyAlignment="1">
      <alignment vertical="center" wrapText="1"/>
    </xf>
    <xf numFmtId="4" fontId="8" fillId="6" borderId="3" xfId="0" applyNumberFormat="1" applyFont="1" applyFill="1" applyBorder="1" applyAlignment="1">
      <alignment horizontal="center" vertical="center" wrapText="1"/>
    </xf>
    <xf numFmtId="4" fontId="6" fillId="6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vertical="center"/>
    </xf>
    <xf numFmtId="0" fontId="6" fillId="4" borderId="3" xfId="0" applyFont="1" applyFill="1" applyBorder="1" applyAlignment="1">
      <alignment vertical="center" wrapText="1"/>
    </xf>
    <xf numFmtId="49" fontId="8" fillId="0" borderId="3" xfId="0" applyNumberFormat="1" applyFont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/>
    </xf>
    <xf numFmtId="4" fontId="9" fillId="5" borderId="3" xfId="0" applyNumberFormat="1" applyFont="1" applyFill="1" applyBorder="1" applyAlignment="1">
      <alignment horizontal="center" vertical="center" wrapText="1"/>
    </xf>
    <xf numFmtId="4" fontId="9" fillId="5" borderId="3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49" fontId="10" fillId="6" borderId="3" xfId="0" applyNumberFormat="1" applyFont="1" applyFill="1" applyBorder="1" applyAlignment="1">
      <alignment horizontal="center" vertical="center"/>
    </xf>
    <xf numFmtId="4" fontId="10" fillId="6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49" fontId="9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49" fontId="13" fillId="7" borderId="3" xfId="0" applyNumberFormat="1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left" vertical="center" wrapText="1"/>
    </xf>
    <xf numFmtId="0" fontId="13" fillId="7" borderId="3" xfId="0" applyFont="1" applyFill="1" applyBorder="1" applyAlignment="1">
      <alignment horizontal="center" vertical="center" wrapText="1"/>
    </xf>
    <xf numFmtId="4" fontId="13" fillId="7" borderId="3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49" fontId="8" fillId="2" borderId="0" xfId="3" applyNumberFormat="1" applyFont="1" applyFill="1" applyAlignment="1">
      <alignment horizontal="center"/>
    </xf>
    <xf numFmtId="0" fontId="9" fillId="5" borderId="2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horizontal="right" vertical="center"/>
    </xf>
    <xf numFmtId="0" fontId="10" fillId="6" borderId="2" xfId="0" applyFont="1" applyFill="1" applyBorder="1" applyAlignment="1">
      <alignment horizontal="right" vertical="center"/>
    </xf>
    <xf numFmtId="0" fontId="10" fillId="6" borderId="4" xfId="0" applyFont="1" applyFill="1" applyBorder="1" applyAlignment="1">
      <alignment horizontal="right" vertical="center"/>
    </xf>
    <xf numFmtId="0" fontId="10" fillId="6" borderId="5" xfId="0" applyFont="1" applyFill="1" applyBorder="1" applyAlignment="1">
      <alignment horizontal="right" vertical="center"/>
    </xf>
    <xf numFmtId="0" fontId="9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</cellXfs>
  <cellStyles count="4">
    <cellStyle name="Обычный" xfId="0" builtinId="0"/>
    <cellStyle name="Обычный 2" xfId="2" xr:uid="{1B1D096E-DF96-4FC8-9DAA-654DFA22086E}"/>
    <cellStyle name="Обычный 2 2 2" xfId="3" xr:uid="{10DC444C-C1ED-4D54-91ED-FA8BA4CF633F}"/>
    <cellStyle name="Обычный 3" xfId="1" xr:uid="{91F57E1C-858D-41C0-9AA1-7FC9D4C7E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15733-BF6C-4791-9F7F-DFDE2A003E2A}">
  <dimension ref="A1:O75"/>
  <sheetViews>
    <sheetView tabSelected="1" topLeftCell="A41" zoomScale="70" zoomScaleNormal="70" zoomScaleSheetLayoutView="70" workbookViewId="0">
      <selection activeCell="C54" sqref="C54"/>
    </sheetView>
  </sheetViews>
  <sheetFormatPr defaultColWidth="9.140625" defaultRowHeight="15.75" outlineLevelRow="3" outlineLevelCol="1"/>
  <cols>
    <col min="1" max="1" width="13" style="25" bestFit="1" customWidth="1"/>
    <col min="2" max="2" width="64.7109375" style="26" customWidth="1"/>
    <col min="3" max="3" width="20.42578125" style="21" customWidth="1"/>
    <col min="4" max="4" width="67.5703125" style="21" customWidth="1"/>
    <col min="5" max="5" width="12.5703125" style="21" customWidth="1"/>
    <col min="6" max="7" width="12.5703125" style="21" customWidth="1" outlineLevel="1"/>
    <col min="8" max="10" width="16.7109375" style="21" customWidth="1"/>
    <col min="11" max="11" width="18.42578125" style="21" customWidth="1"/>
    <col min="12" max="12" width="22.7109375" style="21" customWidth="1"/>
    <col min="13" max="13" width="40.7109375" style="27" customWidth="1"/>
    <col min="14" max="14" width="9.140625" style="71"/>
    <col min="15" max="15" width="22.42578125" style="71" customWidth="1"/>
    <col min="16" max="16384" width="9.140625" style="71"/>
  </cols>
  <sheetData>
    <row r="1" spans="1:13" s="5" customFormat="1" ht="15">
      <c r="A1" s="1"/>
      <c r="B1" s="2"/>
      <c r="C1" s="3"/>
      <c r="D1" s="3"/>
      <c r="E1" s="3"/>
      <c r="F1" s="2"/>
      <c r="G1" s="2"/>
      <c r="H1" s="4"/>
      <c r="I1" s="4"/>
      <c r="J1" s="4"/>
      <c r="K1" s="3"/>
      <c r="M1" s="6" t="s">
        <v>0</v>
      </c>
    </row>
    <row r="2" spans="1:13" s="5" customFormat="1" ht="15">
      <c r="A2" s="1"/>
      <c r="B2" s="2"/>
      <c r="C2" s="3"/>
      <c r="D2" s="3"/>
      <c r="E2" s="3"/>
      <c r="F2" s="2"/>
      <c r="G2" s="2"/>
      <c r="H2" s="4"/>
      <c r="I2" s="4"/>
      <c r="J2" s="4"/>
      <c r="K2" s="3"/>
      <c r="M2" s="6" t="s">
        <v>1</v>
      </c>
    </row>
    <row r="3" spans="1:13" s="5" customFormat="1" ht="15">
      <c r="A3" s="1"/>
      <c r="B3" s="2"/>
      <c r="C3" s="3"/>
      <c r="D3" s="3"/>
      <c r="E3" s="3"/>
      <c r="F3" s="2"/>
      <c r="G3" s="2"/>
      <c r="H3" s="4"/>
      <c r="I3" s="4"/>
      <c r="J3" s="4"/>
      <c r="K3" s="3"/>
      <c r="L3" s="2"/>
    </row>
    <row r="4" spans="1:13" s="5" customFormat="1" ht="15">
      <c r="A4" s="7"/>
      <c r="B4" s="8" t="s">
        <v>2</v>
      </c>
      <c r="C4" s="9"/>
      <c r="D4" s="9"/>
      <c r="E4" s="9" t="s">
        <v>3</v>
      </c>
      <c r="F4"/>
      <c r="G4"/>
      <c r="H4" s="10"/>
      <c r="I4" s="10"/>
      <c r="J4" s="10"/>
      <c r="L4" s="9" t="s">
        <v>4</v>
      </c>
    </row>
    <row r="5" spans="1:13" s="5" customFormat="1" ht="15" customHeight="1">
      <c r="A5" s="7"/>
      <c r="B5" s="11"/>
      <c r="C5" s="3"/>
      <c r="D5" s="3"/>
      <c r="E5" s="3" t="s">
        <v>109</v>
      </c>
      <c r="F5"/>
      <c r="G5"/>
      <c r="H5" s="10"/>
      <c r="I5" s="10"/>
      <c r="J5" s="10"/>
      <c r="L5" s="3" t="s">
        <v>110</v>
      </c>
    </row>
    <row r="6" spans="1:13" s="5" customFormat="1" ht="15" customHeight="1">
      <c r="A6" s="7"/>
      <c r="B6" s="11"/>
      <c r="C6" s="3"/>
      <c r="D6" s="3"/>
      <c r="E6" s="3"/>
      <c r="F6"/>
      <c r="G6"/>
      <c r="H6" s="10"/>
      <c r="I6" s="10"/>
      <c r="J6" s="10"/>
      <c r="L6" s="3"/>
    </row>
    <row r="7" spans="1:13" s="5" customFormat="1" ht="15">
      <c r="A7" s="7"/>
      <c r="B7" s="11"/>
      <c r="C7" s="3"/>
      <c r="D7" s="3"/>
      <c r="E7" s="3"/>
      <c r="H7" s="3"/>
      <c r="I7" s="3"/>
      <c r="J7" s="3"/>
      <c r="L7" s="3"/>
    </row>
    <row r="8" spans="1:13" s="5" customFormat="1" ht="15" customHeight="1">
      <c r="A8" s="7"/>
      <c r="B8" s="11" t="s">
        <v>5</v>
      </c>
      <c r="C8" s="3"/>
      <c r="D8" s="3"/>
      <c r="E8" s="3" t="s">
        <v>107</v>
      </c>
      <c r="F8"/>
      <c r="G8"/>
      <c r="H8" s="10"/>
      <c r="I8" s="10"/>
      <c r="J8" s="10"/>
      <c r="L8" s="3" t="s">
        <v>108</v>
      </c>
    </row>
    <row r="9" spans="1:13" s="17" customFormat="1">
      <c r="A9" s="12"/>
      <c r="B9" s="13"/>
      <c r="C9" s="14"/>
      <c r="D9" s="14"/>
      <c r="E9" s="14"/>
      <c r="F9" s="14"/>
      <c r="G9" s="14"/>
      <c r="H9" s="14"/>
      <c r="I9" s="14"/>
      <c r="J9" s="14"/>
      <c r="K9" s="15"/>
      <c r="L9" s="15"/>
      <c r="M9" s="16"/>
    </row>
    <row r="10" spans="1:13" s="24" customFormat="1">
      <c r="A10" s="18"/>
      <c r="B10" s="19"/>
      <c r="C10" s="20"/>
      <c r="D10" s="20"/>
      <c r="E10" s="20"/>
      <c r="F10" s="20"/>
      <c r="G10" s="20"/>
      <c r="H10" s="21"/>
      <c r="I10" s="21"/>
      <c r="J10" s="21"/>
      <c r="K10" s="18"/>
      <c r="L10" s="22"/>
      <c r="M10" s="23"/>
    </row>
    <row r="11" spans="1:13" s="24" customFormat="1" ht="12.75" customHeight="1">
      <c r="A11" s="83" t="s">
        <v>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</row>
    <row r="12" spans="1:13" s="26" customFormat="1" ht="7.5" customHeight="1">
      <c r="A12" s="25"/>
      <c r="C12" s="21"/>
      <c r="D12" s="21"/>
      <c r="E12" s="21"/>
      <c r="F12" s="21"/>
      <c r="G12" s="21"/>
      <c r="H12" s="92"/>
      <c r="I12" s="92"/>
      <c r="J12" s="92"/>
      <c r="K12" s="93"/>
      <c r="L12" s="93"/>
      <c r="M12" s="27"/>
    </row>
    <row r="13" spans="1:13" s="26" customFormat="1" ht="39.75" customHeight="1">
      <c r="A13" s="25"/>
      <c r="B13" s="91" t="s">
        <v>111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</row>
    <row r="14" spans="1:13" s="30" customFormat="1">
      <c r="A14" s="28" t="s">
        <v>7</v>
      </c>
      <c r="B14" s="29" t="s">
        <v>8</v>
      </c>
      <c r="C14" s="29" t="s">
        <v>9</v>
      </c>
      <c r="D14" s="29" t="s">
        <v>10</v>
      </c>
      <c r="E14" s="29" t="s">
        <v>11</v>
      </c>
      <c r="F14" s="29" t="s">
        <v>12</v>
      </c>
      <c r="G14" s="29" t="s">
        <v>13</v>
      </c>
      <c r="H14" s="29" t="s">
        <v>60</v>
      </c>
      <c r="I14" s="29" t="s">
        <v>61</v>
      </c>
      <c r="J14" s="29" t="s">
        <v>14</v>
      </c>
      <c r="K14" s="29" t="s">
        <v>15</v>
      </c>
      <c r="L14" s="29" t="s">
        <v>16</v>
      </c>
      <c r="M14" s="29" t="s">
        <v>17</v>
      </c>
    </row>
    <row r="15" spans="1:13" s="30" customFormat="1">
      <c r="A15" s="31" t="s">
        <v>18</v>
      </c>
      <c r="B15" s="32" t="s">
        <v>19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</row>
    <row r="16" spans="1:13" s="30" customFormat="1">
      <c r="A16" s="34" t="s">
        <v>20</v>
      </c>
      <c r="B16" s="35" t="s">
        <v>21</v>
      </c>
      <c r="C16" s="36"/>
      <c r="D16" s="36"/>
      <c r="E16" s="36"/>
      <c r="F16" s="36"/>
      <c r="G16" s="36"/>
      <c r="H16" s="36"/>
      <c r="I16" s="36"/>
      <c r="J16" s="36"/>
      <c r="K16" s="35"/>
      <c r="L16" s="37"/>
      <c r="M16" s="37"/>
    </row>
    <row r="17" spans="1:13" s="30" customFormat="1" outlineLevel="1">
      <c r="A17" s="38" t="s">
        <v>22</v>
      </c>
      <c r="B17" s="39" t="s">
        <v>21</v>
      </c>
      <c r="C17" s="40"/>
      <c r="D17" s="40"/>
      <c r="E17" s="40"/>
      <c r="F17" s="40"/>
      <c r="G17" s="40"/>
      <c r="H17" s="40"/>
      <c r="I17" s="40"/>
      <c r="J17" s="40"/>
      <c r="K17" s="41"/>
      <c r="L17" s="42"/>
      <c r="M17" s="43"/>
    </row>
    <row r="18" spans="1:13" s="30" customFormat="1" outlineLevel="2">
      <c r="A18" s="44" t="s">
        <v>23</v>
      </c>
      <c r="B18" s="45" t="s">
        <v>21</v>
      </c>
      <c r="C18" s="46"/>
      <c r="D18" s="46"/>
      <c r="E18" s="46"/>
      <c r="F18" s="46"/>
      <c r="G18" s="46"/>
      <c r="H18" s="46"/>
      <c r="I18" s="46"/>
      <c r="J18" s="46"/>
      <c r="K18" s="47"/>
      <c r="L18" s="48">
        <f>L19+L37</f>
        <v>0</v>
      </c>
      <c r="M18" s="49"/>
    </row>
    <row r="19" spans="1:13" s="30" customFormat="1" outlineLevel="3">
      <c r="A19" s="50"/>
      <c r="B19" s="51" t="s">
        <v>24</v>
      </c>
      <c r="C19" s="36"/>
      <c r="D19" s="36"/>
      <c r="E19" s="36"/>
      <c r="F19" s="36"/>
      <c r="G19" s="36"/>
      <c r="H19" s="52"/>
      <c r="I19" s="52"/>
      <c r="J19" s="52"/>
      <c r="K19" s="52"/>
      <c r="L19" s="52">
        <f>SUM(L22:L34)</f>
        <v>0</v>
      </c>
      <c r="M19" s="52"/>
    </row>
    <row r="20" spans="1:13" s="76" customFormat="1" outlineLevel="3">
      <c r="A20" s="77"/>
      <c r="B20" s="78" t="s">
        <v>105</v>
      </c>
      <c r="C20" s="79"/>
      <c r="D20" s="79"/>
      <c r="E20" s="79" t="s">
        <v>25</v>
      </c>
      <c r="F20" s="79"/>
      <c r="G20" s="79"/>
      <c r="H20" s="80">
        <v>36</v>
      </c>
      <c r="I20" s="80">
        <v>26</v>
      </c>
      <c r="J20" s="80">
        <f>H20+I20</f>
        <v>62</v>
      </c>
      <c r="K20" s="80"/>
      <c r="L20" s="80">
        <f t="shared" ref="L20" si="0">K20*J20</f>
        <v>0</v>
      </c>
      <c r="M20" s="80"/>
    </row>
    <row r="21" spans="1:13" s="76" customFormat="1" outlineLevel="3">
      <c r="A21" s="77"/>
      <c r="B21" s="78" t="s">
        <v>106</v>
      </c>
      <c r="C21" s="79"/>
      <c r="D21" s="79"/>
      <c r="E21" s="79" t="s">
        <v>25</v>
      </c>
      <c r="F21" s="79"/>
      <c r="G21" s="79"/>
      <c r="H21" s="80">
        <f>H20</f>
        <v>36</v>
      </c>
      <c r="I21" s="80">
        <f>I20</f>
        <v>26</v>
      </c>
      <c r="J21" s="80">
        <f>H21+I21</f>
        <v>62</v>
      </c>
      <c r="K21" s="80"/>
      <c r="L21" s="80">
        <f t="shared" ref="L21" si="1">K21*J21</f>
        <v>0</v>
      </c>
      <c r="M21" s="80"/>
    </row>
    <row r="22" spans="1:13" s="76" customFormat="1" outlineLevel="3">
      <c r="A22" s="77"/>
      <c r="B22" s="78" t="s">
        <v>26</v>
      </c>
      <c r="C22" s="79"/>
      <c r="D22" s="79"/>
      <c r="E22" s="79" t="s">
        <v>27</v>
      </c>
      <c r="F22" s="79"/>
      <c r="G22" s="79"/>
      <c r="H22" s="80">
        <f>SUM(H24:H26)/3</f>
        <v>255.96</v>
      </c>
      <c r="I22" s="80">
        <f>SUM(I24:I26)/3</f>
        <v>169.20000000000002</v>
      </c>
      <c r="J22" s="80">
        <f>H22+I22</f>
        <v>425.16</v>
      </c>
      <c r="K22" s="80"/>
      <c r="L22" s="80">
        <f t="shared" ref="L22:L34" si="2">K22*J22</f>
        <v>0</v>
      </c>
      <c r="M22" s="80" t="s">
        <v>100</v>
      </c>
    </row>
    <row r="23" spans="1:13" s="76" customFormat="1" outlineLevel="3">
      <c r="A23" s="77"/>
      <c r="B23" s="78" t="s">
        <v>28</v>
      </c>
      <c r="C23" s="79"/>
      <c r="D23" s="79"/>
      <c r="E23" s="79" t="s">
        <v>27</v>
      </c>
      <c r="F23" s="79"/>
      <c r="G23" s="79"/>
      <c r="H23" s="80">
        <f>SUM(H24:H26)-H22</f>
        <v>511.91999999999996</v>
      </c>
      <c r="I23" s="80">
        <f>SUM(I24:I26)-I22</f>
        <v>338.4</v>
      </c>
      <c r="J23" s="80">
        <f t="shared" ref="J23:J34" si="3">H23+I23</f>
        <v>850.31999999999994</v>
      </c>
      <c r="K23" s="80"/>
      <c r="L23" s="80">
        <f t="shared" si="2"/>
        <v>0</v>
      </c>
      <c r="M23" s="80" t="s">
        <v>100</v>
      </c>
    </row>
    <row r="24" spans="1:13" s="76" customFormat="1" outlineLevel="3">
      <c r="A24" s="77"/>
      <c r="B24" s="78" t="s">
        <v>97</v>
      </c>
      <c r="C24" s="79"/>
      <c r="D24" s="79" t="s">
        <v>102</v>
      </c>
      <c r="E24" s="79" t="s">
        <v>27</v>
      </c>
      <c r="F24" s="79"/>
      <c r="G24" s="79"/>
      <c r="H24" s="80">
        <f>350*0.36</f>
        <v>126</v>
      </c>
      <c r="I24" s="80">
        <f>130*0.36</f>
        <v>46.8</v>
      </c>
      <c r="J24" s="80">
        <f t="shared" si="3"/>
        <v>172.8</v>
      </c>
      <c r="K24" s="80"/>
      <c r="L24" s="80">
        <f t="shared" si="2"/>
        <v>0</v>
      </c>
      <c r="M24" s="80" t="s">
        <v>100</v>
      </c>
    </row>
    <row r="25" spans="1:13" s="76" customFormat="1" outlineLevel="3">
      <c r="A25" s="77"/>
      <c r="B25" s="78" t="s">
        <v>98</v>
      </c>
      <c r="C25" s="79"/>
      <c r="D25" s="79" t="s">
        <v>103</v>
      </c>
      <c r="E25" s="79" t="s">
        <v>27</v>
      </c>
      <c r="F25" s="79"/>
      <c r="G25" s="79"/>
      <c r="H25" s="80">
        <f>222*0.54</f>
        <v>119.88000000000001</v>
      </c>
      <c r="I25" s="80">
        <f>400*0.54</f>
        <v>216</v>
      </c>
      <c r="J25" s="80">
        <f t="shared" si="3"/>
        <v>335.88</v>
      </c>
      <c r="K25" s="80"/>
      <c r="L25" s="80">
        <f t="shared" si="2"/>
        <v>0</v>
      </c>
      <c r="M25" s="80" t="s">
        <v>100</v>
      </c>
    </row>
    <row r="26" spans="1:13" s="76" customFormat="1" outlineLevel="3">
      <c r="A26" s="77"/>
      <c r="B26" s="78" t="s">
        <v>99</v>
      </c>
      <c r="C26" s="79"/>
      <c r="D26" s="79" t="s">
        <v>104</v>
      </c>
      <c r="E26" s="79" t="s">
        <v>27</v>
      </c>
      <c r="F26" s="79"/>
      <c r="G26" s="79"/>
      <c r="H26" s="80">
        <f>580*0.9</f>
        <v>522</v>
      </c>
      <c r="I26" s="80">
        <f>272*0.9</f>
        <v>244.8</v>
      </c>
      <c r="J26" s="80">
        <f t="shared" si="3"/>
        <v>766.8</v>
      </c>
      <c r="K26" s="80"/>
      <c r="L26" s="80">
        <f t="shared" si="2"/>
        <v>0</v>
      </c>
      <c r="M26" s="80" t="s">
        <v>100</v>
      </c>
    </row>
    <row r="27" spans="1:13" s="30" customFormat="1" outlineLevel="3">
      <c r="A27" s="50"/>
      <c r="B27" s="53" t="s">
        <v>29</v>
      </c>
      <c r="C27" s="54"/>
      <c r="D27" s="54"/>
      <c r="E27" s="54" t="s">
        <v>30</v>
      </c>
      <c r="F27" s="54"/>
      <c r="G27" s="54"/>
      <c r="H27" s="55">
        <f>H38</f>
        <v>3911</v>
      </c>
      <c r="I27" s="55">
        <f>I38</f>
        <v>1842</v>
      </c>
      <c r="J27" s="55">
        <f t="shared" si="3"/>
        <v>5753</v>
      </c>
      <c r="K27" s="55"/>
      <c r="L27" s="55">
        <f t="shared" si="2"/>
        <v>0</v>
      </c>
      <c r="M27" s="55" t="s">
        <v>101</v>
      </c>
    </row>
    <row r="28" spans="1:13" s="30" customFormat="1" outlineLevel="3">
      <c r="A28" s="50"/>
      <c r="B28" s="53" t="s">
        <v>90</v>
      </c>
      <c r="C28" s="54"/>
      <c r="D28" s="54"/>
      <c r="E28" s="54" t="s">
        <v>30</v>
      </c>
      <c r="F28" s="54"/>
      <c r="G28" s="54"/>
      <c r="H28" s="55">
        <f t="shared" ref="H28:I28" si="4">H39</f>
        <v>652</v>
      </c>
      <c r="I28" s="55">
        <f t="shared" si="4"/>
        <v>1202</v>
      </c>
      <c r="J28" s="55">
        <f t="shared" ref="J28:J32" si="5">H28+I28</f>
        <v>1854</v>
      </c>
      <c r="K28" s="55"/>
      <c r="L28" s="55">
        <f t="shared" ref="L28:L32" si="6">K28*J28</f>
        <v>0</v>
      </c>
      <c r="M28" s="55" t="s">
        <v>101</v>
      </c>
    </row>
    <row r="29" spans="1:13" s="30" customFormat="1" outlineLevel="3">
      <c r="A29" s="50"/>
      <c r="B29" s="53" t="s">
        <v>31</v>
      </c>
      <c r="C29" s="54"/>
      <c r="D29" s="54"/>
      <c r="E29" s="54" t="s">
        <v>30</v>
      </c>
      <c r="F29" s="54"/>
      <c r="G29" s="54"/>
      <c r="H29" s="55"/>
      <c r="I29" s="55">
        <f t="shared" ref="I29" si="7">I40</f>
        <v>222</v>
      </c>
      <c r="J29" s="55">
        <f t="shared" si="5"/>
        <v>222</v>
      </c>
      <c r="K29" s="55"/>
      <c r="L29" s="55">
        <f t="shared" si="6"/>
        <v>0</v>
      </c>
      <c r="M29" s="55" t="s">
        <v>101</v>
      </c>
    </row>
    <row r="30" spans="1:13" s="30" customFormat="1" outlineLevel="3">
      <c r="A30" s="50"/>
      <c r="B30" s="53" t="s">
        <v>32</v>
      </c>
      <c r="C30" s="54"/>
      <c r="D30" s="54"/>
      <c r="E30" s="54" t="s">
        <v>30</v>
      </c>
      <c r="F30" s="54"/>
      <c r="G30" s="54"/>
      <c r="H30" s="55">
        <f t="shared" ref="H30" si="8">H41</f>
        <v>109</v>
      </c>
      <c r="I30" s="55"/>
      <c r="J30" s="55">
        <f t="shared" si="5"/>
        <v>109</v>
      </c>
      <c r="K30" s="55"/>
      <c r="L30" s="55">
        <f t="shared" si="6"/>
        <v>0</v>
      </c>
      <c r="M30" s="55" t="s">
        <v>101</v>
      </c>
    </row>
    <row r="31" spans="1:13" s="30" customFormat="1" outlineLevel="3">
      <c r="A31" s="50"/>
      <c r="B31" s="53" t="s">
        <v>91</v>
      </c>
      <c r="C31" s="54"/>
      <c r="D31" s="54"/>
      <c r="E31" s="54" t="s">
        <v>30</v>
      </c>
      <c r="F31" s="54"/>
      <c r="G31" s="54"/>
      <c r="H31" s="55">
        <f t="shared" ref="H31:I31" si="9">H42</f>
        <v>217</v>
      </c>
      <c r="I31" s="55">
        <f t="shared" si="9"/>
        <v>222</v>
      </c>
      <c r="J31" s="55">
        <f t="shared" si="5"/>
        <v>439</v>
      </c>
      <c r="K31" s="55"/>
      <c r="L31" s="55">
        <f t="shared" si="6"/>
        <v>0</v>
      </c>
      <c r="M31" s="55" t="s">
        <v>101</v>
      </c>
    </row>
    <row r="32" spans="1:13" s="30" customFormat="1" outlineLevel="3">
      <c r="A32" s="50"/>
      <c r="B32" s="53" t="s">
        <v>92</v>
      </c>
      <c r="C32" s="54"/>
      <c r="D32" s="54"/>
      <c r="E32" s="54" t="s">
        <v>30</v>
      </c>
      <c r="F32" s="54"/>
      <c r="G32" s="54"/>
      <c r="H32" s="55">
        <f t="shared" ref="H32:I32" si="10">H43</f>
        <v>548</v>
      </c>
      <c r="I32" s="55">
        <f t="shared" si="10"/>
        <v>137</v>
      </c>
      <c r="J32" s="55">
        <f t="shared" si="5"/>
        <v>685</v>
      </c>
      <c r="K32" s="55"/>
      <c r="L32" s="55">
        <f t="shared" si="6"/>
        <v>0</v>
      </c>
      <c r="M32" s="55" t="s">
        <v>101</v>
      </c>
    </row>
    <row r="33" spans="1:13" s="30" customFormat="1" outlineLevel="3">
      <c r="A33" s="50"/>
      <c r="B33" s="53" t="s">
        <v>93</v>
      </c>
      <c r="C33" s="54"/>
      <c r="D33" s="54"/>
      <c r="E33" s="54" t="s">
        <v>30</v>
      </c>
      <c r="F33" s="54"/>
      <c r="G33" s="54"/>
      <c r="H33" s="55">
        <f t="shared" ref="H33:I33" si="11">H44</f>
        <v>3601</v>
      </c>
      <c r="I33" s="55">
        <f t="shared" si="11"/>
        <v>1084</v>
      </c>
      <c r="J33" s="55">
        <f t="shared" si="3"/>
        <v>4685</v>
      </c>
      <c r="K33" s="55"/>
      <c r="L33" s="55">
        <f t="shared" si="2"/>
        <v>0</v>
      </c>
      <c r="M33" s="55" t="s">
        <v>101</v>
      </c>
    </row>
    <row r="34" spans="1:13" s="30" customFormat="1" outlineLevel="3">
      <c r="A34" s="50"/>
      <c r="B34" s="53" t="s">
        <v>94</v>
      </c>
      <c r="C34" s="54"/>
      <c r="D34" s="54"/>
      <c r="E34" s="54" t="s">
        <v>30</v>
      </c>
      <c r="F34" s="54"/>
      <c r="G34" s="54"/>
      <c r="H34" s="55"/>
      <c r="I34" s="55">
        <f t="shared" ref="I34" si="12">I45</f>
        <v>497</v>
      </c>
      <c r="J34" s="55">
        <f t="shared" si="3"/>
        <v>497</v>
      </c>
      <c r="K34" s="55"/>
      <c r="L34" s="55">
        <f t="shared" si="2"/>
        <v>0</v>
      </c>
      <c r="M34" s="55" t="s">
        <v>101</v>
      </c>
    </row>
    <row r="35" spans="1:13" s="30" customFormat="1" outlineLevel="3">
      <c r="A35" s="50"/>
      <c r="B35" s="53" t="s">
        <v>95</v>
      </c>
      <c r="C35" s="54"/>
      <c r="D35" s="54"/>
      <c r="E35" s="54" t="s">
        <v>30</v>
      </c>
      <c r="F35" s="54"/>
      <c r="G35" s="54"/>
      <c r="H35" s="55"/>
      <c r="I35" s="55">
        <f t="shared" ref="I35" si="13">I46</f>
        <v>222</v>
      </c>
      <c r="J35" s="55">
        <f t="shared" ref="J35:J36" si="14">H35+I35</f>
        <v>222</v>
      </c>
      <c r="K35" s="55"/>
      <c r="L35" s="55">
        <f t="shared" ref="L35:L36" si="15">K35*J35</f>
        <v>0</v>
      </c>
      <c r="M35" s="55" t="s">
        <v>101</v>
      </c>
    </row>
    <row r="36" spans="1:13" s="30" customFormat="1" outlineLevel="3">
      <c r="A36" s="50"/>
      <c r="B36" s="53" t="s">
        <v>96</v>
      </c>
      <c r="C36" s="54"/>
      <c r="D36" s="54"/>
      <c r="E36" s="54" t="s">
        <v>30</v>
      </c>
      <c r="F36" s="54"/>
      <c r="G36" s="54"/>
      <c r="H36" s="55">
        <f t="shared" ref="H36:I36" si="16">H47</f>
        <v>722</v>
      </c>
      <c r="I36" s="55">
        <f t="shared" si="16"/>
        <v>1121</v>
      </c>
      <c r="J36" s="55">
        <f t="shared" si="14"/>
        <v>1843</v>
      </c>
      <c r="K36" s="55"/>
      <c r="L36" s="55">
        <f t="shared" si="15"/>
        <v>0</v>
      </c>
      <c r="M36" s="55" t="s">
        <v>101</v>
      </c>
    </row>
    <row r="37" spans="1:13" s="30" customFormat="1" ht="21" customHeight="1" outlineLevel="3">
      <c r="A37" s="56"/>
      <c r="B37" s="57" t="s">
        <v>33</v>
      </c>
      <c r="C37" s="58"/>
      <c r="D37" s="58"/>
      <c r="E37" s="58"/>
      <c r="F37" s="58"/>
      <c r="G37" s="58"/>
      <c r="H37" s="59"/>
      <c r="I37" s="59"/>
      <c r="J37" s="59"/>
      <c r="K37" s="59"/>
      <c r="L37" s="60">
        <f>SUM(L38:L55)</f>
        <v>0</v>
      </c>
      <c r="M37" s="60"/>
    </row>
    <row r="38" spans="1:13" s="30" customFormat="1" ht="48.75" customHeight="1" outlineLevel="3">
      <c r="A38" s="56"/>
      <c r="B38" s="61" t="s">
        <v>34</v>
      </c>
      <c r="C38" s="58" t="s">
        <v>35</v>
      </c>
      <c r="D38" s="58" t="s">
        <v>75</v>
      </c>
      <c r="E38" s="58" t="s">
        <v>30</v>
      </c>
      <c r="F38" s="58"/>
      <c r="G38" s="58"/>
      <c r="H38" s="59">
        <v>3911</v>
      </c>
      <c r="I38" s="59">
        <v>1842</v>
      </c>
      <c r="J38" s="59">
        <f>SUM(H38:I38)</f>
        <v>5753</v>
      </c>
      <c r="K38" s="59"/>
      <c r="L38" s="59">
        <f>J38*K38</f>
        <v>0</v>
      </c>
      <c r="M38" s="59" t="s">
        <v>101</v>
      </c>
    </row>
    <row r="39" spans="1:13" s="30" customFormat="1" ht="48.75" customHeight="1" outlineLevel="3">
      <c r="A39" s="56"/>
      <c r="B39" s="61" t="s">
        <v>76</v>
      </c>
      <c r="C39" s="58" t="s">
        <v>35</v>
      </c>
      <c r="D39" s="58" t="s">
        <v>77</v>
      </c>
      <c r="E39" s="58" t="s">
        <v>30</v>
      </c>
      <c r="F39" s="58"/>
      <c r="G39" s="58"/>
      <c r="H39" s="59">
        <v>652</v>
      </c>
      <c r="I39" s="59">
        <v>1202</v>
      </c>
      <c r="J39" s="59">
        <f t="shared" ref="J39:J55" si="17">SUM(H39:I39)</f>
        <v>1854</v>
      </c>
      <c r="K39" s="59"/>
      <c r="L39" s="59">
        <f>J39*K39</f>
        <v>0</v>
      </c>
      <c r="M39" s="59" t="s">
        <v>101</v>
      </c>
    </row>
    <row r="40" spans="1:13" s="30" customFormat="1" ht="15.75" customHeight="1" outlineLevel="3">
      <c r="A40" s="56"/>
      <c r="B40" s="61" t="s">
        <v>36</v>
      </c>
      <c r="C40" s="58" t="s">
        <v>62</v>
      </c>
      <c r="D40" s="58" t="s">
        <v>63</v>
      </c>
      <c r="E40" s="58" t="s">
        <v>30</v>
      </c>
      <c r="F40" s="59"/>
      <c r="G40" s="59"/>
      <c r="H40" s="59"/>
      <c r="I40" s="59">
        <v>222</v>
      </c>
      <c r="J40" s="59">
        <f t="shared" si="17"/>
        <v>222</v>
      </c>
      <c r="K40" s="59"/>
      <c r="L40" s="59">
        <f t="shared" ref="L40:L47" si="18">J40*K40</f>
        <v>0</v>
      </c>
      <c r="M40" s="59" t="s">
        <v>101</v>
      </c>
    </row>
    <row r="41" spans="1:13" s="30" customFormat="1" ht="15.75" customHeight="1" outlineLevel="3">
      <c r="A41" s="56"/>
      <c r="B41" s="61" t="s">
        <v>38</v>
      </c>
      <c r="C41" s="58" t="s">
        <v>62</v>
      </c>
      <c r="D41" s="58" t="s">
        <v>64</v>
      </c>
      <c r="E41" s="58" t="s">
        <v>30</v>
      </c>
      <c r="F41" s="59"/>
      <c r="G41" s="59"/>
      <c r="H41" s="59">
        <v>109</v>
      </c>
      <c r="I41" s="59"/>
      <c r="J41" s="59">
        <f t="shared" si="17"/>
        <v>109</v>
      </c>
      <c r="K41" s="59"/>
      <c r="L41" s="59">
        <f t="shared" si="18"/>
        <v>0</v>
      </c>
      <c r="M41" s="59" t="s">
        <v>101</v>
      </c>
    </row>
    <row r="42" spans="1:13" s="30" customFormat="1" ht="15.75" customHeight="1" outlineLevel="3">
      <c r="A42" s="56"/>
      <c r="B42" s="61" t="s">
        <v>69</v>
      </c>
      <c r="C42" s="58" t="s">
        <v>62</v>
      </c>
      <c r="D42" s="58" t="s">
        <v>65</v>
      </c>
      <c r="E42" s="58" t="s">
        <v>30</v>
      </c>
      <c r="F42" s="59"/>
      <c r="G42" s="59"/>
      <c r="H42" s="59">
        <v>217</v>
      </c>
      <c r="I42" s="59">
        <v>222</v>
      </c>
      <c r="J42" s="59">
        <f t="shared" si="17"/>
        <v>439</v>
      </c>
      <c r="K42" s="59"/>
      <c r="L42" s="59">
        <f t="shared" si="18"/>
        <v>0</v>
      </c>
      <c r="M42" s="59" t="s">
        <v>101</v>
      </c>
    </row>
    <row r="43" spans="1:13" s="30" customFormat="1" ht="15.75" customHeight="1" outlineLevel="3">
      <c r="A43" s="56"/>
      <c r="B43" s="61" t="s">
        <v>70</v>
      </c>
      <c r="C43" s="58" t="s">
        <v>62</v>
      </c>
      <c r="D43" s="58" t="s">
        <v>39</v>
      </c>
      <c r="E43" s="58" t="s">
        <v>30</v>
      </c>
      <c r="F43" s="59"/>
      <c r="G43" s="59"/>
      <c r="H43" s="59">
        <v>548</v>
      </c>
      <c r="I43" s="59">
        <v>137</v>
      </c>
      <c r="J43" s="59">
        <f t="shared" si="17"/>
        <v>685</v>
      </c>
      <c r="K43" s="59"/>
      <c r="L43" s="59">
        <f t="shared" si="18"/>
        <v>0</v>
      </c>
      <c r="M43" s="59" t="s">
        <v>101</v>
      </c>
    </row>
    <row r="44" spans="1:13" s="30" customFormat="1" ht="15.75" customHeight="1" outlineLevel="3">
      <c r="A44" s="56"/>
      <c r="B44" s="61" t="s">
        <v>71</v>
      </c>
      <c r="C44" s="58" t="s">
        <v>62</v>
      </c>
      <c r="D44" s="58" t="s">
        <v>66</v>
      </c>
      <c r="E44" s="58" t="s">
        <v>30</v>
      </c>
      <c r="F44" s="59"/>
      <c r="G44" s="59"/>
      <c r="H44" s="59">
        <v>3601</v>
      </c>
      <c r="I44" s="59">
        <v>1084</v>
      </c>
      <c r="J44" s="59">
        <f t="shared" si="17"/>
        <v>4685</v>
      </c>
      <c r="K44" s="59"/>
      <c r="L44" s="59">
        <f t="shared" si="18"/>
        <v>0</v>
      </c>
      <c r="M44" s="59" t="s">
        <v>101</v>
      </c>
    </row>
    <row r="45" spans="1:13" s="30" customFormat="1" ht="15.75" customHeight="1" outlineLevel="3">
      <c r="A45" s="56"/>
      <c r="B45" s="61" t="s">
        <v>72</v>
      </c>
      <c r="C45" s="58" t="s">
        <v>62</v>
      </c>
      <c r="D45" s="58" t="s">
        <v>67</v>
      </c>
      <c r="E45" s="58" t="s">
        <v>30</v>
      </c>
      <c r="F45" s="59"/>
      <c r="G45" s="59"/>
      <c r="H45" s="59"/>
      <c r="I45" s="59">
        <v>497</v>
      </c>
      <c r="J45" s="59">
        <f t="shared" si="17"/>
        <v>497</v>
      </c>
      <c r="K45" s="59"/>
      <c r="L45" s="59">
        <f t="shared" si="18"/>
        <v>0</v>
      </c>
      <c r="M45" s="59" t="s">
        <v>101</v>
      </c>
    </row>
    <row r="46" spans="1:13" s="30" customFormat="1" ht="15.75" customHeight="1" outlineLevel="3">
      <c r="A46" s="56"/>
      <c r="B46" s="61" t="s">
        <v>73</v>
      </c>
      <c r="C46" s="58" t="s">
        <v>62</v>
      </c>
      <c r="D46" s="58" t="s">
        <v>68</v>
      </c>
      <c r="E46" s="58" t="s">
        <v>30</v>
      </c>
      <c r="F46" s="59"/>
      <c r="G46" s="59"/>
      <c r="H46" s="59"/>
      <c r="I46" s="59">
        <v>222</v>
      </c>
      <c r="J46" s="59">
        <f t="shared" si="17"/>
        <v>222</v>
      </c>
      <c r="K46" s="59"/>
      <c r="L46" s="59">
        <f t="shared" si="18"/>
        <v>0</v>
      </c>
      <c r="M46" s="59" t="s">
        <v>101</v>
      </c>
    </row>
    <row r="47" spans="1:13" s="30" customFormat="1" ht="15.75" customHeight="1" outlineLevel="3">
      <c r="A47" s="56"/>
      <c r="B47" s="61" t="s">
        <v>74</v>
      </c>
      <c r="C47" s="58" t="s">
        <v>62</v>
      </c>
      <c r="D47" s="58" t="s">
        <v>37</v>
      </c>
      <c r="E47" s="58" t="s">
        <v>30</v>
      </c>
      <c r="F47" s="59"/>
      <c r="G47" s="59"/>
      <c r="H47" s="59">
        <v>722</v>
      </c>
      <c r="I47" s="59">
        <v>1121</v>
      </c>
      <c r="J47" s="59">
        <f t="shared" si="17"/>
        <v>1843</v>
      </c>
      <c r="K47" s="59"/>
      <c r="L47" s="59">
        <f t="shared" si="18"/>
        <v>0</v>
      </c>
      <c r="M47" s="59" t="s">
        <v>101</v>
      </c>
    </row>
    <row r="48" spans="1:13" s="30" customFormat="1" ht="15.75" customHeight="1" outlineLevel="3">
      <c r="A48" s="56"/>
      <c r="B48" s="61" t="s">
        <v>40</v>
      </c>
      <c r="C48" s="58"/>
      <c r="D48" s="58" t="s">
        <v>87</v>
      </c>
      <c r="E48" s="58" t="s">
        <v>25</v>
      </c>
      <c r="F48" s="58"/>
      <c r="G48" s="58"/>
      <c r="H48" s="59">
        <v>4</v>
      </c>
      <c r="I48" s="59">
        <v>4</v>
      </c>
      <c r="J48" s="59">
        <f t="shared" si="17"/>
        <v>8</v>
      </c>
      <c r="K48" s="59"/>
      <c r="L48" s="59">
        <f>J48*K48</f>
        <v>0</v>
      </c>
      <c r="M48" s="59"/>
    </row>
    <row r="49" spans="1:13" s="30" customFormat="1" ht="15.75" customHeight="1" outlineLevel="3">
      <c r="A49" s="56"/>
      <c r="B49" s="61" t="s">
        <v>40</v>
      </c>
      <c r="C49" s="58"/>
      <c r="D49" s="58" t="s">
        <v>88</v>
      </c>
      <c r="E49" s="58" t="s">
        <v>25</v>
      </c>
      <c r="F49" s="58"/>
      <c r="G49" s="58"/>
      <c r="H49" s="59">
        <v>60</v>
      </c>
      <c r="I49" s="59">
        <v>24</v>
      </c>
      <c r="J49" s="59">
        <f t="shared" ref="J49" si="19">SUM(H49:I49)</f>
        <v>84</v>
      </c>
      <c r="K49" s="59"/>
      <c r="L49" s="59">
        <f>J49*K49</f>
        <v>0</v>
      </c>
      <c r="M49" s="59"/>
    </row>
    <row r="50" spans="1:13" s="30" customFormat="1" ht="15.75" customHeight="1" outlineLevel="3">
      <c r="A50" s="56"/>
      <c r="B50" s="61" t="s">
        <v>40</v>
      </c>
      <c r="C50" s="58"/>
      <c r="D50" s="58" t="s">
        <v>89</v>
      </c>
      <c r="E50" s="58" t="s">
        <v>25</v>
      </c>
      <c r="F50" s="58"/>
      <c r="G50" s="58"/>
      <c r="H50" s="59">
        <v>8</v>
      </c>
      <c r="I50" s="59">
        <v>24</v>
      </c>
      <c r="J50" s="59">
        <f t="shared" si="17"/>
        <v>32</v>
      </c>
      <c r="K50" s="59"/>
      <c r="L50" s="59">
        <f>J50*K50</f>
        <v>0</v>
      </c>
      <c r="M50" s="59"/>
    </row>
    <row r="51" spans="1:13" s="30" customFormat="1" ht="15.75" customHeight="1" outlineLevel="3">
      <c r="A51" s="56"/>
      <c r="B51" s="61" t="s">
        <v>84</v>
      </c>
      <c r="C51" s="58"/>
      <c r="D51" s="62" t="s">
        <v>85</v>
      </c>
      <c r="E51" s="58" t="s">
        <v>25</v>
      </c>
      <c r="F51" s="62"/>
      <c r="G51" s="62"/>
      <c r="H51" s="63">
        <v>64</v>
      </c>
      <c r="I51" s="63">
        <v>36</v>
      </c>
      <c r="J51" s="59">
        <f t="shared" si="17"/>
        <v>100</v>
      </c>
      <c r="K51" s="63"/>
      <c r="L51" s="63">
        <f t="shared" ref="L51:L52" si="20">J51*K51</f>
        <v>0</v>
      </c>
      <c r="M51" s="59"/>
    </row>
    <row r="52" spans="1:13" s="30" customFormat="1" ht="15.75" customHeight="1" outlineLevel="3">
      <c r="A52" s="56"/>
      <c r="B52" s="61" t="s">
        <v>84</v>
      </c>
      <c r="C52" s="58"/>
      <c r="D52" s="62" t="s">
        <v>86</v>
      </c>
      <c r="E52" s="58" t="s">
        <v>25</v>
      </c>
      <c r="F52" s="62"/>
      <c r="G52" s="62"/>
      <c r="H52" s="63">
        <v>8</v>
      </c>
      <c r="I52" s="63">
        <v>16</v>
      </c>
      <c r="J52" s="59">
        <f t="shared" si="17"/>
        <v>24</v>
      </c>
      <c r="K52" s="63"/>
      <c r="L52" s="63">
        <f t="shared" si="20"/>
        <v>0</v>
      </c>
      <c r="M52" s="59"/>
    </row>
    <row r="53" spans="1:13" s="30" customFormat="1" ht="15.75" customHeight="1" outlineLevel="3">
      <c r="A53" s="56"/>
      <c r="B53" s="61" t="s">
        <v>82</v>
      </c>
      <c r="C53" s="58"/>
      <c r="D53" s="62" t="s">
        <v>83</v>
      </c>
      <c r="E53" s="58" t="s">
        <v>25</v>
      </c>
      <c r="F53" s="62"/>
      <c r="G53" s="62"/>
      <c r="H53" s="63">
        <f>36*2</f>
        <v>72</v>
      </c>
      <c r="I53" s="63">
        <f>26*2</f>
        <v>52</v>
      </c>
      <c r="J53" s="59">
        <f t="shared" si="17"/>
        <v>124</v>
      </c>
      <c r="K53" s="63"/>
      <c r="L53" s="63">
        <f t="shared" ref="L53:L55" si="21">J53*K53</f>
        <v>0</v>
      </c>
      <c r="M53" s="59"/>
    </row>
    <row r="54" spans="1:13" s="30" customFormat="1" ht="15.75" customHeight="1" outlineLevel="3">
      <c r="A54" s="56"/>
      <c r="B54" s="61" t="s">
        <v>79</v>
      </c>
      <c r="C54" s="58" t="s">
        <v>80</v>
      </c>
      <c r="D54" s="62" t="s">
        <v>81</v>
      </c>
      <c r="E54" s="58" t="s">
        <v>25</v>
      </c>
      <c r="F54" s="62"/>
      <c r="G54" s="62"/>
      <c r="H54" s="63">
        <v>655</v>
      </c>
      <c r="I54" s="63">
        <v>473</v>
      </c>
      <c r="J54" s="59">
        <f t="shared" si="17"/>
        <v>1128</v>
      </c>
      <c r="K54" s="63"/>
      <c r="L54" s="63">
        <f t="shared" ref="L54" si="22">J54*K54</f>
        <v>0</v>
      </c>
      <c r="M54" s="59"/>
    </row>
    <row r="55" spans="1:13" s="30" customFormat="1" ht="15.75" customHeight="1" outlineLevel="3">
      <c r="A55" s="56"/>
      <c r="B55" s="61" t="s">
        <v>44</v>
      </c>
      <c r="C55" s="58" t="s">
        <v>78</v>
      </c>
      <c r="D55" s="62" t="s">
        <v>45</v>
      </c>
      <c r="E55" s="58" t="s">
        <v>30</v>
      </c>
      <c r="F55" s="62"/>
      <c r="G55" s="62"/>
      <c r="H55" s="63">
        <v>4380</v>
      </c>
      <c r="I55" s="63">
        <v>2923</v>
      </c>
      <c r="J55" s="59">
        <f t="shared" si="17"/>
        <v>7303</v>
      </c>
      <c r="K55" s="63"/>
      <c r="L55" s="63">
        <f t="shared" si="21"/>
        <v>0</v>
      </c>
      <c r="M55" s="59"/>
    </row>
    <row r="56" spans="1:13" s="30" customFormat="1" ht="15.75" customHeight="1" outlineLevel="3">
      <c r="A56" s="56"/>
      <c r="B56" s="61" t="s">
        <v>41</v>
      </c>
      <c r="C56" s="58"/>
      <c r="D56" s="58" t="s">
        <v>42</v>
      </c>
      <c r="E56" s="58" t="s">
        <v>27</v>
      </c>
      <c r="F56" s="58">
        <v>1.1399999999999999</v>
      </c>
      <c r="G56" s="58"/>
      <c r="H56" s="59">
        <f>F56*H22</f>
        <v>291.7944</v>
      </c>
      <c r="I56" s="59">
        <f>F56*I22</f>
        <v>192.88800000000001</v>
      </c>
      <c r="J56" s="59">
        <f>SUM(H56:I56)</f>
        <v>484.68240000000003</v>
      </c>
      <c r="K56" s="59"/>
      <c r="L56" s="59">
        <f t="shared" ref="L56" si="23">J56*K56</f>
        <v>0</v>
      </c>
      <c r="M56" s="59" t="s">
        <v>43</v>
      </c>
    </row>
    <row r="57" spans="1:13" s="30" customFormat="1" outlineLevel="1">
      <c r="A57" s="38" t="s">
        <v>46</v>
      </c>
      <c r="B57" s="39" t="s">
        <v>47</v>
      </c>
      <c r="C57" s="40"/>
      <c r="D57" s="40"/>
      <c r="E57" s="40"/>
      <c r="F57" s="40"/>
      <c r="G57" s="40"/>
      <c r="H57" s="40"/>
      <c r="I57" s="40"/>
      <c r="J57" s="40"/>
      <c r="K57" s="41"/>
      <c r="L57" s="42"/>
      <c r="M57" s="43"/>
    </row>
    <row r="58" spans="1:13" s="30" customFormat="1" outlineLevel="2">
      <c r="A58" s="44" t="s">
        <v>48</v>
      </c>
      <c r="B58" s="45" t="s">
        <v>47</v>
      </c>
      <c r="C58" s="46"/>
      <c r="D58" s="46"/>
      <c r="E58" s="46"/>
      <c r="F58" s="46"/>
      <c r="G58" s="46"/>
      <c r="H58" s="46"/>
      <c r="I58" s="46"/>
      <c r="J58" s="46"/>
      <c r="K58" s="47"/>
      <c r="L58" s="48">
        <f>L59+L61</f>
        <v>0</v>
      </c>
      <c r="M58" s="49"/>
    </row>
    <row r="59" spans="1:13" s="30" customFormat="1" outlineLevel="3">
      <c r="A59" s="64"/>
      <c r="B59" s="51" t="s">
        <v>24</v>
      </c>
      <c r="C59" s="36"/>
      <c r="D59" s="36"/>
      <c r="E59" s="36"/>
      <c r="F59" s="36"/>
      <c r="G59" s="36"/>
      <c r="H59" s="52"/>
      <c r="I59" s="52"/>
      <c r="J59" s="52"/>
      <c r="K59" s="52"/>
      <c r="L59" s="52">
        <f>L60</f>
        <v>0</v>
      </c>
      <c r="M59" s="52"/>
    </row>
    <row r="60" spans="1:13" s="30" customFormat="1" ht="31.5">
      <c r="A60" s="65"/>
      <c r="B60" s="66" t="s">
        <v>59</v>
      </c>
      <c r="C60" s="54"/>
      <c r="D60" s="54"/>
      <c r="E60" s="54" t="s">
        <v>49</v>
      </c>
      <c r="F60" s="54"/>
      <c r="G60" s="54"/>
      <c r="H60" s="55">
        <v>36</v>
      </c>
      <c r="I60" s="55">
        <v>26</v>
      </c>
      <c r="J60" s="55">
        <f>SUM(H60:I60)</f>
        <v>62</v>
      </c>
      <c r="K60" s="55"/>
      <c r="L60" s="55">
        <f>K60*J60</f>
        <v>0</v>
      </c>
      <c r="M60" s="37"/>
    </row>
    <row r="61" spans="1:13" s="30" customFormat="1" ht="21" customHeight="1" outlineLevel="3">
      <c r="A61" s="67"/>
      <c r="B61" s="57" t="s">
        <v>33</v>
      </c>
      <c r="C61" s="58"/>
      <c r="D61" s="58"/>
      <c r="E61" s="58"/>
      <c r="F61" s="58"/>
      <c r="G61" s="58"/>
      <c r="H61" s="59"/>
      <c r="I61" s="59"/>
      <c r="J61" s="59"/>
      <c r="K61" s="59"/>
      <c r="L61" s="60">
        <f>SUM(L62)</f>
        <v>0</v>
      </c>
      <c r="M61" s="60"/>
    </row>
    <row r="62" spans="1:13" s="30" customFormat="1" ht="21" customHeight="1" outlineLevel="3">
      <c r="A62" s="67"/>
      <c r="B62" s="61" t="s">
        <v>50</v>
      </c>
      <c r="C62" s="58"/>
      <c r="D62" s="58"/>
      <c r="E62" s="58"/>
      <c r="F62" s="58"/>
      <c r="G62" s="58"/>
      <c r="H62" s="59"/>
      <c r="I62" s="59"/>
      <c r="J62" s="59"/>
      <c r="K62" s="59"/>
      <c r="L62" s="59"/>
      <c r="M62" s="59"/>
    </row>
    <row r="63" spans="1:13">
      <c r="A63" s="68"/>
      <c r="B63" s="84" t="s">
        <v>51</v>
      </c>
      <c r="C63" s="85"/>
      <c r="D63" s="85"/>
      <c r="E63" s="85"/>
      <c r="F63" s="85"/>
      <c r="G63" s="85"/>
      <c r="H63" s="85"/>
      <c r="I63" s="85"/>
      <c r="J63" s="85"/>
      <c r="K63" s="86"/>
      <c r="L63" s="69">
        <f>L18+L58</f>
        <v>0</v>
      </c>
      <c r="M63" s="70"/>
    </row>
    <row r="64" spans="1:13">
      <c r="A64" s="72"/>
      <c r="B64" s="87" t="s">
        <v>52</v>
      </c>
      <c r="C64" s="88"/>
      <c r="D64" s="88"/>
      <c r="E64" s="88"/>
      <c r="F64" s="88"/>
      <c r="G64" s="88"/>
      <c r="H64" s="88"/>
      <c r="I64" s="88"/>
      <c r="J64" s="88"/>
      <c r="K64" s="89"/>
      <c r="L64" s="73">
        <f>L19+L59</f>
        <v>0</v>
      </c>
      <c r="M64" s="73"/>
    </row>
    <row r="65" spans="1:15">
      <c r="A65" s="72"/>
      <c r="B65" s="87" t="s">
        <v>53</v>
      </c>
      <c r="C65" s="88"/>
      <c r="D65" s="88"/>
      <c r="E65" s="88"/>
      <c r="F65" s="88"/>
      <c r="G65" s="88"/>
      <c r="H65" s="88"/>
      <c r="I65" s="88"/>
      <c r="J65" s="88"/>
      <c r="K65" s="89"/>
      <c r="L65" s="73">
        <f>L37+L61</f>
        <v>0</v>
      </c>
      <c r="M65" s="73"/>
    </row>
    <row r="66" spans="1:15">
      <c r="A66" s="72"/>
      <c r="B66" s="87" t="s">
        <v>54</v>
      </c>
      <c r="C66" s="88"/>
      <c r="D66" s="88"/>
      <c r="E66" s="88"/>
      <c r="F66" s="88"/>
      <c r="G66" s="88"/>
      <c r="H66" s="88"/>
      <c r="I66" s="88"/>
      <c r="J66" s="88"/>
      <c r="K66" s="89"/>
      <c r="L66" s="73" t="s">
        <v>55</v>
      </c>
      <c r="M66" s="73"/>
    </row>
    <row r="67" spans="1:15" ht="15.75" customHeight="1">
      <c r="A67" s="74"/>
    </row>
    <row r="68" spans="1:15" ht="24.75" customHeight="1">
      <c r="A68" s="75"/>
    </row>
    <row r="69" spans="1:15" ht="35.25" customHeight="1">
      <c r="A69" s="75"/>
    </row>
    <row r="72" spans="1:15" ht="36.75" customHeight="1"/>
    <row r="73" spans="1:15" ht="36.75" customHeight="1">
      <c r="A73" s="90" t="s">
        <v>56</v>
      </c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</row>
    <row r="74" spans="1:15">
      <c r="A74" s="81" t="s">
        <v>57</v>
      </c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</row>
    <row r="75" spans="1:15" s="27" customFormat="1">
      <c r="A75" s="82" t="s">
        <v>58</v>
      </c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N75" s="71"/>
      <c r="O75" s="71"/>
    </row>
  </sheetData>
  <mergeCells count="9">
    <mergeCell ref="A74:L74"/>
    <mergeCell ref="A75:L75"/>
    <mergeCell ref="A11:M11"/>
    <mergeCell ref="B63:K63"/>
    <mergeCell ref="B64:K64"/>
    <mergeCell ref="B65:K65"/>
    <mergeCell ref="B66:K66"/>
    <mergeCell ref="A73:L73"/>
    <mergeCell ref="B13:M13"/>
  </mergeCells>
  <phoneticPr fontId="12" type="noConversion"/>
  <pageMargins left="0.7" right="0.7" top="0.75" bottom="0.75" header="0.3" footer="0.3"/>
  <pageSetup scale="33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</vt:lpstr>
      <vt:lpstr>ЛСР!Область_печати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Идрисов Рамиль Мортазович</dc:creator>
  <cp:lastModifiedBy>Мухина Ирина Владимировна</cp:lastModifiedBy>
  <dcterms:created xsi:type="dcterms:W3CDTF">2015-06-05T18:19:34Z</dcterms:created>
  <dcterms:modified xsi:type="dcterms:W3CDTF">2026-09-16T06:07:09Z</dcterms:modified>
</cp:coreProperties>
</file>