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42B55209-A0A2-45A6-AF04-4F57F6CCD9AE}" xr6:coauthVersionLast="47" xr6:coauthVersionMax="47" xr10:uidLastSave="{00000000-0000-0000-0000-000000000000}"/>
  <bookViews>
    <workbookView xWindow="1035" yWindow="690" windowWidth="31635" windowHeight="1833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ЛСР!$A$9:$Q$222</definedName>
  </definedNames>
  <calcPr calcId="191029"/>
</workbook>
</file>

<file path=xl/calcChain.xml><?xml version="1.0" encoding="utf-8"?>
<calcChain xmlns="http://schemas.openxmlformats.org/spreadsheetml/2006/main">
  <c r="H200" i="1" l="1"/>
  <c r="I200" i="1"/>
  <c r="J200" i="1"/>
  <c r="K200" i="1"/>
  <c r="G200" i="1"/>
  <c r="L200" i="1" s="1"/>
  <c r="N200" i="1" s="1"/>
  <c r="N199" i="1" s="1"/>
  <c r="J46" i="1"/>
  <c r="I42" i="1"/>
  <c r="H36" i="1"/>
  <c r="I36" i="1"/>
  <c r="J36" i="1"/>
  <c r="K36" i="1"/>
  <c r="G36" i="1"/>
  <c r="I32" i="1"/>
  <c r="H19" i="1"/>
  <c r="I19" i="1"/>
  <c r="J19" i="1"/>
  <c r="K19" i="1"/>
  <c r="G19" i="1"/>
  <c r="H137" i="1"/>
  <c r="I137" i="1"/>
  <c r="J137" i="1"/>
  <c r="K137" i="1"/>
  <c r="G137" i="1"/>
  <c r="L137" i="1" s="1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L50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H130" i="1"/>
  <c r="I130" i="1"/>
  <c r="J130" i="1"/>
  <c r="K130" i="1"/>
  <c r="H131" i="1"/>
  <c r="I131" i="1"/>
  <c r="J131" i="1"/>
  <c r="K131" i="1"/>
  <c r="H132" i="1"/>
  <c r="I132" i="1"/>
  <c r="J132" i="1"/>
  <c r="K132" i="1"/>
  <c r="H133" i="1"/>
  <c r="I133" i="1"/>
  <c r="J133" i="1"/>
  <c r="K133" i="1"/>
  <c r="H134" i="1"/>
  <c r="I134" i="1"/>
  <c r="J134" i="1"/>
  <c r="K134" i="1"/>
  <c r="H135" i="1"/>
  <c r="I135" i="1"/>
  <c r="J135" i="1"/>
  <c r="K135" i="1"/>
  <c r="H136" i="1"/>
  <c r="I136" i="1"/>
  <c r="J136" i="1"/>
  <c r="K136" i="1"/>
  <c r="H138" i="1"/>
  <c r="I138" i="1"/>
  <c r="J138" i="1"/>
  <c r="K138" i="1"/>
  <c r="H139" i="1"/>
  <c r="I139" i="1"/>
  <c r="J139" i="1"/>
  <c r="K139" i="1"/>
  <c r="H140" i="1"/>
  <c r="I140" i="1"/>
  <c r="J140" i="1"/>
  <c r="K140" i="1"/>
  <c r="H141" i="1"/>
  <c r="I141" i="1"/>
  <c r="J141" i="1"/>
  <c r="K141" i="1"/>
  <c r="H142" i="1"/>
  <c r="I142" i="1"/>
  <c r="J142" i="1"/>
  <c r="K142" i="1"/>
  <c r="H143" i="1"/>
  <c r="I143" i="1"/>
  <c r="J143" i="1"/>
  <c r="K143" i="1"/>
  <c r="H144" i="1"/>
  <c r="I144" i="1"/>
  <c r="J144" i="1"/>
  <c r="K144" i="1"/>
  <c r="H145" i="1"/>
  <c r="I145" i="1"/>
  <c r="J145" i="1"/>
  <c r="K145" i="1"/>
  <c r="H146" i="1"/>
  <c r="I146" i="1"/>
  <c r="J146" i="1"/>
  <c r="K146" i="1"/>
  <c r="G146" i="1"/>
  <c r="G145" i="1"/>
  <c r="G144" i="1"/>
  <c r="L144" i="1" s="1"/>
  <c r="G143" i="1"/>
  <c r="L143" i="1" s="1"/>
  <c r="G142" i="1"/>
  <c r="G141" i="1"/>
  <c r="L141" i="1" s="1"/>
  <c r="G140" i="1"/>
  <c r="L140" i="1" s="1"/>
  <c r="G139" i="1"/>
  <c r="L139" i="1" s="1"/>
  <c r="G138" i="1"/>
  <c r="L138" i="1" s="1"/>
  <c r="G136" i="1"/>
  <c r="G135" i="1"/>
  <c r="G134" i="1"/>
  <c r="L134" i="1" s="1"/>
  <c r="G133" i="1"/>
  <c r="L133" i="1" s="1"/>
  <c r="G132" i="1"/>
  <c r="G131" i="1"/>
  <c r="L131" i="1" s="1"/>
  <c r="G130" i="1"/>
  <c r="L130" i="1" s="1"/>
  <c r="H88" i="1"/>
  <c r="I88" i="1"/>
  <c r="J88" i="1"/>
  <c r="K88" i="1"/>
  <c r="H89" i="1"/>
  <c r="I89" i="1"/>
  <c r="J89" i="1"/>
  <c r="K89" i="1"/>
  <c r="H90" i="1"/>
  <c r="I90" i="1"/>
  <c r="J90" i="1"/>
  <c r="K90" i="1"/>
  <c r="H91" i="1"/>
  <c r="I91" i="1"/>
  <c r="J91" i="1"/>
  <c r="K91" i="1"/>
  <c r="H92" i="1"/>
  <c r="I92" i="1"/>
  <c r="J92" i="1"/>
  <c r="K92" i="1"/>
  <c r="H93" i="1"/>
  <c r="I93" i="1"/>
  <c r="J93" i="1"/>
  <c r="K93" i="1"/>
  <c r="H94" i="1"/>
  <c r="I94" i="1"/>
  <c r="J94" i="1"/>
  <c r="K94" i="1"/>
  <c r="H95" i="1"/>
  <c r="I95" i="1"/>
  <c r="J95" i="1"/>
  <c r="K95" i="1"/>
  <c r="H96" i="1"/>
  <c r="I96" i="1"/>
  <c r="J96" i="1"/>
  <c r="K96" i="1"/>
  <c r="H97" i="1"/>
  <c r="I97" i="1"/>
  <c r="J97" i="1"/>
  <c r="K97" i="1"/>
  <c r="H98" i="1"/>
  <c r="I98" i="1"/>
  <c r="J98" i="1"/>
  <c r="K98" i="1"/>
  <c r="H99" i="1"/>
  <c r="I99" i="1"/>
  <c r="J99" i="1"/>
  <c r="K99" i="1"/>
  <c r="G99" i="1"/>
  <c r="G98" i="1"/>
  <c r="L98" i="1" s="1"/>
  <c r="G97" i="1"/>
  <c r="G96" i="1"/>
  <c r="G95" i="1"/>
  <c r="L95" i="1" s="1"/>
  <c r="G94" i="1"/>
  <c r="L94" i="1" s="1"/>
  <c r="G93" i="1"/>
  <c r="L93" i="1" s="1"/>
  <c r="G92" i="1"/>
  <c r="G91" i="1"/>
  <c r="L91" i="1" s="1"/>
  <c r="G90" i="1"/>
  <c r="G89" i="1"/>
  <c r="G88" i="1"/>
  <c r="H63" i="1"/>
  <c r="I63" i="1"/>
  <c r="J63" i="1"/>
  <c r="K63" i="1"/>
  <c r="G63" i="1"/>
  <c r="M146" i="1" a="1"/>
  <c r="M146" i="1" s="1"/>
  <c r="M145" i="1" a="1"/>
  <c r="M145" i="1" s="1"/>
  <c r="L145" i="1"/>
  <c r="M144" i="1" a="1"/>
  <c r="M144" i="1" s="1"/>
  <c r="M143" i="1" a="1"/>
  <c r="M143" i="1" s="1"/>
  <c r="M142" i="1" a="1"/>
  <c r="M142" i="1" s="1"/>
  <c r="M141" i="1" a="1"/>
  <c r="M141" i="1" s="1"/>
  <c r="M140" i="1" a="1"/>
  <c r="M140" i="1" s="1"/>
  <c r="M139" i="1" a="1"/>
  <c r="M139" i="1" s="1"/>
  <c r="M138" i="1" a="1"/>
  <c r="M138" i="1" s="1"/>
  <c r="M137" i="1" a="1"/>
  <c r="M137" i="1" s="1"/>
  <c r="M136" i="1" a="1"/>
  <c r="M136" i="1" s="1"/>
  <c r="M135" i="1" a="1"/>
  <c r="M135" i="1" s="1"/>
  <c r="L135" i="1"/>
  <c r="M134" i="1" a="1"/>
  <c r="M134" i="1" s="1"/>
  <c r="M133" i="1" a="1"/>
  <c r="M133" i="1" s="1"/>
  <c r="M132" i="1" a="1"/>
  <c r="M132" i="1" s="1"/>
  <c r="L132" i="1"/>
  <c r="M131" i="1" a="1"/>
  <c r="M131" i="1" s="1"/>
  <c r="M130" i="1" a="1"/>
  <c r="M130" i="1" s="1"/>
  <c r="M99" i="1" a="1"/>
  <c r="M99" i="1" s="1"/>
  <c r="M98" i="1" a="1"/>
  <c r="M98" i="1" s="1"/>
  <c r="M97" i="1" a="1"/>
  <c r="M97" i="1" s="1"/>
  <c r="M96" i="1" a="1"/>
  <c r="M96" i="1" s="1"/>
  <c r="M95" i="1" a="1"/>
  <c r="M95" i="1" s="1"/>
  <c r="M94" i="1" a="1"/>
  <c r="M94" i="1" s="1"/>
  <c r="M93" i="1" a="1"/>
  <c r="M93" i="1" s="1"/>
  <c r="M92" i="1" a="1"/>
  <c r="M92" i="1" s="1"/>
  <c r="L92" i="1"/>
  <c r="M91" i="1" a="1"/>
  <c r="M91" i="1" s="1"/>
  <c r="M90" i="1" a="1"/>
  <c r="M90" i="1" s="1"/>
  <c r="M89" i="1" a="1"/>
  <c r="M89" i="1" s="1"/>
  <c r="L89" i="1"/>
  <c r="M88" i="1" a="1"/>
  <c r="M88" i="1" s="1"/>
  <c r="M56" i="1" a="1"/>
  <c r="M56" i="1" s="1"/>
  <c r="H54" i="1"/>
  <c r="I54" i="1"/>
  <c r="J54" i="1"/>
  <c r="K54" i="1"/>
  <c r="H55" i="1"/>
  <c r="I55" i="1"/>
  <c r="J55" i="1"/>
  <c r="K55" i="1"/>
  <c r="H56" i="1"/>
  <c r="I56" i="1"/>
  <c r="J56" i="1"/>
  <c r="K56" i="1"/>
  <c r="H57" i="1"/>
  <c r="I57" i="1"/>
  <c r="J57" i="1"/>
  <c r="K57" i="1"/>
  <c r="H58" i="1"/>
  <c r="I58" i="1"/>
  <c r="J58" i="1"/>
  <c r="K58" i="1"/>
  <c r="H59" i="1"/>
  <c r="I59" i="1"/>
  <c r="J59" i="1"/>
  <c r="K59" i="1"/>
  <c r="H60" i="1"/>
  <c r="I60" i="1"/>
  <c r="J60" i="1"/>
  <c r="K60" i="1"/>
  <c r="H61" i="1"/>
  <c r="I61" i="1"/>
  <c r="J61" i="1"/>
  <c r="K61" i="1"/>
  <c r="H62" i="1"/>
  <c r="I62" i="1"/>
  <c r="J62" i="1"/>
  <c r="K62" i="1"/>
  <c r="H64" i="1"/>
  <c r="I64" i="1"/>
  <c r="J64" i="1"/>
  <c r="K64" i="1"/>
  <c r="G64" i="1"/>
  <c r="G62" i="1"/>
  <c r="G61" i="1"/>
  <c r="G60" i="1"/>
  <c r="G59" i="1"/>
  <c r="G58" i="1"/>
  <c r="G57" i="1"/>
  <c r="G56" i="1"/>
  <c r="G55" i="1"/>
  <c r="G54" i="1"/>
  <c r="M58" i="1" a="1"/>
  <c r="M58" i="1" s="1"/>
  <c r="M64" i="1" a="1"/>
  <c r="M64" i="1" s="1"/>
  <c r="M63" i="1" a="1"/>
  <c r="M63" i="1" s="1"/>
  <c r="M62" i="1" a="1"/>
  <c r="M62" i="1" s="1"/>
  <c r="M61" i="1" a="1"/>
  <c r="M61" i="1" s="1"/>
  <c r="M60" i="1" a="1"/>
  <c r="M60" i="1" s="1"/>
  <c r="M59" i="1" a="1"/>
  <c r="M59" i="1" s="1"/>
  <c r="M57" i="1" a="1"/>
  <c r="M57" i="1" s="1"/>
  <c r="M55" i="1" a="1"/>
  <c r="M55" i="1" s="1"/>
  <c r="M54" i="1" a="1"/>
  <c r="M54" i="1" s="1"/>
  <c r="L15" i="1"/>
  <c r="M15" i="1" a="1"/>
  <c r="M15" i="1" s="1"/>
  <c r="N15" i="1" s="1"/>
  <c r="N14" i="1" s="1"/>
  <c r="L17" i="1"/>
  <c r="P17" i="1" a="1"/>
  <c r="P17" i="1" s="1"/>
  <c r="M17" i="1" a="1"/>
  <c r="M17" i="1" s="1"/>
  <c r="N17" i="1" s="1"/>
  <c r="M19" i="1" a="1"/>
  <c r="M19" i="1" s="1"/>
  <c r="L21" i="1"/>
  <c r="P21" i="1" a="1"/>
  <c r="P21" i="1" s="1"/>
  <c r="M21" i="1" a="1"/>
  <c r="M21" i="1" s="1"/>
  <c r="L22" i="1"/>
  <c r="P22" i="1" a="1"/>
  <c r="P22" i="1" s="1"/>
  <c r="M22" i="1" a="1"/>
  <c r="M22" i="1" s="1"/>
  <c r="L23" i="1"/>
  <c r="P23" i="1" a="1"/>
  <c r="P23" i="1" s="1"/>
  <c r="M23" i="1" a="1"/>
  <c r="M23" i="1" s="1"/>
  <c r="L24" i="1"/>
  <c r="P24" i="1" a="1"/>
  <c r="P24" i="1" s="1"/>
  <c r="M24" i="1" a="1"/>
  <c r="M24" i="1" s="1"/>
  <c r="L25" i="1"/>
  <c r="P25" i="1" a="1"/>
  <c r="P25" i="1" s="1"/>
  <c r="M25" i="1" a="1"/>
  <c r="M25" i="1" s="1"/>
  <c r="L26" i="1"/>
  <c r="P26" i="1" a="1"/>
  <c r="P26" i="1" s="1"/>
  <c r="M26" i="1" a="1"/>
  <c r="M26" i="1" s="1"/>
  <c r="L27" i="1"/>
  <c r="P27" i="1" a="1"/>
  <c r="P27" i="1" s="1"/>
  <c r="M27" i="1" a="1"/>
  <c r="M27" i="1" s="1"/>
  <c r="L28" i="1"/>
  <c r="P28" i="1" a="1"/>
  <c r="P28" i="1" s="1"/>
  <c r="M28" i="1" a="1"/>
  <c r="M28" i="1" s="1"/>
  <c r="L29" i="1"/>
  <c r="P29" i="1" a="1"/>
  <c r="P29" i="1" s="1"/>
  <c r="M29" i="1" a="1"/>
  <c r="M29" i="1" s="1"/>
  <c r="L30" i="1"/>
  <c r="P30" i="1" a="1"/>
  <c r="P30" i="1" s="1"/>
  <c r="M30" i="1" a="1"/>
  <c r="M30" i="1" s="1"/>
  <c r="L32" i="1"/>
  <c r="M32" i="1" a="1"/>
  <c r="M32" i="1" s="1"/>
  <c r="L34" i="1"/>
  <c r="P34" i="1" a="1"/>
  <c r="P34" i="1" s="1"/>
  <c r="M34" i="1" a="1"/>
  <c r="M34" i="1" s="1"/>
  <c r="M36" i="1" a="1"/>
  <c r="M36" i="1" s="1"/>
  <c r="L38" i="1"/>
  <c r="P38" i="1" a="1"/>
  <c r="P38" i="1" s="1"/>
  <c r="M38" i="1" a="1"/>
  <c r="M38" i="1" s="1"/>
  <c r="N38" i="1" s="1"/>
  <c r="L39" i="1"/>
  <c r="P39" i="1" a="1"/>
  <c r="P39" i="1" s="1"/>
  <c r="M39" i="1" a="1"/>
  <c r="M39" i="1" s="1"/>
  <c r="N39" i="1" s="1"/>
  <c r="L40" i="1"/>
  <c r="P40" i="1" a="1"/>
  <c r="P40" i="1" s="1"/>
  <c r="M40" i="1" a="1"/>
  <c r="M40" i="1" s="1"/>
  <c r="L42" i="1"/>
  <c r="M42" i="1" a="1"/>
  <c r="M42" i="1" s="1"/>
  <c r="L44" i="1"/>
  <c r="P44" i="1" a="1"/>
  <c r="P44" i="1" s="1"/>
  <c r="M44" i="1" a="1"/>
  <c r="M44" i="1" s="1"/>
  <c r="L46" i="1"/>
  <c r="M46" i="1" a="1"/>
  <c r="M46" i="1" s="1"/>
  <c r="L48" i="1"/>
  <c r="P48" i="1" a="1"/>
  <c r="P48" i="1" s="1"/>
  <c r="M48" i="1" a="1"/>
  <c r="M48" i="1" s="1"/>
  <c r="N48" i="1" s="1"/>
  <c r="N47" i="1" s="1"/>
  <c r="L66" i="1"/>
  <c r="P66" i="1" a="1"/>
  <c r="P66" i="1" s="1"/>
  <c r="M66" i="1" a="1"/>
  <c r="M66" i="1" s="1"/>
  <c r="L67" i="1"/>
  <c r="P67" i="1" a="1"/>
  <c r="P67" i="1" s="1"/>
  <c r="M67" i="1" a="1"/>
  <c r="M67" i="1" s="1"/>
  <c r="L68" i="1"/>
  <c r="P68" i="1" a="1"/>
  <c r="P68" i="1" s="1"/>
  <c r="M68" i="1" a="1"/>
  <c r="M68" i="1" s="1"/>
  <c r="L69" i="1"/>
  <c r="P69" i="1" a="1"/>
  <c r="P69" i="1" s="1"/>
  <c r="M69" i="1" a="1"/>
  <c r="M69" i="1" s="1"/>
  <c r="N69" i="1" s="1"/>
  <c r="L70" i="1"/>
  <c r="P70" i="1" a="1"/>
  <c r="P70" i="1" s="1"/>
  <c r="M70" i="1" a="1"/>
  <c r="M70" i="1" s="1"/>
  <c r="L71" i="1"/>
  <c r="P71" i="1" a="1"/>
  <c r="P71" i="1" s="1"/>
  <c r="M71" i="1" a="1"/>
  <c r="M71" i="1" s="1"/>
  <c r="L72" i="1"/>
  <c r="P72" i="1" a="1"/>
  <c r="P72" i="1" s="1"/>
  <c r="M72" i="1" a="1"/>
  <c r="M72" i="1" s="1"/>
  <c r="L73" i="1"/>
  <c r="P73" i="1" a="1"/>
  <c r="P73" i="1" s="1"/>
  <c r="M73" i="1" a="1"/>
  <c r="M73" i="1" s="1"/>
  <c r="L74" i="1"/>
  <c r="P74" i="1" a="1"/>
  <c r="P74" i="1" s="1"/>
  <c r="M74" i="1" a="1"/>
  <c r="M74" i="1" s="1"/>
  <c r="L75" i="1"/>
  <c r="P75" i="1" a="1"/>
  <c r="P75" i="1" s="1"/>
  <c r="M75" i="1" a="1"/>
  <c r="M75" i="1" s="1"/>
  <c r="L76" i="1"/>
  <c r="P76" i="1" a="1"/>
  <c r="P76" i="1" s="1"/>
  <c r="M76" i="1" a="1"/>
  <c r="M76" i="1" s="1"/>
  <c r="L77" i="1"/>
  <c r="P77" i="1" a="1"/>
  <c r="P77" i="1" s="1"/>
  <c r="M77" i="1" a="1"/>
  <c r="M77" i="1" s="1"/>
  <c r="L78" i="1"/>
  <c r="P78" i="1" a="1"/>
  <c r="P78" i="1" s="1"/>
  <c r="M78" i="1" a="1"/>
  <c r="M78" i="1" s="1"/>
  <c r="L79" i="1"/>
  <c r="P79" i="1" a="1"/>
  <c r="P79" i="1" s="1"/>
  <c r="M79" i="1" a="1"/>
  <c r="M79" i="1" s="1"/>
  <c r="L80" i="1"/>
  <c r="P80" i="1" a="1"/>
  <c r="P80" i="1" s="1"/>
  <c r="M80" i="1" a="1"/>
  <c r="M80" i="1" s="1"/>
  <c r="N80" i="1" s="1"/>
  <c r="L81" i="1"/>
  <c r="P81" i="1" a="1"/>
  <c r="P81" i="1" s="1"/>
  <c r="M81" i="1" a="1"/>
  <c r="M81" i="1" s="1"/>
  <c r="L82" i="1"/>
  <c r="P82" i="1" a="1"/>
  <c r="P82" i="1" s="1"/>
  <c r="M82" i="1" a="1"/>
  <c r="M82" i="1" s="1"/>
  <c r="N82" i="1" s="1"/>
  <c r="L83" i="1"/>
  <c r="P83" i="1" a="1"/>
  <c r="P83" i="1" s="1"/>
  <c r="M83" i="1" a="1"/>
  <c r="M83" i="1" s="1"/>
  <c r="N83" i="1" s="1"/>
  <c r="L84" i="1"/>
  <c r="P84" i="1" a="1"/>
  <c r="P84" i="1" s="1"/>
  <c r="M84" i="1" a="1"/>
  <c r="M84" i="1" s="1"/>
  <c r="N84" i="1" s="1"/>
  <c r="L85" i="1"/>
  <c r="P85" i="1" a="1"/>
  <c r="P85" i="1" s="1"/>
  <c r="M85" i="1" a="1"/>
  <c r="M85" i="1" s="1"/>
  <c r="L86" i="1"/>
  <c r="P86" i="1" a="1"/>
  <c r="P86" i="1" s="1"/>
  <c r="M86" i="1" a="1"/>
  <c r="M86" i="1" s="1"/>
  <c r="N86" i="1" s="1"/>
  <c r="L101" i="1"/>
  <c r="P101" i="1" a="1"/>
  <c r="P101" i="1" s="1"/>
  <c r="M101" i="1" a="1"/>
  <c r="M101" i="1" s="1"/>
  <c r="L102" i="1"/>
  <c r="P102" i="1" a="1"/>
  <c r="P102" i="1" s="1"/>
  <c r="M102" i="1" a="1"/>
  <c r="M102" i="1" s="1"/>
  <c r="L103" i="1"/>
  <c r="P103" i="1" a="1"/>
  <c r="P103" i="1" s="1"/>
  <c r="M103" i="1" a="1"/>
  <c r="M103" i="1" s="1"/>
  <c r="N103" i="1" s="1"/>
  <c r="L104" i="1"/>
  <c r="P104" i="1" a="1"/>
  <c r="P104" i="1" s="1"/>
  <c r="M104" i="1" a="1"/>
  <c r="M104" i="1" s="1"/>
  <c r="L105" i="1"/>
  <c r="P105" i="1" a="1"/>
  <c r="P105" i="1" s="1"/>
  <c r="M105" i="1" a="1"/>
  <c r="M105" i="1" s="1"/>
  <c r="N105" i="1" s="1"/>
  <c r="L106" i="1"/>
  <c r="P106" i="1" a="1"/>
  <c r="P106" i="1" s="1"/>
  <c r="M106" i="1" a="1"/>
  <c r="M106" i="1" s="1"/>
  <c r="L107" i="1"/>
  <c r="P107" i="1" a="1"/>
  <c r="P107" i="1" s="1"/>
  <c r="M107" i="1" a="1"/>
  <c r="M107" i="1" s="1"/>
  <c r="L108" i="1"/>
  <c r="P108" i="1" a="1"/>
  <c r="P108" i="1" s="1"/>
  <c r="M108" i="1" a="1"/>
  <c r="M108" i="1" s="1"/>
  <c r="L109" i="1"/>
  <c r="P109" i="1" a="1"/>
  <c r="P109" i="1" s="1"/>
  <c r="M109" i="1" a="1"/>
  <c r="M109" i="1" s="1"/>
  <c r="L110" i="1"/>
  <c r="P110" i="1" a="1"/>
  <c r="P110" i="1" s="1"/>
  <c r="M110" i="1" a="1"/>
  <c r="M110" i="1" s="1"/>
  <c r="L111" i="1"/>
  <c r="P111" i="1" a="1"/>
  <c r="P111" i="1" s="1"/>
  <c r="M111" i="1" a="1"/>
  <c r="M111" i="1" s="1"/>
  <c r="L112" i="1"/>
  <c r="P112" i="1" a="1"/>
  <c r="P112" i="1" s="1"/>
  <c r="M112" i="1" a="1"/>
  <c r="M112" i="1" s="1"/>
  <c r="L113" i="1"/>
  <c r="P113" i="1" a="1"/>
  <c r="P113" i="1" s="1"/>
  <c r="M113" i="1" a="1"/>
  <c r="M113" i="1" s="1"/>
  <c r="L114" i="1"/>
  <c r="P114" i="1" a="1"/>
  <c r="P114" i="1" s="1"/>
  <c r="M114" i="1" a="1"/>
  <c r="M114" i="1" s="1"/>
  <c r="N114" i="1" s="1"/>
  <c r="L115" i="1"/>
  <c r="P115" i="1" a="1"/>
  <c r="P115" i="1" s="1"/>
  <c r="M115" i="1" a="1"/>
  <c r="M115" i="1" s="1"/>
  <c r="N115" i="1" s="1"/>
  <c r="L116" i="1"/>
  <c r="P116" i="1" a="1"/>
  <c r="P116" i="1" s="1"/>
  <c r="M116" i="1" a="1"/>
  <c r="M116" i="1" s="1"/>
  <c r="N116" i="1" s="1"/>
  <c r="L117" i="1"/>
  <c r="P117" i="1" a="1"/>
  <c r="P117" i="1" s="1"/>
  <c r="M117" i="1" a="1"/>
  <c r="M117" i="1" s="1"/>
  <c r="N117" i="1" s="1"/>
  <c r="L118" i="1"/>
  <c r="P118" i="1" a="1"/>
  <c r="P118" i="1" s="1"/>
  <c r="M118" i="1" a="1"/>
  <c r="M118" i="1" s="1"/>
  <c r="L119" i="1"/>
  <c r="P119" i="1" a="1"/>
  <c r="P119" i="1" s="1"/>
  <c r="M119" i="1" a="1"/>
  <c r="M119" i="1" s="1"/>
  <c r="L120" i="1"/>
  <c r="P120" i="1" a="1"/>
  <c r="P120" i="1" s="1"/>
  <c r="M120" i="1" a="1"/>
  <c r="M120" i="1" s="1"/>
  <c r="L121" i="1"/>
  <c r="P121" i="1" a="1"/>
  <c r="P121" i="1" s="1"/>
  <c r="M121" i="1" a="1"/>
  <c r="M121" i="1" s="1"/>
  <c r="L122" i="1"/>
  <c r="P122" i="1" a="1"/>
  <c r="P122" i="1" s="1"/>
  <c r="M122" i="1" a="1"/>
  <c r="M122" i="1" s="1"/>
  <c r="L123" i="1"/>
  <c r="P123" i="1" a="1"/>
  <c r="P123" i="1" s="1"/>
  <c r="M123" i="1" a="1"/>
  <c r="M123" i="1" s="1"/>
  <c r="L124" i="1"/>
  <c r="P124" i="1" a="1"/>
  <c r="P124" i="1" s="1"/>
  <c r="M124" i="1" a="1"/>
  <c r="M124" i="1" s="1"/>
  <c r="L125" i="1"/>
  <c r="P125" i="1" a="1"/>
  <c r="P125" i="1" s="1"/>
  <c r="M125" i="1" a="1"/>
  <c r="M125" i="1" s="1"/>
  <c r="L126" i="1"/>
  <c r="P126" i="1" a="1"/>
  <c r="P126" i="1" s="1"/>
  <c r="M126" i="1" a="1"/>
  <c r="M126" i="1" s="1"/>
  <c r="L127" i="1"/>
  <c r="P127" i="1" a="1"/>
  <c r="P127" i="1" s="1"/>
  <c r="M127" i="1" a="1"/>
  <c r="M127" i="1" s="1"/>
  <c r="N127" i="1" s="1"/>
  <c r="L128" i="1"/>
  <c r="P128" i="1" a="1"/>
  <c r="P128" i="1" s="1"/>
  <c r="M128" i="1" a="1"/>
  <c r="M128" i="1" s="1"/>
  <c r="L148" i="1"/>
  <c r="P148" i="1" a="1"/>
  <c r="P148" i="1" s="1"/>
  <c r="M148" i="1" a="1"/>
  <c r="M148" i="1" s="1"/>
  <c r="L149" i="1"/>
  <c r="P149" i="1" a="1"/>
  <c r="P149" i="1" s="1"/>
  <c r="M149" i="1" a="1"/>
  <c r="M149" i="1" s="1"/>
  <c r="N149" i="1" s="1"/>
  <c r="L150" i="1"/>
  <c r="P150" i="1" a="1"/>
  <c r="P150" i="1" s="1"/>
  <c r="M150" i="1" a="1"/>
  <c r="M150" i="1" s="1"/>
  <c r="N150" i="1" s="1"/>
  <c r="L151" i="1"/>
  <c r="P151" i="1" a="1"/>
  <c r="P151" i="1" s="1"/>
  <c r="M151" i="1" a="1"/>
  <c r="M151" i="1" s="1"/>
  <c r="N151" i="1" s="1"/>
  <c r="L152" i="1"/>
  <c r="P152" i="1" a="1"/>
  <c r="P152" i="1" s="1"/>
  <c r="M152" i="1" a="1"/>
  <c r="M152" i="1" s="1"/>
  <c r="L153" i="1"/>
  <c r="P153" i="1" a="1"/>
  <c r="P153" i="1" s="1"/>
  <c r="M153" i="1" a="1"/>
  <c r="M153" i="1" s="1"/>
  <c r="L154" i="1"/>
  <c r="P154" i="1" a="1"/>
  <c r="P154" i="1" s="1"/>
  <c r="M154" i="1" a="1"/>
  <c r="M154" i="1" s="1"/>
  <c r="L155" i="1"/>
  <c r="P155" i="1" a="1"/>
  <c r="P155" i="1" s="1"/>
  <c r="M155" i="1" a="1"/>
  <c r="M155" i="1" s="1"/>
  <c r="L156" i="1"/>
  <c r="P156" i="1" a="1"/>
  <c r="P156" i="1" s="1"/>
  <c r="M156" i="1" a="1"/>
  <c r="M156" i="1" s="1"/>
  <c r="L157" i="1"/>
  <c r="P157" i="1" a="1"/>
  <c r="P157" i="1" s="1"/>
  <c r="M157" i="1" a="1"/>
  <c r="M157" i="1" s="1"/>
  <c r="L158" i="1"/>
  <c r="P158" i="1" a="1"/>
  <c r="P158" i="1" s="1"/>
  <c r="M158" i="1" a="1"/>
  <c r="M158" i="1" s="1"/>
  <c r="L159" i="1"/>
  <c r="P159" i="1" a="1"/>
  <c r="P159" i="1" s="1"/>
  <c r="M159" i="1" a="1"/>
  <c r="M159" i="1" s="1"/>
  <c r="L160" i="1"/>
  <c r="P160" i="1" a="1"/>
  <c r="P160" i="1" s="1"/>
  <c r="M160" i="1" a="1"/>
  <c r="M160" i="1" s="1"/>
  <c r="L161" i="1"/>
  <c r="P161" i="1" a="1"/>
  <c r="P161" i="1" s="1"/>
  <c r="M161" i="1" a="1"/>
  <c r="M161" i="1" s="1"/>
  <c r="L162" i="1"/>
  <c r="P162" i="1" a="1"/>
  <c r="P162" i="1" s="1"/>
  <c r="M162" i="1" a="1"/>
  <c r="M162" i="1" s="1"/>
  <c r="L163" i="1"/>
  <c r="P163" i="1" a="1"/>
  <c r="P163" i="1" s="1"/>
  <c r="M163" i="1" a="1"/>
  <c r="M163" i="1" s="1"/>
  <c r="L164" i="1"/>
  <c r="P164" i="1" a="1"/>
  <c r="P164" i="1" s="1"/>
  <c r="M164" i="1" a="1"/>
  <c r="M164" i="1" s="1"/>
  <c r="L165" i="1"/>
  <c r="P165" i="1" a="1"/>
  <c r="P165" i="1" s="1"/>
  <c r="M165" i="1" a="1"/>
  <c r="M165" i="1" s="1"/>
  <c r="N165" i="1" s="1"/>
  <c r="L166" i="1"/>
  <c r="P166" i="1" a="1"/>
  <c r="P166" i="1" s="1"/>
  <c r="M166" i="1" a="1"/>
  <c r="M166" i="1" s="1"/>
  <c r="L167" i="1"/>
  <c r="P167" i="1" a="1"/>
  <c r="P167" i="1" s="1"/>
  <c r="M167" i="1" a="1"/>
  <c r="M167" i="1" s="1"/>
  <c r="L168" i="1"/>
  <c r="P168" i="1" a="1"/>
  <c r="P168" i="1" s="1"/>
  <c r="M168" i="1" a="1"/>
  <c r="M168" i="1" s="1"/>
  <c r="L169" i="1"/>
  <c r="P169" i="1" a="1"/>
  <c r="P169" i="1" s="1"/>
  <c r="M169" i="1" a="1"/>
  <c r="M169" i="1" s="1"/>
  <c r="N169" i="1" s="1"/>
  <c r="L170" i="1"/>
  <c r="P170" i="1" a="1"/>
  <c r="P170" i="1" s="1"/>
  <c r="M170" i="1" a="1"/>
  <c r="M170" i="1" s="1"/>
  <c r="L171" i="1"/>
  <c r="P171" i="1" a="1"/>
  <c r="P171" i="1" s="1"/>
  <c r="M171" i="1" a="1"/>
  <c r="M171" i="1" s="1"/>
  <c r="L172" i="1"/>
  <c r="P172" i="1" a="1"/>
  <c r="P172" i="1" s="1"/>
  <c r="M172" i="1" a="1"/>
  <c r="M172" i="1" s="1"/>
  <c r="L173" i="1"/>
  <c r="P173" i="1" a="1"/>
  <c r="P173" i="1" s="1"/>
  <c r="M173" i="1" a="1"/>
  <c r="M173" i="1" s="1"/>
  <c r="L174" i="1"/>
  <c r="P174" i="1" a="1"/>
  <c r="P174" i="1" s="1"/>
  <c r="M174" i="1" a="1"/>
  <c r="M174" i="1" s="1"/>
  <c r="L175" i="1"/>
  <c r="P175" i="1" a="1"/>
  <c r="P175" i="1" s="1"/>
  <c r="M175" i="1" a="1"/>
  <c r="M175" i="1" s="1"/>
  <c r="L176" i="1"/>
  <c r="P176" i="1" a="1"/>
  <c r="P176" i="1" s="1"/>
  <c r="M176" i="1" a="1"/>
  <c r="M176" i="1" s="1"/>
  <c r="L177" i="1"/>
  <c r="P177" i="1" a="1"/>
  <c r="P177" i="1" s="1"/>
  <c r="M177" i="1" a="1"/>
  <c r="M177" i="1" s="1"/>
  <c r="L178" i="1"/>
  <c r="P178" i="1" a="1"/>
  <c r="P178" i="1" s="1"/>
  <c r="M178" i="1" a="1"/>
  <c r="M178" i="1" s="1"/>
  <c r="L179" i="1"/>
  <c r="P179" i="1" a="1"/>
  <c r="P179" i="1" s="1"/>
  <c r="M179" i="1" a="1"/>
  <c r="M179" i="1" s="1"/>
  <c r="L180" i="1"/>
  <c r="P180" i="1" a="1"/>
  <c r="P180" i="1" s="1"/>
  <c r="M180" i="1" a="1"/>
  <c r="M180" i="1" s="1"/>
  <c r="N180" i="1" s="1"/>
  <c r="L181" i="1"/>
  <c r="P181" i="1" a="1"/>
  <c r="P181" i="1" s="1"/>
  <c r="M181" i="1" a="1"/>
  <c r="M181" i="1" s="1"/>
  <c r="L182" i="1"/>
  <c r="P182" i="1" a="1"/>
  <c r="P182" i="1" s="1"/>
  <c r="M182" i="1" a="1"/>
  <c r="M182" i="1" s="1"/>
  <c r="L183" i="1"/>
  <c r="P183" i="1" a="1"/>
  <c r="P183" i="1" s="1"/>
  <c r="M183" i="1" a="1"/>
  <c r="M183" i="1" s="1"/>
  <c r="L184" i="1"/>
  <c r="P184" i="1" a="1"/>
  <c r="P184" i="1" s="1"/>
  <c r="M184" i="1" a="1"/>
  <c r="M184" i="1" s="1"/>
  <c r="L185" i="1"/>
  <c r="P185" i="1" a="1"/>
  <c r="P185" i="1" s="1"/>
  <c r="M185" i="1" a="1"/>
  <c r="M185" i="1" s="1"/>
  <c r="N185" i="1" s="1"/>
  <c r="L186" i="1"/>
  <c r="P186" i="1" a="1"/>
  <c r="P186" i="1" s="1"/>
  <c r="M186" i="1" a="1"/>
  <c r="M186" i="1" s="1"/>
  <c r="L187" i="1"/>
  <c r="P187" i="1" a="1"/>
  <c r="P187" i="1" s="1"/>
  <c r="M187" i="1" a="1"/>
  <c r="M187" i="1" s="1"/>
  <c r="L188" i="1"/>
  <c r="P188" i="1" a="1"/>
  <c r="P188" i="1" s="1"/>
  <c r="M188" i="1" a="1"/>
  <c r="M188" i="1" s="1"/>
  <c r="L189" i="1"/>
  <c r="P189" i="1" a="1"/>
  <c r="P189" i="1" s="1"/>
  <c r="M189" i="1" a="1"/>
  <c r="M189" i="1" s="1"/>
  <c r="L190" i="1"/>
  <c r="P190" i="1" a="1"/>
  <c r="P190" i="1" s="1"/>
  <c r="M190" i="1" a="1"/>
  <c r="M190" i="1" s="1"/>
  <c r="L191" i="1"/>
  <c r="P191" i="1" a="1"/>
  <c r="P191" i="1" s="1"/>
  <c r="M191" i="1" a="1"/>
  <c r="M191" i="1" s="1"/>
  <c r="L192" i="1"/>
  <c r="P192" i="1" a="1"/>
  <c r="P192" i="1" s="1"/>
  <c r="M192" i="1" a="1"/>
  <c r="M192" i="1" s="1"/>
  <c r="L193" i="1"/>
  <c r="P193" i="1" a="1"/>
  <c r="P193" i="1" s="1"/>
  <c r="M193" i="1" a="1"/>
  <c r="M193" i="1" s="1"/>
  <c r="L194" i="1"/>
  <c r="P194" i="1" a="1"/>
  <c r="P194" i="1" s="1"/>
  <c r="M194" i="1" a="1"/>
  <c r="M194" i="1" s="1"/>
  <c r="N194" i="1" s="1"/>
  <c r="L195" i="1"/>
  <c r="P195" i="1" a="1"/>
  <c r="P195" i="1" s="1"/>
  <c r="M195" i="1" a="1"/>
  <c r="M195" i="1" s="1"/>
  <c r="L196" i="1"/>
  <c r="P196" i="1" a="1"/>
  <c r="P196" i="1" s="1"/>
  <c r="M196" i="1" a="1"/>
  <c r="M196" i="1" s="1"/>
  <c r="N196" i="1" s="1"/>
  <c r="M200" i="1" a="1"/>
  <c r="M200" i="1" s="1"/>
  <c r="L202" i="1"/>
  <c r="P202" i="1" a="1"/>
  <c r="P202" i="1" s="1"/>
  <c r="M202" i="1" a="1"/>
  <c r="M202" i="1" s="1"/>
  <c r="L203" i="1"/>
  <c r="P203" i="1" a="1"/>
  <c r="P203" i="1" s="1"/>
  <c r="M203" i="1" a="1"/>
  <c r="M203" i="1" s="1"/>
  <c r="L204" i="1"/>
  <c r="P204" i="1" a="1"/>
  <c r="P204" i="1" s="1"/>
  <c r="M204" i="1" a="1"/>
  <c r="M204" i="1" s="1"/>
  <c r="L205" i="1"/>
  <c r="P205" i="1" a="1"/>
  <c r="P205" i="1" s="1"/>
  <c r="M205" i="1" a="1"/>
  <c r="M205" i="1" s="1"/>
  <c r="N205" i="1" s="1"/>
  <c r="L206" i="1"/>
  <c r="P206" i="1" a="1"/>
  <c r="P206" i="1" s="1"/>
  <c r="M206" i="1" a="1"/>
  <c r="M206" i="1" s="1"/>
  <c r="N206" i="1" s="1"/>
  <c r="L207" i="1"/>
  <c r="P207" i="1" a="1"/>
  <c r="P207" i="1" s="1"/>
  <c r="M207" i="1" a="1"/>
  <c r="M207" i="1" s="1"/>
  <c r="N207" i="1" s="1"/>
  <c r="L208" i="1"/>
  <c r="P208" i="1" a="1"/>
  <c r="P208" i="1" s="1"/>
  <c r="M208" i="1" a="1"/>
  <c r="M208" i="1" s="1"/>
  <c r="N208" i="1" s="1"/>
  <c r="L209" i="1"/>
  <c r="P209" i="1" a="1"/>
  <c r="P209" i="1" s="1"/>
  <c r="M209" i="1" a="1"/>
  <c r="M209" i="1" s="1"/>
  <c r="N209" i="1" s="1"/>
  <c r="L211" i="1"/>
  <c r="M211" i="1" a="1"/>
  <c r="M211" i="1" s="1"/>
  <c r="N211" i="1" s="1"/>
  <c r="N210" i="1" s="1"/>
  <c r="L213" i="1"/>
  <c r="P213" i="1" a="1"/>
  <c r="P213" i="1" s="1"/>
  <c r="M213" i="1" a="1"/>
  <c r="M213" i="1" s="1"/>
  <c r="N213" i="1" s="1"/>
  <c r="N212" i="1" s="1"/>
  <c r="L217" i="1"/>
  <c r="M217" i="1" a="1"/>
  <c r="M217" i="1" s="1"/>
  <c r="E9" i="2"/>
  <c r="E8" i="2"/>
  <c r="E7" i="2"/>
  <c r="E6" i="2"/>
  <c r="E5" i="2"/>
  <c r="E4" i="2"/>
  <c r="E28" i="2"/>
  <c r="N46" i="1" l="1"/>
  <c r="N45" i="1" s="1"/>
  <c r="L36" i="1"/>
  <c r="N36" i="1" s="1"/>
  <c r="N35" i="1" s="1"/>
  <c r="N32" i="1"/>
  <c r="N31" i="1" s="1"/>
  <c r="L19" i="1"/>
  <c r="N19" i="1" s="1"/>
  <c r="N18" i="1" s="1"/>
  <c r="L90" i="1"/>
  <c r="L88" i="1"/>
  <c r="L142" i="1"/>
  <c r="N142" i="1" s="1"/>
  <c r="N40" i="1"/>
  <c r="N37" i="1" s="1"/>
  <c r="N104" i="1"/>
  <c r="N44" i="1"/>
  <c r="N43" i="1" s="1"/>
  <c r="N16" i="1"/>
  <c r="L64" i="1"/>
  <c r="N64" i="1" s="1"/>
  <c r="N102" i="1"/>
  <c r="N119" i="1"/>
  <c r="L136" i="1"/>
  <c r="N136" i="1" s="1"/>
  <c r="L146" i="1"/>
  <c r="N146" i="1" s="1"/>
  <c r="L96" i="1"/>
  <c r="N96" i="1" s="1"/>
  <c r="L97" i="1"/>
  <c r="N97" i="1" s="1"/>
  <c r="L99" i="1"/>
  <c r="N99" i="1" s="1"/>
  <c r="N217" i="1"/>
  <c r="N216" i="1" s="1"/>
  <c r="N215" i="1" s="1"/>
  <c r="N214" i="1" s="1"/>
  <c r="N34" i="1"/>
  <c r="N33" i="1" s="1"/>
  <c r="N132" i="1"/>
  <c r="N71" i="1"/>
  <c r="N148" i="1"/>
  <c r="N164" i="1"/>
  <c r="L54" i="1"/>
  <c r="N54" i="1" s="1"/>
  <c r="L55" i="1"/>
  <c r="N55" i="1" s="1"/>
  <c r="L57" i="1"/>
  <c r="N57" i="1" s="1"/>
  <c r="L58" i="1"/>
  <c r="N58" i="1" s="1"/>
  <c r="L59" i="1"/>
  <c r="N59" i="1" s="1"/>
  <c r="L61" i="1"/>
  <c r="N61" i="1" s="1"/>
  <c r="L62" i="1"/>
  <c r="N62" i="1" s="1"/>
  <c r="N70" i="1"/>
  <c r="N85" i="1"/>
  <c r="N163" i="1"/>
  <c r="N179" i="1"/>
  <c r="N68" i="1"/>
  <c r="N144" i="1"/>
  <c r="N143" i="1"/>
  <c r="N141" i="1"/>
  <c r="N140" i="1"/>
  <c r="N131" i="1"/>
  <c r="N139" i="1"/>
  <c r="N137" i="1"/>
  <c r="N133" i="1"/>
  <c r="N138" i="1"/>
  <c r="N130" i="1"/>
  <c r="N135" i="1"/>
  <c r="N134" i="1"/>
  <c r="N145" i="1"/>
  <c r="N88" i="1"/>
  <c r="L60" i="1"/>
  <c r="N60" i="1" s="1"/>
  <c r="L56" i="1"/>
  <c r="N56" i="1" s="1"/>
  <c r="N118" i="1"/>
  <c r="N195" i="1"/>
  <c r="N98" i="1"/>
  <c r="N92" i="1"/>
  <c r="N95" i="1"/>
  <c r="N94" i="1"/>
  <c r="N93" i="1"/>
  <c r="N90" i="1"/>
  <c r="N89" i="1"/>
  <c r="N91" i="1"/>
  <c r="L63" i="1"/>
  <c r="N63" i="1" s="1"/>
  <c r="N202" i="1"/>
  <c r="N42" i="1"/>
  <c r="N41" i="1" s="1"/>
  <c r="N111" i="1"/>
  <c r="N101" i="1"/>
  <c r="N106" i="1"/>
  <c r="N107" i="1"/>
  <c r="N108" i="1"/>
  <c r="N113" i="1"/>
  <c r="N67" i="1"/>
  <c r="N128" i="1"/>
  <c r="N161" i="1"/>
  <c r="N174" i="1"/>
  <c r="N204" i="1"/>
  <c r="N110" i="1"/>
  <c r="N120" i="1"/>
  <c r="N121" i="1"/>
  <c r="N122" i="1"/>
  <c r="N123" i="1"/>
  <c r="N124" i="1"/>
  <c r="N125" i="1"/>
  <c r="N126" i="1"/>
  <c r="N109" i="1"/>
  <c r="N112" i="1"/>
  <c r="N81" i="1"/>
  <c r="N66" i="1"/>
  <c r="N170" i="1"/>
  <c r="N186" i="1"/>
  <c r="N152" i="1"/>
  <c r="N153" i="1"/>
  <c r="N154" i="1"/>
  <c r="N155" i="1"/>
  <c r="N156" i="1"/>
  <c r="N157" i="1"/>
  <c r="N166" i="1"/>
  <c r="N167" i="1"/>
  <c r="N168" i="1"/>
  <c r="N178" i="1"/>
  <c r="N181" i="1"/>
  <c r="N182" i="1"/>
  <c r="N183" i="1"/>
  <c r="N184" i="1"/>
  <c r="N24" i="1"/>
  <c r="N203" i="1"/>
  <c r="N72" i="1"/>
  <c r="N73" i="1"/>
  <c r="N74" i="1"/>
  <c r="N75" i="1"/>
  <c r="N76" i="1"/>
  <c r="N77" i="1"/>
  <c r="N78" i="1"/>
  <c r="N79" i="1"/>
  <c r="N158" i="1"/>
  <c r="N159" i="1"/>
  <c r="N21" i="1"/>
  <c r="N23" i="1"/>
  <c r="N25" i="1"/>
  <c r="N27" i="1"/>
  <c r="N29" i="1"/>
  <c r="N160" i="1"/>
  <c r="N22" i="1"/>
  <c r="N26" i="1"/>
  <c r="N162" i="1"/>
  <c r="N171" i="1"/>
  <c r="N172" i="1"/>
  <c r="N173" i="1"/>
  <c r="N190" i="1"/>
  <c r="N191" i="1"/>
  <c r="N28" i="1"/>
  <c r="N175" i="1"/>
  <c r="N176" i="1"/>
  <c r="N177" i="1"/>
  <c r="N187" i="1"/>
  <c r="N188" i="1"/>
  <c r="N189" i="1"/>
  <c r="N192" i="1"/>
  <c r="N193" i="1"/>
  <c r="N30" i="1"/>
  <c r="N129" i="1" l="1"/>
  <c r="N87" i="1"/>
  <c r="N50" i="1"/>
  <c r="N49" i="1" s="1"/>
  <c r="N13" i="1" s="1"/>
  <c r="G82" i="3"/>
  <c r="G83" i="3" s="1"/>
  <c r="N53" i="1"/>
  <c r="N100" i="1"/>
  <c r="N201" i="1"/>
  <c r="N65" i="1"/>
  <c r="N147" i="1"/>
  <c r="N20" i="1"/>
  <c r="N219" i="1" l="1"/>
  <c r="E29" i="2" s="1"/>
  <c r="N198" i="1"/>
  <c r="N197" i="1" s="1"/>
  <c r="N220" i="1"/>
  <c r="G84" i="3" s="1"/>
  <c r="N52" i="1"/>
  <c r="N51" i="1" s="1"/>
  <c r="N12" i="1"/>
  <c r="N11" i="1" l="1"/>
  <c r="N218" i="1" s="1"/>
</calcChain>
</file>

<file path=xl/sharedStrings.xml><?xml version="1.0" encoding="utf-8"?>
<sst xmlns="http://schemas.openxmlformats.org/spreadsheetml/2006/main" count="1133" uniqueCount="281">
  <si>
    <t>Локальный сметный расчет (ЛСР) №1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</si>
  <si>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</si>
  <si>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</si>
  <si>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</si>
  <si>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</si>
  <si>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</si>
  <si>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</si>
  <si>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</si>
  <si>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</si>
  <si>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</si>
  <si>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</si>
  <si>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</si>
  <si>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</si>
  <si>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</si>
  <si>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</si>
  <si>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</si>
  <si>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</si>
  <si>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11.10</t>
  </si>
  <si>
    <t>Устройство системы пожарной сигнализации и системы оповещения и управления эвакуацией людей при пожаре</t>
  </si>
  <si>
    <t>11.10.01</t>
  </si>
  <si>
    <t>Прокладка КПП и КНС (горизонтальные КЛ)</t>
  </si>
  <si>
    <t>11.10.01.00</t>
  </si>
  <si>
    <t>Работы:</t>
  </si>
  <si>
    <t>Прокладка кабеля для интерфейса</t>
  </si>
  <si>
    <t>м</t>
  </si>
  <si>
    <t>Материалы:</t>
  </si>
  <si>
    <t>1</t>
  </si>
  <si>
    <t>Кабель</t>
  </si>
  <si>
    <t>КСБнг(А)-FRLS 2х2х0,64</t>
  </si>
  <si>
    <t>ОКЛ</t>
  </si>
  <si>
    <t>Прокладка кабеля для систем охранно-пожарной сигнализации</t>
  </si>
  <si>
    <t>КПСнг(А)-FRLS 1х2х1,0</t>
  </si>
  <si>
    <t>2</t>
  </si>
  <si>
    <t>КПСЭнг(А)-FRLS 1х2х0,5</t>
  </si>
  <si>
    <t>3</t>
  </si>
  <si>
    <t>КПСЭнг(А)-FRLS 1х2х0,75</t>
  </si>
  <si>
    <t>4</t>
  </si>
  <si>
    <t>КПСЭнг(А)-FRLS 1х2х1,0</t>
  </si>
  <si>
    <t>5</t>
  </si>
  <si>
    <t>КПСЭнг(А)-FRLS 1х2х1,5</t>
  </si>
  <si>
    <t>6</t>
  </si>
  <si>
    <t>КПСЭнг(А)-FRLS 1х2х2,5</t>
  </si>
  <si>
    <t>7</t>
  </si>
  <si>
    <t>КСБнг(А)-FRLS 2х2х0,5</t>
  </si>
  <si>
    <t>8</t>
  </si>
  <si>
    <t>КПСнг(А)-FRLS 1х2х0,5</t>
  </si>
  <si>
    <t>9</t>
  </si>
  <si>
    <t>КПСнг(А)-FRLS 2х2х0,5</t>
  </si>
  <si>
    <t>10</t>
  </si>
  <si>
    <t>КПСнг(А)-FRLS 1х2х1,5</t>
  </si>
  <si>
    <t>Прокладка КПП многожильного до 4 кв.мм</t>
  </si>
  <si>
    <t>ВВГнг(А)-FRLS 4х2,5</t>
  </si>
  <si>
    <t>Прокладка трубы гофрированной до 32 мм</t>
  </si>
  <si>
    <t>Труба электромонтажная</t>
  </si>
  <si>
    <t>ПВХ гофр. легкая с протяжкой 25мм</t>
  </si>
  <si>
    <t>пог. м</t>
  </si>
  <si>
    <t>ПВХ гофр. легкая с протяжкой 20мм</t>
  </si>
  <si>
    <t>ПНД гофр. тяжелая с протяжкой 25мм</t>
  </si>
  <si>
    <t>Прокладка трубы гофрированной от 40 мм</t>
  </si>
  <si>
    <t>ПВХ гофр. легкая с протяжкой 40мм</t>
  </si>
  <si>
    <t>Прокладка трубы стальной до 40 мм</t>
  </si>
  <si>
    <t>Труба водогазопроводная</t>
  </si>
  <si>
    <t>стальная D-25х2,8 СТ3</t>
  </si>
  <si>
    <t>%</t>
  </si>
  <si>
    <t>Закупка подрядчик</t>
  </si>
  <si>
    <t>11.10.02</t>
  </si>
  <si>
    <t>Установка оборудования</t>
  </si>
  <si>
    <t>11.10.02.00</t>
  </si>
  <si>
    <t>компл.</t>
  </si>
  <si>
    <t>Устройство дистанционного пуска</t>
  </si>
  <si>
    <t>шт</t>
  </si>
  <si>
    <t>УДП 513-11 ИКЗ-R3 "Пуск дымоудаления" (либо аналог)</t>
  </si>
  <si>
    <t>Фильтр оконечный для трансляционной линии</t>
  </si>
  <si>
    <t>Sonar SFT-2300-M (либо аналог)</t>
  </si>
  <si>
    <t>Громкоговоритель (шт.)</t>
  </si>
  <si>
    <t>настенный 6Вт 100В</t>
  </si>
  <si>
    <t>Оповещатель речевой Sonar SW-06-03 (либо аналог)</t>
  </si>
  <si>
    <t>Модуль релейный (шт.)</t>
  </si>
  <si>
    <t>РМ-1-R3</t>
  </si>
  <si>
    <t>РМ-4-R3</t>
  </si>
  <si>
    <t>Метка адресная (шт.)</t>
  </si>
  <si>
    <t>АМ-1-R3</t>
  </si>
  <si>
    <t>АМ-4-R3</t>
  </si>
  <si>
    <t>Коробка распределительная</t>
  </si>
  <si>
    <t>открытой установки КМ-О (8к) IP41</t>
  </si>
  <si>
    <t>(либо аналог)</t>
  </si>
  <si>
    <t>открытой установки КМ-О (12к) IP66</t>
  </si>
  <si>
    <t>открытой установки КМОПГ (2к х 2,5мм) 100х100х50 IP54</t>
  </si>
  <si>
    <t>открытой установки КМОМГ (8к х 2,5мм) 150х150х60 IP66</t>
  </si>
  <si>
    <t>12</t>
  </si>
  <si>
    <t>Шкаф управления пожарный</t>
  </si>
  <si>
    <t>11кВт 380В</t>
  </si>
  <si>
    <t>ШУН/В-11-03-R3 (либо аналог)</t>
  </si>
  <si>
    <t>13</t>
  </si>
  <si>
    <t>7,5кВт 380В</t>
  </si>
  <si>
    <t>ШУН/В-7,5-03-R3 (либо аналог)</t>
  </si>
  <si>
    <t>14</t>
  </si>
  <si>
    <t>5,5кВт 380В</t>
  </si>
  <si>
    <t>ШУН/В-5,5-03-R3 (либо аналог)</t>
  </si>
  <si>
    <t>15</t>
  </si>
  <si>
    <t>Оповещатель охранно-пожарный</t>
  </si>
  <si>
    <t>световой адресный "Выход"</t>
  </si>
  <si>
    <t>16</t>
  </si>
  <si>
    <t>Извещатель</t>
  </si>
  <si>
    <t>пожарный дымовой автономный</t>
  </si>
  <si>
    <t>ИП 212-50М2 (либо аналог)</t>
  </si>
  <si>
    <t>17</t>
  </si>
  <si>
    <t>пожарный ручной адресный с изолятором красный</t>
  </si>
  <si>
    <t>ИП 513-11ИКЗ-А-R3 (либо аналог)</t>
  </si>
  <si>
    <t>18</t>
  </si>
  <si>
    <t>пожарный дымовой адресно-аналоговый</t>
  </si>
  <si>
    <t>ИП 212-64-R3 W1.02 (либо аналог)</t>
  </si>
  <si>
    <t>19</t>
  </si>
  <si>
    <t>охранный магнитоуправляемый адресный</t>
  </si>
  <si>
    <t>ИО 102-26 исп.00 "Аякс" (либо аналог)</t>
  </si>
  <si>
    <t>20</t>
  </si>
  <si>
    <t>Модуль дымоудаления</t>
  </si>
  <si>
    <t>24Вт 230В</t>
  </si>
  <si>
    <t>МДУ-1С-R3 (либо аналог)</t>
  </si>
  <si>
    <t>21</t>
  </si>
  <si>
    <t>Изолятор шлейфа</t>
  </si>
  <si>
    <t>РМ-1С-R3</t>
  </si>
  <si>
    <t>РМ-1К-R3</t>
  </si>
  <si>
    <t>АМП-4-R3</t>
  </si>
  <si>
    <t>световой 12В "Выход"</t>
  </si>
  <si>
    <t>световой 12В "Стрелка вправо"</t>
  </si>
  <si>
    <t>световой 12В "Стрелка влево"</t>
  </si>
  <si>
    <t>световой адресный "Стрелка вправо"</t>
  </si>
  <si>
    <t>световой адресный "Стрелка влево"</t>
  </si>
  <si>
    <t>Аккумулятор</t>
  </si>
  <si>
    <t>12В 7Ач</t>
  </si>
  <si>
    <t>12В 18Ач</t>
  </si>
  <si>
    <t>ИП 212-141 V1.04 (либо аналог)</t>
  </si>
  <si>
    <t>ИП 212-45 V1.04 (либо аналог)</t>
  </si>
  <si>
    <t>22</t>
  </si>
  <si>
    <t>23</t>
  </si>
  <si>
    <t>пожарный ручной адресный без изолятора красный</t>
  </si>
  <si>
    <t>ИПР 513-10 (либо аналог)</t>
  </si>
  <si>
    <t>24</t>
  </si>
  <si>
    <t>25</t>
  </si>
  <si>
    <t>26</t>
  </si>
  <si>
    <t>27</t>
  </si>
  <si>
    <t>Источник бесперебойного электропитания</t>
  </si>
  <si>
    <t>ИВЭПР 12/2 RS-R3 2х17 БР</t>
  </si>
  <si>
    <t>28</t>
  </si>
  <si>
    <t>ИВЭПР 12/2 RS-R3 2х7 БР</t>
  </si>
  <si>
    <t>Бокс под АКБ</t>
  </si>
  <si>
    <t>БР12 2х17 БР</t>
  </si>
  <si>
    <t>Прибор индикации и управления центральный</t>
  </si>
  <si>
    <t>Центральный прибор индикации и управления ЦПИУ «Рубеж» исп. 2 (либо аналог)</t>
  </si>
  <si>
    <t>АМП-4-ИКЗ-R3</t>
  </si>
  <si>
    <t>Шкаф управления задвижкой ШУЗ (шт.)</t>
  </si>
  <si>
    <t>2,2кВт</t>
  </si>
  <si>
    <t>ШУЗ-2,2-00-R3 (либо аналог)</t>
  </si>
  <si>
    <t>0,75кВт</t>
  </si>
  <si>
    <t>ШУЗ-0,75-00-R3 (либо аналог)</t>
  </si>
  <si>
    <t>ШУН/В-1,5-03-R3</t>
  </si>
  <si>
    <t>ШУН/В-1,5-03-R3 (либо аналог)</t>
  </si>
  <si>
    <t>ШУН/В-1,5-00-УК30-R3</t>
  </si>
  <si>
    <t>ШУН/В-1,5-00-УК30-R3 (либо аналог)</t>
  </si>
  <si>
    <t>ШУН/В-22-03-УПП-R3</t>
  </si>
  <si>
    <t>ШУН/В-22-03-УПП-R3 (либо аналог)</t>
  </si>
  <si>
    <t>ШУН/В-1,5-03-УК45-R3</t>
  </si>
  <si>
    <t>ШУН/В-1,5-03-УК45-R3 (либо аналог)</t>
  </si>
  <si>
    <t>ШУН/В-1,5-03-УК30-R3</t>
  </si>
  <si>
    <t>ШУН/В-1,5-03-УК30-R3 (либо аналог)</t>
  </si>
  <si>
    <t>ШУН/В-0,18-03-УК30-R3</t>
  </si>
  <si>
    <t>ШУН/В-0,18-03-УК30-R3 (либо аналог)</t>
  </si>
  <si>
    <t>ШУН/В-3,0-03-R3</t>
  </si>
  <si>
    <t>ШУН/В-3,0-03-R3 (либо аналог)</t>
  </si>
  <si>
    <t>29</t>
  </si>
  <si>
    <t>30</t>
  </si>
  <si>
    <t>31</t>
  </si>
  <si>
    <t>12В 40Ач</t>
  </si>
  <si>
    <t>32</t>
  </si>
  <si>
    <t>33</t>
  </si>
  <si>
    <t>34</t>
  </si>
  <si>
    <t>35</t>
  </si>
  <si>
    <t>Прибор приемно-контрольный охранно-пожарный</t>
  </si>
  <si>
    <t>R3-Рубеж-2ОП</t>
  </si>
  <si>
    <t>36</t>
  </si>
  <si>
    <t>Sonar SPM-B10025-AW</t>
  </si>
  <si>
    <t>Прибор управления оповещением пожарный Sonar SPM-B10025-AW (либо аналог)</t>
  </si>
  <si>
    <t>37</t>
  </si>
  <si>
    <t>Sonar SPM-B10050-AW</t>
  </si>
  <si>
    <t>Прибор управления оповещением пожарный Sonar SPM-B10050-AW (либо аналог)</t>
  </si>
  <si>
    <t>38</t>
  </si>
  <si>
    <t>Sonar SPM-B20085-AW</t>
  </si>
  <si>
    <t>Прибор управления оповещением пожарный Sonar SPM-B20085-AW (либо аналог)</t>
  </si>
  <si>
    <t>39</t>
  </si>
  <si>
    <t>40</t>
  </si>
  <si>
    <t>41</t>
  </si>
  <si>
    <t>ИВЭПР 12/5 RS-R3 2х40 БР</t>
  </si>
  <si>
    <t>42</t>
  </si>
  <si>
    <t>ИВЭПР 24/2,5 RS-R3 2х17 БР</t>
  </si>
  <si>
    <t>43</t>
  </si>
  <si>
    <t>44</t>
  </si>
  <si>
    <t>ИВЭПР 12/2,5 RS-R3 2х7 БР</t>
  </si>
  <si>
    <t>45</t>
  </si>
  <si>
    <t>ИВЭПР 24/5 RS-R3 2х40 БР</t>
  </si>
  <si>
    <t>46</t>
  </si>
  <si>
    <t>ИВЭПР 12/2 RS-R3 2х40 БР</t>
  </si>
  <si>
    <t>47</t>
  </si>
  <si>
    <t>Датчик температуры</t>
  </si>
  <si>
    <t>канальный -30…+150°С</t>
  </si>
  <si>
    <t>Канальный датчик температуры STK-3 (либо аналог)</t>
  </si>
  <si>
    <t>48</t>
  </si>
  <si>
    <t>Шкаф монтажный</t>
  </si>
  <si>
    <t>напольный 44U SONAR RACK E-01-0725</t>
  </si>
  <si>
    <t>Стойка СОУЭ заводской сборки SONAR RACK 44U (4/8x3/16) E-01-0725 (либо аналог)</t>
  </si>
  <si>
    <t>49</t>
  </si>
  <si>
    <t>напольный 32U SONAR RACK П-34-0825</t>
  </si>
  <si>
    <t>Стойка СОУЭ заводской сборки SONAR RACK 32U (8x216) П-34-0825 (либо аналог)</t>
  </si>
  <si>
    <t>11.10.03</t>
  </si>
  <si>
    <t>Прокладка КПП и КНС (вертикальные КЛ)</t>
  </si>
  <si>
    <t>11.10.03.00</t>
  </si>
  <si>
    <t>11.10.04</t>
  </si>
  <si>
    <t>ПНР</t>
  </si>
  <si>
    <t>11.10.04.00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</si>
  <si>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</si>
  <si>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</si>
  <si>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</si>
  <si>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</si>
  <si>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</si>
  <si>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</si>
  <si>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</si>
  <si>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</si>
  <si>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</si>
  <si>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</si>
  <si>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</si>
  <si>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</si>
  <si>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</si>
  <si>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</si>
  <si>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Екатеринбург.01.11.10 Секция 1.1_Устройство системы пожарной сигнализации и системы оповещения и управления эвакуацией людей при пожаре</t>
  </si>
  <si>
    <t>83b8685c-a13a-11f1-9619-cc5d3c3b48f3</t>
  </si>
  <si>
    <t>ГП Амундсмена Екатеринбург.02.11.10 Секция 1.2_Устройство системы пожарной сигнализации и системы оповещения и управления эвакуацией людей при пожаре</t>
  </si>
  <si>
    <t>89aec870-a13a-11f1-9619-cc5d3c3b48f3</t>
  </si>
  <si>
    <t>ГП Амундсмена Екатеринбург.03.11.10 Секция 1.3_Устройство системы пожарной сигнализации и системы оповещения и управления эвакуацией людей при пожаре</t>
  </si>
  <si>
    <t>76491035-a13a-11f1-9619-cc5d3c3b48f3</t>
  </si>
  <si>
    <t>ГП Амундсмена Екатеринбург.04.11.10 Секция 2_Устройство системы пожарной сигнализации и системы оповещения и управления эвакуацией людей при пожаре №1</t>
  </si>
  <si>
    <t>8fd72ee1-a13a-11f1-9619-cc5d3c3b48f3</t>
  </si>
  <si>
    <t>ГП Амундсмена Екатеринбург.05.11.10 Секция 3_Устройство системы пожарной сигнализации и системы оповещения и управления эвакуацией людей при пожаре №1</t>
  </si>
  <si>
    <t>95e3a1ac-a13a-11f1-9619-cc5d3c3b48f3</t>
  </si>
  <si>
    <t>Итог</t>
  </si>
  <si>
    <t>Монтаж фильтра</t>
  </si>
  <si>
    <t>Монтаж адресной метки</t>
  </si>
  <si>
    <t>Монтаж коробки распределительной</t>
  </si>
  <si>
    <t>Монтаж оповещателя</t>
  </si>
  <si>
    <t>Монтаж извещателя</t>
  </si>
  <si>
    <t>Монтаж изолятора</t>
  </si>
  <si>
    <t>Монтаж модуля дымоудаления</t>
  </si>
  <si>
    <t>Монтаж модуля релейного</t>
  </si>
  <si>
    <t>Монтаж устройства дистанционного пуска</t>
  </si>
  <si>
    <t>Монтаж грокоговорителя</t>
  </si>
  <si>
    <t>Монтаж аккумулятора</t>
  </si>
  <si>
    <t>Монтаж ИБП</t>
  </si>
  <si>
    <t>Монтаж бокса под АКБ</t>
  </si>
  <si>
    <t>Монтаж ППК</t>
  </si>
  <si>
    <t>Монтаж датчика температуры</t>
  </si>
  <si>
    <t>Прочие материалы</t>
  </si>
  <si>
    <t>Монтаж прибора индикации и управления центральный</t>
  </si>
  <si>
    <t>Проверка: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</si>
  <si>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</si>
  <si>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</si>
  <si>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</si>
  <si>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</si>
  <si>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</si>
  <si>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</si>
  <si>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тч НДС ____%</t>
  </si>
  <si>
    <t>указать %</t>
  </si>
  <si>
    <t>ПОДРЯДЧИК:</t>
  </si>
  <si>
    <t>ЗАКАЗЧИК:</t>
  </si>
  <si>
    <t>ТЕХНИЧЕСКИЙ ЗАКАЗЧИК:</t>
  </si>
  <si>
    <t>Устройство системы ПС и СОУЭ</t>
  </si>
  <si>
    <t>Монтаж шкафа</t>
  </si>
  <si>
    <t>Работы (типовой этаж):</t>
  </si>
  <si>
    <t>Работы (уникальный этаж):</t>
  </si>
  <si>
    <t>Работы (цокольный этаж):</t>
  </si>
  <si>
    <t>Секция 1.1</t>
  </si>
  <si>
    <t>Секция 1.2</t>
  </si>
  <si>
    <t>Секция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</si>
</sst>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left"/>
    </xf>
    <xf numFmtId="49" fontId="4" fillId="0" borderId="0" xfId="0" applyNumberFormat="1" applyFont="1"/>
    <xf numFmtId="0" fontId="5" fillId="0" borderId="0" xfId="0" applyFont="1" applyAlignment="1">
      <alignment wrapText="1"/>
    </xf>
    <xf numFmtId="0" fontId="4" fillId="0" borderId="0" xfId="0" applyFont="1"/>
    <xf numFmtId="4" fontId="5" fillId="0" borderId="0" xfId="0" applyNumberFormat="1" applyFont="1"/>
    <xf numFmtId="0" fontId="5" fillId="0" borderId="0" xfId="0" applyFont="1"/>
    <xf numFmtId="4" fontId="4" fillId="0" borderId="0" xfId="0" applyNumberFormat="1" applyFont="1"/>
    <xf numFmtId="0" fontId="4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4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4" fillId="4" borderId="5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1" fontId="7" fillId="8" borderId="5" xfId="0" applyNumberFormat="1" applyFont="1" applyFill="1" applyBorder="1" applyAlignment="1">
      <alignment horizontal="right" vertical="center"/>
    </xf>
    <xf numFmtId="4" fontId="7" fillId="5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 wrapText="1"/>
    </xf>
    <xf numFmtId="0" fontId="4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/>
    </xf>
    <xf numFmtId="4" fontId="5" fillId="6" borderId="7" xfId="0" applyNumberFormat="1" applyFont="1" applyFill="1" applyBorder="1" applyAlignment="1">
      <alignment horizontal="right" vertical="center"/>
    </xf>
    <xf numFmtId="0" fontId="7" fillId="6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left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/>
    <xf numFmtId="0" fontId="11" fillId="0" borderId="0" xfId="0" applyFont="1"/>
    <xf numFmtId="4" fontId="10" fillId="0" borderId="0" xfId="0" applyNumberFormat="1" applyFont="1"/>
    <xf numFmtId="4" fontId="10" fillId="0" borderId="0" xfId="0" applyNumberFormat="1" applyFont="1" applyAlignment="1">
      <alignment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top" wrapText="1"/>
    </xf>
    <xf numFmtId="0" fontId="10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4" fontId="8" fillId="6" borderId="9" xfId="0" applyNumberFormat="1" applyFont="1" applyFill="1" applyBorder="1" applyAlignment="1">
      <alignment horizontal="right"/>
    </xf>
    <xf numFmtId="4" fontId="8" fillId="6" borderId="6" xfId="0" applyNumberFormat="1" applyFont="1" applyFill="1" applyBorder="1" applyAlignment="1">
      <alignment horizontal="right"/>
    </xf>
    <xf numFmtId="4" fontId="8" fillId="6" borderId="7" xfId="0" applyNumberFormat="1" applyFont="1" applyFill="1" applyBorder="1" applyAlignment="1">
      <alignment horizontal="right"/>
    </xf>
    <xf numFmtId="0" fontId="8" fillId="6" borderId="9" xfId="0" applyFont="1" applyFill="1" applyBorder="1" applyAlignment="1">
      <alignment horizontal="right"/>
    </xf>
    <xf numFmtId="0" fontId="8" fillId="6" borderId="6" xfId="0" applyFont="1" applyFill="1" applyBorder="1" applyAlignment="1">
      <alignment horizontal="right"/>
    </xf>
    <xf numFmtId="0" fontId="8" fillId="6" borderId="7" xfId="0" applyFont="1" applyFill="1" applyBorder="1" applyAlignment="1">
      <alignment horizontal="right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4" fillId="0" borderId="0" xfId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0" fillId="0" borderId="0" xfId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7" fillId="5" borderId="5" xfId="0" applyFont="1" applyFill="1" applyBorder="1" applyAlignment="1">
      <alignment horizontal="left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right" vertical="center"/>
    </xf>
  </cellXfs>
  <cellStyles count="2">
    <cellStyle name="Обычный" xfId="0" builtinId="0"/>
    <cellStyle name="Обычный 3 2 2" xfId="1" xr:uid="{FA09DD02-FA2D-47AE-B8B0-A61C12006578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colors>
    <mruColors>
      <color rgb="FF0099FF"/>
      <color rgb="FF99CC00"/>
      <color rgb="FFFF6600"/>
      <color rgb="FFFF9933"/>
      <color rgb="FF66FF66"/>
      <color rgb="FF99FFCC"/>
      <color rgb="FFCCECFF"/>
      <color rgb="FFCCFFCC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7ED720-815D-4179-A495-82BB9B3D54AE}" name="Р" displayName="Р" ref="A3:F28" totalsRowCount="1" headerRowDxfId="37" headerRowBorderDxfId="36" tableBorderDxfId="35" totalsRowBorderDxfId="34">
  <autoFilter ref="A3:F27" xr:uid="{F17ED720-815D-4179-A495-82BB9B3D54AE}"/>
  <tableColumns count="6">
    <tableColumn id="1" xr3:uid="{5D220DAF-8B5E-4580-AF35-23EF0C741D9D}" name="Наименование" totalsRowLabel="Итог" dataDxfId="33" totalsRowDxfId="32"/>
    <tableColumn id="2" xr3:uid="{0C757C8E-90BA-4647-B08F-0FB11E21B610}" name="Ед. изм." dataDxfId="31" totalsRowDxfId="30"/>
    <tableColumn id="3" xr3:uid="{AC18E7E0-F2E4-4D93-B89F-81866BE7D60D}" name="Количество" dataDxfId="29" totalsRowDxfId="28"/>
    <tableColumn id="4" xr3:uid="{0E59293A-A6B8-4A00-A8B8-0F951AD9B0B7}" name="Цена за ед., руб" dataDxfId="27" totalsRowDxfId="26"/>
    <tableColumn id="5" xr3:uid="{862D42EB-1B3A-4A1D-BBAA-3E3C28AD6546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FAAD3C83-D0DA-4582-BEDF-15945D32B6D0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4BF039-E948-476E-955B-78730807E263}" name="М" displayName="М" ref="A3:I83" totalsRowCount="1" headerRowDxfId="21" headerRowBorderDxfId="20" tableBorderDxfId="19" totalsRowBorderDxfId="18">
  <autoFilter ref="A3:I82" xr:uid="{994BF039-E948-476E-955B-78730807E263}"/>
  <tableColumns count="9">
    <tableColumn id="1" xr3:uid="{B6BD6744-D38E-4CA0-A9E9-348CD31566C0}" name="Наим." totalsRowLabel="Итог" dataDxfId="17" totalsRowDxfId="16"/>
    <tableColumn id="2" xr3:uid="{554BC7E9-8F3F-4C74-841D-848DD9E83E58}" name="Артикул, марка, произв." dataDxfId="15" totalsRowDxfId="14"/>
    <tableColumn id="3" xr3:uid="{92236CB7-D6BF-43EE-AC6B-092532FFEB9B}" name="Хар-ка" dataDxfId="13" totalsRowDxfId="12"/>
    <tableColumn id="4" xr3:uid="{82CCA178-8928-4CB1-B17D-7AAC570728A1}" name="Ед. изм." dataDxfId="11" totalsRowDxfId="10"/>
    <tableColumn id="5" xr3:uid="{570F4117-FB5F-4F23-A048-3E62E5322567}" name="Количество" dataDxfId="9" totalsRowDxfId="8"/>
    <tableColumn id="6" xr3:uid="{6A0044D3-100A-4F0D-B5C4-25EF77C3A91E}" name="Цена за ед., руб" dataDxfId="7" totalsRowDxfId="6"/>
    <tableColumn id="7" xr3:uid="{3E00694C-417E-45ED-8314-665B9F1FED56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02D69E69-6EAE-4E63-8283-928B13CC2350}" name="Прим." dataDxfId="3" totalsRowDxfId="2"/>
    <tableColumn id="9" xr3:uid="{D50D214C-50DD-4F6A-8FF6-E837F87E891F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228"/>
  <sheetViews>
    <sheetView tabSelected="1" zoomScale="70" zoomScaleNormal="70" workbookViewId="0">
      <pane ySplit="9" topLeftCell="A31" activePane="bottomLeft" state="frozen"/>
      <selection pane="bottomLeft" activeCell="D36" sqref="D36"/>
    </sheetView>
  </sheetViews>
  <sheetFormatPr defaultColWidth="10.5" defaultRowHeight="15.75" outlineLevelRow="4" x14ac:dyDescent="0.25"/>
  <cols>
    <col min="1" max="1" width="14.83203125" style="39" bestFit="1" customWidth="1"/>
    <col min="2" max="2" width="77.83203125" style="39" bestFit="1" customWidth="1"/>
    <col min="3" max="3" width="15.83203125" style="39" customWidth="1"/>
    <col min="4" max="4" width="46.1640625" style="39" bestFit="1" customWidth="1"/>
    <col min="5" max="5" width="11.33203125" style="39" bestFit="1" customWidth="1"/>
    <col min="6" max="6" width="11" style="39" customWidth="1"/>
    <col min="7" max="7" width="14.33203125" style="39" customWidth="1"/>
    <col min="8" max="8" width="15" style="39" customWidth="1"/>
    <col min="9" max="9" width="14" style="39" customWidth="1"/>
    <col min="10" max="10" width="12.5" style="39" customWidth="1"/>
    <col min="11" max="11" width="11.6640625" style="39" bestFit="1" customWidth="1"/>
    <col min="12" max="12" width="16.5" style="39" bestFit="1" customWidth="1"/>
    <col min="13" max="13" width="15.1640625" style="39" bestFit="1" customWidth="1"/>
    <col min="14" max="14" width="15.83203125" style="39" bestFit="1" customWidth="1"/>
    <col min="15" max="15" width="71.1640625" style="39" bestFit="1" customWidth="1"/>
    <col min="16" max="16" width="24.1640625" style="39" bestFit="1" customWidth="1"/>
    <col min="17" max="17" width="22.33203125" style="27" bestFit="1" customWidth="1"/>
    <col min="18" max="16384" width="10.5" style="27"/>
  </cols>
  <sheetData>
    <row r="2" spans="1:16" x14ac:dyDescent="0.25">
      <c r="A2" s="25"/>
      <c r="B2" s="26" t="s">
        <v>270</v>
      </c>
      <c r="C2" s="27"/>
      <c r="D2" s="26" t="s">
        <v>271</v>
      </c>
      <c r="E2" s="27"/>
      <c r="F2" s="27"/>
      <c r="G2" s="27"/>
      <c r="H2" s="27"/>
      <c r="I2" s="28"/>
      <c r="J2" s="29" t="s">
        <v>272</v>
      </c>
      <c r="K2" s="30"/>
      <c r="L2" s="31"/>
      <c r="M2" s="27"/>
      <c r="N2" s="27"/>
      <c r="O2" s="27"/>
      <c r="P2" s="27"/>
    </row>
    <row r="4" spans="1:16" x14ac:dyDescent="0.25">
      <c r="B4" s="94" t="s">
        <v>0</v>
      </c>
      <c r="C4" s="94"/>
      <c r="D4" s="94"/>
      <c r="E4" s="94"/>
      <c r="F4" s="94"/>
      <c r="G4" s="94"/>
      <c r="H4" s="94"/>
      <c r="I4" s="94"/>
      <c r="J4" s="94"/>
    </row>
    <row r="5" spans="1:16" x14ac:dyDescent="0.25">
      <c r="B5" s="94" t="s">
        <v>273</v>
      </c>
      <c r="C5" s="94"/>
      <c r="D5" s="94"/>
      <c r="E5" s="94"/>
      <c r="F5" s="94"/>
      <c r="G5" s="94"/>
      <c r="H5" s="94"/>
      <c r="I5" s="94"/>
      <c r="J5" s="94"/>
    </row>
    <row r="6" spans="1:16" ht="51.75" customHeight="1" x14ac:dyDescent="0.25">
      <c r="B6" s="95" t="s">
        <v>1</v>
      </c>
      <c r="C6" s="95"/>
      <c r="D6" s="95"/>
      <c r="E6" s="95"/>
      <c r="F6" s="95"/>
      <c r="G6" s="95"/>
      <c r="H6" s="95"/>
      <c r="I6" s="95"/>
      <c r="J6" s="95"/>
    </row>
    <row r="8" spans="1:16" x14ac:dyDescent="0.25">
      <c r="A8" s="96" t="s">
        <v>2</v>
      </c>
      <c r="B8" s="96" t="s">
        <v>3</v>
      </c>
      <c r="C8" s="98" t="s">
        <v>4</v>
      </c>
      <c r="D8" s="100" t="s">
        <v>5</v>
      </c>
      <c r="E8" s="96" t="s">
        <v>6</v>
      </c>
      <c r="F8" s="102" t="s">
        <v>7</v>
      </c>
      <c r="G8" s="104" t="s">
        <v>278</v>
      </c>
      <c r="H8" s="104" t="s">
        <v>279</v>
      </c>
      <c r="I8" s="104" t="s">
        <v>280</v>
      </c>
      <c r="J8" s="104" t="s">
        <v>8</v>
      </c>
      <c r="K8" s="104" t="s">
        <v>9</v>
      </c>
      <c r="L8" s="96" t="s">
        <v>10</v>
      </c>
      <c r="M8" s="102" t="s">
        <v>11</v>
      </c>
      <c r="N8" s="102" t="s">
        <v>12</v>
      </c>
      <c r="O8" s="96" t="s">
        <v>13</v>
      </c>
      <c r="P8" s="102" t="s">
        <v>14</v>
      </c>
    </row>
    <row r="9" spans="1:16" x14ac:dyDescent="0.25">
      <c r="A9" s="97"/>
      <c r="B9" s="97"/>
      <c r="C9" s="99"/>
      <c r="D9" s="101"/>
      <c r="E9" s="97"/>
      <c r="F9" s="103"/>
      <c r="G9" s="105"/>
      <c r="H9" s="105"/>
      <c r="I9" s="105"/>
      <c r="J9" s="105"/>
      <c r="K9" s="105"/>
      <c r="L9" s="97"/>
      <c r="M9" s="103"/>
      <c r="N9" s="103"/>
      <c r="O9" s="97"/>
      <c r="P9" s="103"/>
    </row>
    <row r="10" spans="1:16" x14ac:dyDescent="0.25">
      <c r="A10" s="40" t="s">
        <v>15</v>
      </c>
      <c r="B10" s="41" t="s">
        <v>16</v>
      </c>
      <c r="C10" s="42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  <c r="O10" s="42"/>
      <c r="P10" s="42"/>
    </row>
    <row r="11" spans="1:16" ht="31.5" outlineLevel="1" x14ac:dyDescent="0.25">
      <c r="A11" s="46" t="s">
        <v>17</v>
      </c>
      <c r="B11" s="47" t="s">
        <v>18</v>
      </c>
      <c r="C11" s="48"/>
      <c r="D11" s="48"/>
      <c r="E11" s="49"/>
      <c r="F11" s="50"/>
      <c r="G11" s="50"/>
      <c r="H11" s="50"/>
      <c r="I11" s="50"/>
      <c r="J11" s="50"/>
      <c r="K11" s="50"/>
      <c r="L11" s="50"/>
      <c r="M11" s="51"/>
      <c r="N11" s="51">
        <f>SUM($N$214,$N$197,$N$51,$N$12)</f>
        <v>0</v>
      </c>
      <c r="O11" s="48"/>
      <c r="P11" s="48"/>
    </row>
    <row r="12" spans="1:16" outlineLevel="2" x14ac:dyDescent="0.25">
      <c r="A12" s="52" t="s">
        <v>19</v>
      </c>
      <c r="B12" s="53" t="s">
        <v>20</v>
      </c>
      <c r="C12" s="54"/>
      <c r="D12" s="54"/>
      <c r="E12" s="55"/>
      <c r="F12" s="56"/>
      <c r="G12" s="57"/>
      <c r="H12" s="57"/>
      <c r="I12" s="57"/>
      <c r="J12" s="57"/>
      <c r="K12" s="57"/>
      <c r="L12" s="57"/>
      <c r="M12" s="58"/>
      <c r="N12" s="58">
        <f>SUM($N$13)</f>
        <v>0</v>
      </c>
      <c r="O12" s="59"/>
      <c r="P12" s="59"/>
    </row>
    <row r="13" spans="1:16" outlineLevel="3" x14ac:dyDescent="0.25">
      <c r="A13" s="52" t="s">
        <v>21</v>
      </c>
      <c r="B13" s="53" t="s">
        <v>20</v>
      </c>
      <c r="C13" s="54"/>
      <c r="D13" s="54"/>
      <c r="E13" s="55"/>
      <c r="F13" s="56"/>
      <c r="G13" s="57"/>
      <c r="H13" s="57"/>
      <c r="I13" s="57"/>
      <c r="J13" s="57"/>
      <c r="K13" s="57"/>
      <c r="L13" s="57"/>
      <c r="M13" s="58"/>
      <c r="N13" s="58">
        <f>SUM($N$49,$N$47,$N$45,$N$43,$N$41,$N$37,$N$35,$N$33,$N$31,$N$20,$N$18,$N$16,$N$14)</f>
        <v>0</v>
      </c>
      <c r="O13" s="59"/>
      <c r="P13" s="59"/>
    </row>
    <row r="14" spans="1:16" outlineLevel="4" x14ac:dyDescent="0.25">
      <c r="A14" s="60"/>
      <c r="B14" s="53" t="s">
        <v>22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2"/>
      <c r="N14" s="63">
        <f>SUM($N$15)</f>
        <v>0</v>
      </c>
      <c r="O14" s="57"/>
      <c r="P14" s="64"/>
    </row>
    <row r="15" spans="1:16" outlineLevel="4" x14ac:dyDescent="0.25">
      <c r="A15" s="65"/>
      <c r="B15" s="66" t="s">
        <v>23</v>
      </c>
      <c r="C15" s="67"/>
      <c r="D15" s="67"/>
      <c r="E15" s="68" t="s">
        <v>24</v>
      </c>
      <c r="F15" s="69"/>
      <c r="G15" s="70">
        <v>44</v>
      </c>
      <c r="H15" s="70">
        <v>77</v>
      </c>
      <c r="I15" s="70">
        <v>55</v>
      </c>
      <c r="J15" s="69"/>
      <c r="K15" s="69"/>
      <c r="L15" s="70">
        <f>SUM($G$15:$K$15)</f>
        <v>176</v>
      </c>
      <c r="M15" s="71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71">
        <f>ROUND($L$15*$M$15,2)</f>
        <v>0</v>
      </c>
      <c r="O15" s="67"/>
      <c r="P15" s="67"/>
    </row>
    <row r="16" spans="1:16" outlineLevel="4" x14ac:dyDescent="0.25">
      <c r="A16" s="60"/>
      <c r="B16" s="53" t="s">
        <v>25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2"/>
      <c r="N16" s="63">
        <f>SUM($N$17)</f>
        <v>0</v>
      </c>
      <c r="O16" s="57"/>
      <c r="P16" s="64"/>
    </row>
    <row r="17" spans="1:16" outlineLevel="4" x14ac:dyDescent="0.25">
      <c r="A17" s="65" t="s">
        <v>26</v>
      </c>
      <c r="B17" s="66" t="s">
        <v>27</v>
      </c>
      <c r="C17" s="67"/>
      <c r="D17" s="67" t="s">
        <v>28</v>
      </c>
      <c r="E17" s="68" t="s">
        <v>24</v>
      </c>
      <c r="F17" s="69"/>
      <c r="G17" s="70">
        <v>44</v>
      </c>
      <c r="H17" s="70">
        <v>77</v>
      </c>
      <c r="I17" s="70">
        <v>55</v>
      </c>
      <c r="J17" s="69"/>
      <c r="K17" s="69"/>
      <c r="L17" s="70">
        <f>SUM($G$17:$K$17)</f>
        <v>176</v>
      </c>
      <c r="M17" s="71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71">
        <f>ROUND($L$17*$M$17,2)</f>
        <v>0</v>
      </c>
      <c r="O17" s="67" t="s">
        <v>29</v>
      </c>
      <c r="P17" s="67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</row>
    <row r="18" spans="1:16" outlineLevel="4" x14ac:dyDescent="0.25">
      <c r="A18" s="60"/>
      <c r="B18" s="53" t="s">
        <v>22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63">
        <f>SUM($N$19)</f>
        <v>0</v>
      </c>
      <c r="O18" s="57"/>
      <c r="P18" s="64"/>
    </row>
    <row r="19" spans="1:16" outlineLevel="4" x14ac:dyDescent="0.25">
      <c r="A19" s="65"/>
      <c r="B19" s="66" t="s">
        <v>30</v>
      </c>
      <c r="C19" s="67"/>
      <c r="D19" s="67"/>
      <c r="E19" s="68" t="s">
        <v>24</v>
      </c>
      <c r="F19" s="69"/>
      <c r="G19" s="72">
        <f>SUM(G21:G30)</f>
        <v>4263</v>
      </c>
      <c r="H19" s="72">
        <f t="shared" ref="H19:K19" si="0">SUM(H21:H30)</f>
        <v>15251</v>
      </c>
      <c r="I19" s="72">
        <f t="shared" si="0"/>
        <v>9586</v>
      </c>
      <c r="J19" s="72">
        <f t="shared" si="0"/>
        <v>27271</v>
      </c>
      <c r="K19" s="72">
        <f t="shared" si="0"/>
        <v>16985</v>
      </c>
      <c r="L19" s="72">
        <f>SUM($G$19:$K$19)</f>
        <v>73356</v>
      </c>
      <c r="M19" s="71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71">
        <f>ROUND($L$19*$M$19,2)</f>
        <v>0</v>
      </c>
      <c r="O19" s="67"/>
      <c r="P19" s="67"/>
    </row>
    <row r="20" spans="1:16" outlineLevel="4" x14ac:dyDescent="0.25">
      <c r="A20" s="60"/>
      <c r="B20" s="53" t="s">
        <v>25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2"/>
      <c r="N20" s="63">
        <f>SUM($N$21:$N$30)</f>
        <v>0</v>
      </c>
      <c r="O20" s="57"/>
      <c r="P20" s="64"/>
    </row>
    <row r="21" spans="1:16" outlineLevel="4" x14ac:dyDescent="0.25">
      <c r="A21" s="65" t="s">
        <v>26</v>
      </c>
      <c r="B21" s="66" t="s">
        <v>27</v>
      </c>
      <c r="C21" s="67"/>
      <c r="D21" s="67" t="s">
        <v>31</v>
      </c>
      <c r="E21" s="68" t="s">
        <v>24</v>
      </c>
      <c r="F21" s="69"/>
      <c r="G21" s="72">
        <v>1295</v>
      </c>
      <c r="H21" s="72">
        <v>7909</v>
      </c>
      <c r="I21" s="72">
        <v>4893</v>
      </c>
      <c r="J21" s="72">
        <v>2913</v>
      </c>
      <c r="K21" s="69"/>
      <c r="L21" s="72">
        <f>SUM($G$21:$K$21)</f>
        <v>17010</v>
      </c>
      <c r="M21" s="71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71">
        <f>ROUND($L$21*$M$21,2)</f>
        <v>0</v>
      </c>
      <c r="O21" s="67" t="s">
        <v>29</v>
      </c>
      <c r="P21" s="67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outlineLevel="4" x14ac:dyDescent="0.25">
      <c r="A22" s="65" t="s">
        <v>32</v>
      </c>
      <c r="B22" s="66" t="s">
        <v>27</v>
      </c>
      <c r="C22" s="67"/>
      <c r="D22" s="67" t="s">
        <v>33</v>
      </c>
      <c r="E22" s="68" t="s">
        <v>24</v>
      </c>
      <c r="F22" s="69"/>
      <c r="G22" s="69"/>
      <c r="H22" s="69"/>
      <c r="I22" s="69"/>
      <c r="J22" s="70">
        <v>767</v>
      </c>
      <c r="K22" s="70">
        <v>297</v>
      </c>
      <c r="L22" s="72">
        <f>SUM($G$22:$K$22)</f>
        <v>1064</v>
      </c>
      <c r="M22" s="71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71">
        <f>ROUND($L$22*$M$22,2)</f>
        <v>0</v>
      </c>
      <c r="O22" s="67" t="s">
        <v>29</v>
      </c>
      <c r="P22" s="67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</row>
    <row r="23" spans="1:16" outlineLevel="4" x14ac:dyDescent="0.25">
      <c r="A23" s="65" t="s">
        <v>34</v>
      </c>
      <c r="B23" s="66" t="s">
        <v>27</v>
      </c>
      <c r="C23" s="67"/>
      <c r="D23" s="67" t="s">
        <v>35</v>
      </c>
      <c r="E23" s="68" t="s">
        <v>24</v>
      </c>
      <c r="F23" s="69"/>
      <c r="G23" s="69"/>
      <c r="H23" s="69"/>
      <c r="I23" s="69"/>
      <c r="J23" s="70">
        <v>385</v>
      </c>
      <c r="K23" s="72">
        <v>2662</v>
      </c>
      <c r="L23" s="72">
        <f>SUM($G$23:$K$23)</f>
        <v>3047</v>
      </c>
      <c r="M23" s="71">
        <f t="array" ref="M23">INDEX(М[Цена за ед., руб],MATCH(1,IF(($B23=М[Наим.])*($C23=М[Артикул,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  <c r="N23" s="71">
        <f>ROUND($L$23*$M$23,2)</f>
        <v>0</v>
      </c>
      <c r="O23" s="67" t="s">
        <v>29</v>
      </c>
      <c r="P23" s="67">
        <f t="array" ref="P23">INDEX(М[Форма закупа],MATCH(1,IF(($B23=М[Наим.])*($C23=М[Артикул,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</row>
    <row r="24" spans="1:16" outlineLevel="4" x14ac:dyDescent="0.25">
      <c r="A24" s="65" t="s">
        <v>36</v>
      </c>
      <c r="B24" s="66" t="s">
        <v>27</v>
      </c>
      <c r="C24" s="67"/>
      <c r="D24" s="67" t="s">
        <v>37</v>
      </c>
      <c r="E24" s="68" t="s">
        <v>24</v>
      </c>
      <c r="F24" s="69"/>
      <c r="G24" s="69"/>
      <c r="H24" s="69"/>
      <c r="I24" s="69"/>
      <c r="J24" s="72">
        <v>12928</v>
      </c>
      <c r="K24" s="72">
        <v>7515</v>
      </c>
      <c r="L24" s="72">
        <f>SUM($G$24:$K$24)</f>
        <v>20443</v>
      </c>
      <c r="M24" s="71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71">
        <f>ROUND($L$24*$M$24,2)</f>
        <v>0</v>
      </c>
      <c r="O24" s="67" t="s">
        <v>29</v>
      </c>
      <c r="P24" s="67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outlineLevel="4" x14ac:dyDescent="0.25">
      <c r="A25" s="65" t="s">
        <v>38</v>
      </c>
      <c r="B25" s="66" t="s">
        <v>27</v>
      </c>
      <c r="C25" s="67"/>
      <c r="D25" s="67" t="s">
        <v>39</v>
      </c>
      <c r="E25" s="68" t="s">
        <v>24</v>
      </c>
      <c r="F25" s="69"/>
      <c r="G25" s="69"/>
      <c r="H25" s="69"/>
      <c r="I25" s="69"/>
      <c r="J25" s="72">
        <v>4580</v>
      </c>
      <c r="K25" s="70">
        <v>897</v>
      </c>
      <c r="L25" s="72">
        <f>SUM($G$25:$K$25)</f>
        <v>5477</v>
      </c>
      <c r="M25" s="71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71">
        <f>ROUND($L$25*$M$25,2)</f>
        <v>0</v>
      </c>
      <c r="O25" s="67" t="s">
        <v>29</v>
      </c>
      <c r="P25" s="67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outlineLevel="4" x14ac:dyDescent="0.25">
      <c r="A26" s="65" t="s">
        <v>40</v>
      </c>
      <c r="B26" s="66" t="s">
        <v>27</v>
      </c>
      <c r="C26" s="67"/>
      <c r="D26" s="67" t="s">
        <v>41</v>
      </c>
      <c r="E26" s="68" t="s">
        <v>24</v>
      </c>
      <c r="F26" s="69"/>
      <c r="G26" s="69"/>
      <c r="H26" s="69"/>
      <c r="I26" s="69"/>
      <c r="J26" s="72">
        <v>1436</v>
      </c>
      <c r="K26" s="69"/>
      <c r="L26" s="72">
        <f>SUM($G$26:$K$26)</f>
        <v>1436</v>
      </c>
      <c r="M26" s="71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71">
        <f>ROUND($L$26*$M$26,2)</f>
        <v>0</v>
      </c>
      <c r="O26" s="67" t="s">
        <v>29</v>
      </c>
      <c r="P26" s="67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outlineLevel="4" x14ac:dyDescent="0.25">
      <c r="A27" s="65" t="s">
        <v>42</v>
      </c>
      <c r="B27" s="66" t="s">
        <v>27</v>
      </c>
      <c r="C27" s="67"/>
      <c r="D27" s="67" t="s">
        <v>43</v>
      </c>
      <c r="E27" s="68" t="s">
        <v>24</v>
      </c>
      <c r="F27" s="69"/>
      <c r="G27" s="69"/>
      <c r="H27" s="69"/>
      <c r="I27" s="70">
        <v>169</v>
      </c>
      <c r="J27" s="69"/>
      <c r="K27" s="69"/>
      <c r="L27" s="70">
        <f>SUM($G$27:$K$27)</f>
        <v>169</v>
      </c>
      <c r="M27" s="71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71">
        <f>ROUND($L$27*$M$27,2)</f>
        <v>0</v>
      </c>
      <c r="O27" s="67" t="s">
        <v>29</v>
      </c>
      <c r="P27" s="67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outlineLevel="4" x14ac:dyDescent="0.25">
      <c r="A28" s="65" t="s">
        <v>44</v>
      </c>
      <c r="B28" s="66" t="s">
        <v>27</v>
      </c>
      <c r="C28" s="67"/>
      <c r="D28" s="67" t="s">
        <v>45</v>
      </c>
      <c r="E28" s="68" t="s">
        <v>24</v>
      </c>
      <c r="F28" s="69"/>
      <c r="G28" s="72">
        <v>1358</v>
      </c>
      <c r="H28" s="72">
        <v>2766</v>
      </c>
      <c r="I28" s="72">
        <v>1919</v>
      </c>
      <c r="J28" s="72">
        <v>2433</v>
      </c>
      <c r="K28" s="72">
        <v>4350</v>
      </c>
      <c r="L28" s="72">
        <f>SUM($G$28:$K$28)</f>
        <v>12826</v>
      </c>
      <c r="M28" s="71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71">
        <f>ROUND($L$28*$M$28,2)</f>
        <v>0</v>
      </c>
      <c r="O28" s="67" t="s">
        <v>29</v>
      </c>
      <c r="P28" s="67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outlineLevel="4" x14ac:dyDescent="0.25">
      <c r="A29" s="65" t="s">
        <v>46</v>
      </c>
      <c r="B29" s="66" t="s">
        <v>27</v>
      </c>
      <c r="C29" s="67"/>
      <c r="D29" s="67" t="s">
        <v>47</v>
      </c>
      <c r="E29" s="68" t="s">
        <v>24</v>
      </c>
      <c r="F29" s="69"/>
      <c r="G29" s="70">
        <v>643</v>
      </c>
      <c r="H29" s="72">
        <v>1290</v>
      </c>
      <c r="I29" s="70">
        <v>867</v>
      </c>
      <c r="J29" s="72">
        <v>1552</v>
      </c>
      <c r="K29" s="72">
        <v>1264</v>
      </c>
      <c r="L29" s="72">
        <f>SUM($G$29:$K$29)</f>
        <v>5616</v>
      </c>
      <c r="M29" s="71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71">
        <f>ROUND($L$29*$M$29,2)</f>
        <v>0</v>
      </c>
      <c r="O29" s="67" t="s">
        <v>29</v>
      </c>
      <c r="P29" s="67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</row>
    <row r="30" spans="1:16" outlineLevel="4" x14ac:dyDescent="0.25">
      <c r="A30" s="65" t="s">
        <v>48</v>
      </c>
      <c r="B30" s="66" t="s">
        <v>27</v>
      </c>
      <c r="C30" s="67"/>
      <c r="D30" s="67" t="s">
        <v>49</v>
      </c>
      <c r="E30" s="68" t="s">
        <v>24</v>
      </c>
      <c r="F30" s="69"/>
      <c r="G30" s="70">
        <v>967</v>
      </c>
      <c r="H30" s="72">
        <v>3286</v>
      </c>
      <c r="I30" s="72">
        <v>1738</v>
      </c>
      <c r="J30" s="70">
        <v>277</v>
      </c>
      <c r="K30" s="69"/>
      <c r="L30" s="72">
        <f>SUM($G$30:$K$30)</f>
        <v>6268</v>
      </c>
      <c r="M30" s="71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71">
        <f>ROUND($L$30*$M$30,2)</f>
        <v>0</v>
      </c>
      <c r="O30" s="67" t="s">
        <v>29</v>
      </c>
      <c r="P30" s="67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</row>
    <row r="31" spans="1:16" outlineLevel="4" x14ac:dyDescent="0.25">
      <c r="A31" s="60"/>
      <c r="B31" s="53" t="s">
        <v>22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2"/>
      <c r="N31" s="63">
        <f>SUM($N$32)</f>
        <v>0</v>
      </c>
      <c r="O31" s="57"/>
      <c r="P31" s="64"/>
    </row>
    <row r="32" spans="1:16" outlineLevel="4" x14ac:dyDescent="0.25">
      <c r="A32" s="65"/>
      <c r="B32" s="66" t="s">
        <v>50</v>
      </c>
      <c r="C32" s="67"/>
      <c r="D32" s="67"/>
      <c r="E32" s="68" t="s">
        <v>24</v>
      </c>
      <c r="F32" s="69"/>
      <c r="G32" s="69"/>
      <c r="H32" s="69"/>
      <c r="I32" s="70">
        <f>I34</f>
        <v>90</v>
      </c>
      <c r="J32" s="69"/>
      <c r="K32" s="69"/>
      <c r="L32" s="70">
        <f>SUM($G$32:$K$32)</f>
        <v>90</v>
      </c>
      <c r="M32" s="71">
        <f t="array" ref="M32">INDEX(Р[Цена за ед., руб],MATCH(1,IF(($B32=Р[Наименование])*($O32=Р[Примечание]),{1},($B32=Р[Наименование])*($O32=Р[Примечание])),0))</f>
        <v>0</v>
      </c>
      <c r="N32" s="71">
        <f>ROUND($L$32*$M$32,2)</f>
        <v>0</v>
      </c>
      <c r="O32" s="67"/>
      <c r="P32" s="67"/>
    </row>
    <row r="33" spans="1:16" outlineLevel="4" x14ac:dyDescent="0.25">
      <c r="A33" s="60"/>
      <c r="B33" s="53" t="s">
        <v>25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2"/>
      <c r="N33" s="63">
        <f>SUM($N$34)</f>
        <v>0</v>
      </c>
      <c r="O33" s="57"/>
      <c r="P33" s="64"/>
    </row>
    <row r="34" spans="1:16" outlineLevel="4" x14ac:dyDescent="0.25">
      <c r="A34" s="65" t="s">
        <v>26</v>
      </c>
      <c r="B34" s="66" t="s">
        <v>27</v>
      </c>
      <c r="C34" s="67"/>
      <c r="D34" s="67" t="s">
        <v>51</v>
      </c>
      <c r="E34" s="68" t="s">
        <v>24</v>
      </c>
      <c r="F34" s="69"/>
      <c r="G34" s="69"/>
      <c r="H34" s="69"/>
      <c r="I34" s="70">
        <v>90</v>
      </c>
      <c r="J34" s="69"/>
      <c r="K34" s="69"/>
      <c r="L34" s="70">
        <f>SUM($G$34:$K$34)</f>
        <v>90</v>
      </c>
      <c r="M34" s="71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71">
        <f>ROUND($L$34*$M$34,2)</f>
        <v>0</v>
      </c>
      <c r="O34" s="67"/>
      <c r="P34" s="67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outlineLevel="4" x14ac:dyDescent="0.25">
      <c r="A35" s="60"/>
      <c r="B35" s="53" t="s">
        <v>22</v>
      </c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2"/>
      <c r="N35" s="63">
        <f>SUM($N$36)</f>
        <v>0</v>
      </c>
      <c r="O35" s="57"/>
      <c r="P35" s="64"/>
    </row>
    <row r="36" spans="1:16" outlineLevel="4" x14ac:dyDescent="0.25">
      <c r="A36" s="65"/>
      <c r="B36" s="66" t="s">
        <v>52</v>
      </c>
      <c r="C36" s="67"/>
      <c r="D36" s="67"/>
      <c r="E36" s="68" t="s">
        <v>24</v>
      </c>
      <c r="F36" s="69"/>
      <c r="G36" s="72">
        <f>SUM(G38:G40)</f>
        <v>1766</v>
      </c>
      <c r="H36" s="72">
        <f t="shared" ref="H36:K36" si="1">SUM(H38:H40)</f>
        <v>3133</v>
      </c>
      <c r="I36" s="72">
        <f t="shared" si="1"/>
        <v>2343</v>
      </c>
      <c r="J36" s="72">
        <f t="shared" si="1"/>
        <v>5053</v>
      </c>
      <c r="K36" s="72">
        <f t="shared" si="1"/>
        <v>4970</v>
      </c>
      <c r="L36" s="72">
        <f>SUM($G$36:$K$36)</f>
        <v>17265</v>
      </c>
      <c r="M36" s="71">
        <f t="array" ref="M36">INDEX(Р[Цена за ед., руб],MATCH(1,IF(($B36=Р[Наименование])*($O36=Р[Примечание]),{1},($B36=Р[Наименование])*($O36=Р[Примечание])),0))</f>
        <v>0</v>
      </c>
      <c r="N36" s="71">
        <f>ROUND($L$36*$M$36,2)</f>
        <v>0</v>
      </c>
      <c r="O36" s="67"/>
      <c r="P36" s="67"/>
    </row>
    <row r="37" spans="1:16" outlineLevel="4" x14ac:dyDescent="0.25">
      <c r="A37" s="60"/>
      <c r="B37" s="53" t="s">
        <v>25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2"/>
      <c r="N37" s="63">
        <f>SUM($N$38:$N$40)</f>
        <v>0</v>
      </c>
      <c r="O37" s="57"/>
      <c r="P37" s="64"/>
    </row>
    <row r="38" spans="1:16" outlineLevel="4" x14ac:dyDescent="0.25">
      <c r="A38" s="65" t="s">
        <v>26</v>
      </c>
      <c r="B38" s="66" t="s">
        <v>53</v>
      </c>
      <c r="C38" s="67"/>
      <c r="D38" s="67" t="s">
        <v>54</v>
      </c>
      <c r="E38" s="68" t="s">
        <v>55</v>
      </c>
      <c r="F38" s="69"/>
      <c r="G38" s="70">
        <v>838</v>
      </c>
      <c r="H38" s="72">
        <v>1203</v>
      </c>
      <c r="I38" s="70">
        <v>758</v>
      </c>
      <c r="J38" s="70">
        <v>920</v>
      </c>
      <c r="K38" s="70">
        <v>897</v>
      </c>
      <c r="L38" s="72">
        <f>SUM($G$38:$K$38)</f>
        <v>4616</v>
      </c>
      <c r="M38" s="71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71">
        <f>ROUND($L$38*$M$38,2)</f>
        <v>0</v>
      </c>
      <c r="O38" s="67" t="s">
        <v>29</v>
      </c>
      <c r="P38" s="67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outlineLevel="4" x14ac:dyDescent="0.25">
      <c r="A39" s="65" t="s">
        <v>32</v>
      </c>
      <c r="B39" s="66" t="s">
        <v>53</v>
      </c>
      <c r="C39" s="67"/>
      <c r="D39" s="67" t="s">
        <v>56</v>
      </c>
      <c r="E39" s="68" t="s">
        <v>55</v>
      </c>
      <c r="F39" s="69"/>
      <c r="G39" s="70">
        <v>242</v>
      </c>
      <c r="H39" s="70">
        <v>586</v>
      </c>
      <c r="I39" s="70">
        <v>680</v>
      </c>
      <c r="J39" s="72">
        <v>2873</v>
      </c>
      <c r="K39" s="72">
        <v>4073</v>
      </c>
      <c r="L39" s="72">
        <f>SUM($G$39:$K$39)</f>
        <v>8454</v>
      </c>
      <c r="M39" s="71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71">
        <f>ROUND($L$39*$M$39,2)</f>
        <v>0</v>
      </c>
      <c r="O39" s="67" t="s">
        <v>29</v>
      </c>
      <c r="P39" s="67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ht="31.5" outlineLevel="4" x14ac:dyDescent="0.25">
      <c r="A40" s="65" t="s">
        <v>34</v>
      </c>
      <c r="B40" s="66" t="s">
        <v>53</v>
      </c>
      <c r="C40" s="67"/>
      <c r="D40" s="67" t="s">
        <v>57</v>
      </c>
      <c r="E40" s="68" t="s">
        <v>55</v>
      </c>
      <c r="F40" s="69"/>
      <c r="G40" s="70">
        <v>686</v>
      </c>
      <c r="H40" s="72">
        <v>1344</v>
      </c>
      <c r="I40" s="70">
        <v>905</v>
      </c>
      <c r="J40" s="72">
        <v>1260</v>
      </c>
      <c r="K40" s="69"/>
      <c r="L40" s="72">
        <f>SUM($G$40:$K$40)</f>
        <v>4195</v>
      </c>
      <c r="M40" s="71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71">
        <f>ROUND($L$40*$M$40,2)</f>
        <v>0</v>
      </c>
      <c r="O40" s="67" t="s">
        <v>29</v>
      </c>
      <c r="P40" s="67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</row>
    <row r="41" spans="1:16" outlineLevel="4" x14ac:dyDescent="0.25">
      <c r="A41" s="60"/>
      <c r="B41" s="53" t="s">
        <v>22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2"/>
      <c r="N41" s="63">
        <f>SUM($N$42)</f>
        <v>0</v>
      </c>
      <c r="O41" s="57"/>
      <c r="P41" s="64"/>
    </row>
    <row r="42" spans="1:16" outlineLevel="4" x14ac:dyDescent="0.25">
      <c r="A42" s="65"/>
      <c r="B42" s="66" t="s">
        <v>58</v>
      </c>
      <c r="C42" s="67"/>
      <c r="D42" s="67"/>
      <c r="E42" s="68" t="s">
        <v>24</v>
      </c>
      <c r="F42" s="69"/>
      <c r="G42" s="69"/>
      <c r="H42" s="69"/>
      <c r="I42" s="70">
        <f>I44</f>
        <v>90</v>
      </c>
      <c r="J42" s="69"/>
      <c r="K42" s="69"/>
      <c r="L42" s="70">
        <f>SUM($G$42:$K$42)</f>
        <v>90</v>
      </c>
      <c r="M42" s="71">
        <f t="array" ref="M42">INDEX(Р[Цена за ед., руб],MATCH(1,IF(($B42=Р[Наименование])*($O42=Р[Примечание]),{1},($B42=Р[Наименование])*($O42=Р[Примечание])),0))</f>
        <v>0</v>
      </c>
      <c r="N42" s="71">
        <f>ROUND($L$42*$M$42,2)</f>
        <v>0</v>
      </c>
      <c r="O42" s="67"/>
      <c r="P42" s="67"/>
    </row>
    <row r="43" spans="1:16" outlineLevel="4" x14ac:dyDescent="0.25">
      <c r="A43" s="60"/>
      <c r="B43" s="53" t="s">
        <v>25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2"/>
      <c r="N43" s="63">
        <f>SUM($N$44)</f>
        <v>0</v>
      </c>
      <c r="O43" s="57"/>
      <c r="P43" s="64"/>
    </row>
    <row r="44" spans="1:16" outlineLevel="4" x14ac:dyDescent="0.25">
      <c r="A44" s="65" t="s">
        <v>26</v>
      </c>
      <c r="B44" s="66" t="s">
        <v>53</v>
      </c>
      <c r="C44" s="67"/>
      <c r="D44" s="67" t="s">
        <v>59</v>
      </c>
      <c r="E44" s="68" t="s">
        <v>55</v>
      </c>
      <c r="F44" s="69"/>
      <c r="G44" s="69"/>
      <c r="H44" s="69"/>
      <c r="I44" s="70">
        <v>90</v>
      </c>
      <c r="J44" s="69"/>
      <c r="K44" s="69"/>
      <c r="L44" s="70">
        <f>SUM($G$44:$K$44)</f>
        <v>90</v>
      </c>
      <c r="M44" s="71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71">
        <f>ROUND($L$44*$M$44,2)</f>
        <v>0</v>
      </c>
      <c r="O44" s="67"/>
      <c r="P44" s="67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outlineLevel="4" x14ac:dyDescent="0.25">
      <c r="A45" s="60"/>
      <c r="B45" s="53" t="s">
        <v>22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2"/>
      <c r="N45" s="63">
        <f>SUM($N$46)</f>
        <v>0</v>
      </c>
      <c r="O45" s="57"/>
      <c r="P45" s="64"/>
    </row>
    <row r="46" spans="1:16" outlineLevel="4" x14ac:dyDescent="0.25">
      <c r="A46" s="65"/>
      <c r="B46" s="66" t="s">
        <v>60</v>
      </c>
      <c r="C46" s="67"/>
      <c r="D46" s="67"/>
      <c r="E46" s="68" t="s">
        <v>24</v>
      </c>
      <c r="F46" s="69"/>
      <c r="G46" s="69"/>
      <c r="H46" s="69"/>
      <c r="I46" s="69"/>
      <c r="J46" s="70">
        <f>J48</f>
        <v>246</v>
      </c>
      <c r="K46" s="69"/>
      <c r="L46" s="70">
        <f>SUM($G$46:$K$46)</f>
        <v>246</v>
      </c>
      <c r="M46" s="71">
        <f t="array" ref="M46">INDEX(Р[Цена за ед., руб],MATCH(1,IF(($B46=Р[Наименование])*($O46=Р[Примечание]),{1},($B46=Р[Наименование])*($O46=Р[Примечание])),0))</f>
        <v>0</v>
      </c>
      <c r="N46" s="71">
        <f>ROUND($L$46*$M$46,2)</f>
        <v>0</v>
      </c>
      <c r="O46" s="67"/>
      <c r="P46" s="67"/>
    </row>
    <row r="47" spans="1:16" outlineLevel="4" x14ac:dyDescent="0.25">
      <c r="A47" s="60"/>
      <c r="B47" s="53" t="s">
        <v>25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2"/>
      <c r="N47" s="63">
        <f>SUM($N$48)</f>
        <v>0</v>
      </c>
      <c r="O47" s="57"/>
      <c r="P47" s="64"/>
    </row>
    <row r="48" spans="1:16" outlineLevel="4" x14ac:dyDescent="0.25">
      <c r="A48" s="65" t="s">
        <v>26</v>
      </c>
      <c r="B48" s="66" t="s">
        <v>61</v>
      </c>
      <c r="C48" s="67"/>
      <c r="D48" s="67" t="s">
        <v>62</v>
      </c>
      <c r="E48" s="68" t="s">
        <v>55</v>
      </c>
      <c r="F48" s="69"/>
      <c r="G48" s="69"/>
      <c r="H48" s="69"/>
      <c r="I48" s="69"/>
      <c r="J48" s="70">
        <v>246</v>
      </c>
      <c r="K48" s="69"/>
      <c r="L48" s="70">
        <f>SUM($G$48:$K$48)</f>
        <v>246</v>
      </c>
      <c r="M48" s="71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71">
        <f>ROUND($L$48*$M$48,2)</f>
        <v>0</v>
      </c>
      <c r="O48" s="67"/>
      <c r="P48" s="67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outlineLevel="4" x14ac:dyDescent="0.25">
      <c r="A49" s="60"/>
      <c r="B49" s="53" t="s">
        <v>25</v>
      </c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2"/>
      <c r="N49" s="63">
        <f>SUM($N$50)</f>
        <v>0</v>
      </c>
      <c r="O49" s="57"/>
      <c r="P49" s="64"/>
    </row>
    <row r="50" spans="1:16" outlineLevel="4" x14ac:dyDescent="0.25">
      <c r="A50" s="65" t="s">
        <v>26</v>
      </c>
      <c r="B50" s="126" t="s">
        <v>259</v>
      </c>
      <c r="C50" s="127"/>
      <c r="D50" s="127"/>
      <c r="E50" s="128" t="s">
        <v>63</v>
      </c>
      <c r="F50" s="129"/>
      <c r="G50" s="69"/>
      <c r="H50" s="69"/>
      <c r="I50" s="69"/>
      <c r="J50" s="69"/>
      <c r="K50" s="69"/>
      <c r="L50" s="73">
        <f>Материалы!E82</f>
        <v>0</v>
      </c>
      <c r="M50" s="74"/>
      <c r="N50" s="74">
        <f>ROUND(SUM(N17,N21:N30,N34,N38:N40,N44,N48)*L50%,3)</f>
        <v>0</v>
      </c>
      <c r="O50" s="67"/>
      <c r="P50" s="67" t="s">
        <v>64</v>
      </c>
    </row>
    <row r="51" spans="1:16" outlineLevel="2" x14ac:dyDescent="0.25">
      <c r="A51" s="52" t="s">
        <v>65</v>
      </c>
      <c r="B51" s="53" t="s">
        <v>66</v>
      </c>
      <c r="C51" s="54"/>
      <c r="D51" s="54"/>
      <c r="E51" s="55"/>
      <c r="F51" s="56"/>
      <c r="G51" s="57"/>
      <c r="H51" s="57"/>
      <c r="I51" s="57"/>
      <c r="J51" s="57"/>
      <c r="K51" s="57"/>
      <c r="L51" s="57"/>
      <c r="M51" s="58"/>
      <c r="N51" s="58">
        <f>SUM($N$52)</f>
        <v>0</v>
      </c>
      <c r="O51" s="59"/>
      <c r="P51" s="59"/>
    </row>
    <row r="52" spans="1:16" outlineLevel="3" x14ac:dyDescent="0.25">
      <c r="A52" s="52" t="s">
        <v>67</v>
      </c>
      <c r="B52" s="53" t="s">
        <v>66</v>
      </c>
      <c r="C52" s="54"/>
      <c r="D52" s="54"/>
      <c r="E52" s="55"/>
      <c r="F52" s="56"/>
      <c r="G52" s="57"/>
      <c r="H52" s="57"/>
      <c r="I52" s="57"/>
      <c r="J52" s="57"/>
      <c r="K52" s="57"/>
      <c r="L52" s="57"/>
      <c r="M52" s="58"/>
      <c r="N52" s="58">
        <f>SUM($N$147,$N$129,$N$100,$N$87,$N$65,$N$53)</f>
        <v>0</v>
      </c>
      <c r="O52" s="59"/>
      <c r="P52" s="59"/>
    </row>
    <row r="53" spans="1:16" outlineLevel="4" x14ac:dyDescent="0.25">
      <c r="A53" s="60"/>
      <c r="B53" s="53" t="s">
        <v>275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2"/>
      <c r="N53" s="63">
        <f>SUM($N$54:$N$64)</f>
        <v>0</v>
      </c>
      <c r="O53" s="57"/>
      <c r="P53" s="64"/>
    </row>
    <row r="54" spans="1:16" outlineLevel="4" x14ac:dyDescent="0.25">
      <c r="A54" s="75"/>
      <c r="B54" s="66" t="s">
        <v>252</v>
      </c>
      <c r="C54" s="67"/>
      <c r="D54" s="67"/>
      <c r="E54" s="68" t="s">
        <v>70</v>
      </c>
      <c r="F54" s="69"/>
      <c r="G54" s="70">
        <f>G66</f>
        <v>36</v>
      </c>
      <c r="H54" s="70">
        <f t="shared" ref="H54:K54" si="2">H66</f>
        <v>92</v>
      </c>
      <c r="I54" s="70">
        <f t="shared" si="2"/>
        <v>60</v>
      </c>
      <c r="J54" s="70">
        <f t="shared" si="2"/>
        <v>232</v>
      </c>
      <c r="K54" s="70">
        <f t="shared" si="2"/>
        <v>133</v>
      </c>
      <c r="L54" s="70">
        <f>SUM(G54:K54)</f>
        <v>553</v>
      </c>
      <c r="M54" s="71">
        <f t="array" ref="M54">INDEX(Р[Цена за ед., руб],MATCH(1,IF(($B54=Р[Наименование])*($O54=Р[Примечание]),{1},($B54=Р[Наименование])*($O54=Р[Примечание])),0))</f>
        <v>0</v>
      </c>
      <c r="N54" s="71">
        <f>ROUND(L54*M54,2)</f>
        <v>0</v>
      </c>
      <c r="O54" s="67"/>
      <c r="P54" s="67"/>
    </row>
    <row r="55" spans="1:16" outlineLevel="4" x14ac:dyDescent="0.25">
      <c r="A55" s="75"/>
      <c r="B55" s="66" t="s">
        <v>244</v>
      </c>
      <c r="C55" s="67"/>
      <c r="D55" s="67"/>
      <c r="E55" s="68" t="s">
        <v>70</v>
      </c>
      <c r="F55" s="69"/>
      <c r="G55" s="70">
        <f>G67</f>
        <v>9</v>
      </c>
      <c r="H55" s="70">
        <f t="shared" ref="H55:K55" si="3">H67</f>
        <v>8</v>
      </c>
      <c r="I55" s="70">
        <f t="shared" si="3"/>
        <v>8</v>
      </c>
      <c r="J55" s="70">
        <f t="shared" si="3"/>
        <v>25</v>
      </c>
      <c r="K55" s="70">
        <f t="shared" si="3"/>
        <v>22</v>
      </c>
      <c r="L55" s="70">
        <f t="shared" ref="L55:L64" si="4">SUM(G55:K55)</f>
        <v>72</v>
      </c>
      <c r="M55" s="71">
        <f t="array" ref="M55">INDEX(Р[Цена за ед., руб],MATCH(1,IF(($B55=Р[Наименование])*($O55=Р[Примечание]),{1},($B55=Р[Наименование])*($O55=Р[Примечание])),0))</f>
        <v>0</v>
      </c>
      <c r="N55" s="71">
        <f t="shared" ref="N55:N64" si="5">ROUND(L55*M55,2)</f>
        <v>0</v>
      </c>
      <c r="O55" s="67"/>
      <c r="P55" s="67"/>
    </row>
    <row r="56" spans="1:16" outlineLevel="4" x14ac:dyDescent="0.25">
      <c r="A56" s="75"/>
      <c r="B56" s="66" t="s">
        <v>253</v>
      </c>
      <c r="C56" s="67"/>
      <c r="D56" s="67"/>
      <c r="E56" s="68" t="s">
        <v>70</v>
      </c>
      <c r="F56" s="69"/>
      <c r="G56" s="70">
        <f>G68</f>
        <v>86</v>
      </c>
      <c r="H56" s="70">
        <f t="shared" ref="H56:K56" si="6">H68</f>
        <v>346</v>
      </c>
      <c r="I56" s="70">
        <f t="shared" si="6"/>
        <v>196</v>
      </c>
      <c r="J56" s="70">
        <f t="shared" si="6"/>
        <v>611</v>
      </c>
      <c r="K56" s="70">
        <f t="shared" si="6"/>
        <v>396</v>
      </c>
      <c r="L56" s="70">
        <f t="shared" ref="L56" si="7">SUM(G56:K56)</f>
        <v>1635</v>
      </c>
      <c r="M56" s="71">
        <f t="array" ref="M56">INDEX(Р[Цена за ед., руб],MATCH(1,IF(($B56=Р[Наименование])*($O56=Р[Примечание]),{1},($B56=Р[Наименование])*($O56=Р[Примечание])),0))</f>
        <v>0</v>
      </c>
      <c r="N56" s="71">
        <f t="shared" ref="N56" si="8">ROUND(L56*M56,2)</f>
        <v>0</v>
      </c>
      <c r="O56" s="67"/>
      <c r="P56" s="67"/>
    </row>
    <row r="57" spans="1:16" outlineLevel="4" x14ac:dyDescent="0.25">
      <c r="A57" s="75"/>
      <c r="B57" s="76" t="s">
        <v>251</v>
      </c>
      <c r="C57" s="67"/>
      <c r="D57" s="67"/>
      <c r="E57" s="68" t="s">
        <v>70</v>
      </c>
      <c r="F57" s="69"/>
      <c r="G57" s="70">
        <f>G69+G70</f>
        <v>3</v>
      </c>
      <c r="H57" s="70">
        <f t="shared" ref="H57:K57" si="9">H69+H70</f>
        <v>3</v>
      </c>
      <c r="I57" s="70">
        <f t="shared" si="9"/>
        <v>3</v>
      </c>
      <c r="J57" s="70">
        <f t="shared" si="9"/>
        <v>8</v>
      </c>
      <c r="K57" s="70">
        <f t="shared" si="9"/>
        <v>3</v>
      </c>
      <c r="L57" s="70">
        <f t="shared" si="4"/>
        <v>20</v>
      </c>
      <c r="M57" s="71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71">
        <f t="shared" si="5"/>
        <v>0</v>
      </c>
      <c r="O57" s="67"/>
      <c r="P57" s="67"/>
    </row>
    <row r="58" spans="1:16" outlineLevel="4" x14ac:dyDescent="0.25">
      <c r="A58" s="75"/>
      <c r="B58" s="76" t="s">
        <v>250</v>
      </c>
      <c r="C58" s="67"/>
      <c r="D58" s="67"/>
      <c r="E58" s="68" t="s">
        <v>70</v>
      </c>
      <c r="F58" s="69"/>
      <c r="G58" s="70">
        <f>G85</f>
        <v>62</v>
      </c>
      <c r="H58" s="70">
        <f t="shared" ref="H58:K58" si="10">H85</f>
        <v>171</v>
      </c>
      <c r="I58" s="70">
        <f t="shared" si="10"/>
        <v>103</v>
      </c>
      <c r="J58" s="70">
        <f t="shared" si="10"/>
        <v>274</v>
      </c>
      <c r="K58" s="70">
        <f t="shared" si="10"/>
        <v>226</v>
      </c>
      <c r="L58" s="70">
        <f>SUM(G58:K58)</f>
        <v>836</v>
      </c>
      <c r="M58" s="71">
        <f t="array" ref="M58">INDEX(Р[Цена за ед., руб],MATCH(1,IF(($B58=Р[Наименование])*($O58=Р[Примечание]),{1},($B58=Р[Наименование])*($O58=Р[Примечание])),0))</f>
        <v>0</v>
      </c>
      <c r="N58" s="71">
        <f>ROUND(L58*M58,2)</f>
        <v>0</v>
      </c>
      <c r="O58" s="67"/>
      <c r="P58" s="67"/>
    </row>
    <row r="59" spans="1:16" outlineLevel="4" x14ac:dyDescent="0.25">
      <c r="A59" s="75"/>
      <c r="B59" s="76" t="s">
        <v>245</v>
      </c>
      <c r="C59" s="67"/>
      <c r="D59" s="67"/>
      <c r="E59" s="68" t="s">
        <v>70</v>
      </c>
      <c r="F59" s="69"/>
      <c r="G59" s="70">
        <f>G71+G72</f>
        <v>27</v>
      </c>
      <c r="H59" s="70">
        <f t="shared" ref="H59:K59" si="11">H71+H72</f>
        <v>69</v>
      </c>
      <c r="I59" s="70">
        <f t="shared" si="11"/>
        <v>45</v>
      </c>
      <c r="J59" s="70">
        <f t="shared" si="11"/>
        <v>203</v>
      </c>
      <c r="K59" s="70">
        <f t="shared" si="11"/>
        <v>158</v>
      </c>
      <c r="L59" s="70">
        <f t="shared" si="4"/>
        <v>502</v>
      </c>
      <c r="M59" s="71">
        <f t="array" ref="M59">INDEX(Р[Цена за ед., руб],MATCH(1,IF(($B59=Р[Наименование])*($O59=Р[Примечание]),{1},($B59=Р[Наименование])*($O59=Р[Примечание])),0))</f>
        <v>0</v>
      </c>
      <c r="N59" s="71">
        <f t="shared" si="5"/>
        <v>0</v>
      </c>
      <c r="O59" s="67"/>
      <c r="P59" s="67"/>
    </row>
    <row r="60" spans="1:16" outlineLevel="4" x14ac:dyDescent="0.25">
      <c r="A60" s="75"/>
      <c r="B60" s="76" t="s">
        <v>246</v>
      </c>
      <c r="C60" s="67"/>
      <c r="D60" s="67"/>
      <c r="E60" s="68" t="s">
        <v>70</v>
      </c>
      <c r="F60" s="69"/>
      <c r="G60" s="70">
        <f>G73+G74+G75+G76</f>
        <v>70</v>
      </c>
      <c r="H60" s="70">
        <f t="shared" ref="H60:K60" si="12">H73+H74+H75+H76</f>
        <v>195</v>
      </c>
      <c r="I60" s="70">
        <f t="shared" si="12"/>
        <v>117</v>
      </c>
      <c r="J60" s="70">
        <f t="shared" si="12"/>
        <v>278</v>
      </c>
      <c r="K60" s="70">
        <f t="shared" si="12"/>
        <v>274</v>
      </c>
      <c r="L60" s="70">
        <f t="shared" si="4"/>
        <v>934</v>
      </c>
      <c r="M60" s="71">
        <f t="array" ref="M60">INDEX(Р[Цена за ед., руб],MATCH(1,IF(($B60=Р[Наименование])*($O60=Р[Примечание]),{1},($B60=Р[Наименование])*($O60=Р[Примечание])),0))</f>
        <v>0</v>
      </c>
      <c r="N60" s="71">
        <f t="shared" si="5"/>
        <v>0</v>
      </c>
      <c r="O60" s="67"/>
      <c r="P60" s="67"/>
    </row>
    <row r="61" spans="1:16" outlineLevel="4" x14ac:dyDescent="0.25">
      <c r="A61" s="75"/>
      <c r="B61" s="66" t="s">
        <v>274</v>
      </c>
      <c r="C61" s="67"/>
      <c r="D61" s="67"/>
      <c r="E61" s="68" t="s">
        <v>70</v>
      </c>
      <c r="F61" s="69"/>
      <c r="G61" s="70">
        <f>G77+G78+G79</f>
        <v>0</v>
      </c>
      <c r="H61" s="70">
        <f t="shared" ref="H61:K61" si="13">H77+H78+H79</f>
        <v>0</v>
      </c>
      <c r="I61" s="70">
        <f t="shared" si="13"/>
        <v>0</v>
      </c>
      <c r="J61" s="70">
        <f t="shared" si="13"/>
        <v>8</v>
      </c>
      <c r="K61" s="70">
        <f t="shared" si="13"/>
        <v>0</v>
      </c>
      <c r="L61" s="70">
        <f t="shared" si="4"/>
        <v>8</v>
      </c>
      <c r="M61" s="71">
        <f t="array" ref="M61">INDEX(Р[Цена за ед., руб],MATCH(1,IF(($B61=Р[Наименование])*($O61=Р[Примечание]),{1},($B61=Р[Наименование])*($O61=Р[Примечание])),0))</f>
        <v>0</v>
      </c>
      <c r="N61" s="71">
        <f t="shared" si="5"/>
        <v>0</v>
      </c>
      <c r="O61" s="67"/>
      <c r="P61" s="67"/>
    </row>
    <row r="62" spans="1:16" outlineLevel="4" x14ac:dyDescent="0.25">
      <c r="A62" s="75"/>
      <c r="B62" s="66" t="s">
        <v>247</v>
      </c>
      <c r="C62" s="67"/>
      <c r="D62" s="67"/>
      <c r="E62" s="68" t="s">
        <v>70</v>
      </c>
      <c r="F62" s="69"/>
      <c r="G62" s="70">
        <f>G80</f>
        <v>18</v>
      </c>
      <c r="H62" s="70">
        <f t="shared" ref="H62:K62" si="14">H80</f>
        <v>47</v>
      </c>
      <c r="I62" s="70">
        <f t="shared" si="14"/>
        <v>31</v>
      </c>
      <c r="J62" s="70">
        <f t="shared" si="14"/>
        <v>174</v>
      </c>
      <c r="K62" s="70">
        <f t="shared" si="14"/>
        <v>66</v>
      </c>
      <c r="L62" s="70">
        <f t="shared" si="4"/>
        <v>336</v>
      </c>
      <c r="M62" s="71">
        <f t="array" ref="M62">INDEX(Р[Цена за ед., руб],MATCH(1,IF(($B62=Р[Наименование])*($O62=Р[Примечание]),{1},($B62=Р[Наименование])*($O62=Р[Примечание])),0))</f>
        <v>0</v>
      </c>
      <c r="N62" s="71">
        <f t="shared" si="5"/>
        <v>0</v>
      </c>
      <c r="O62" s="67"/>
      <c r="P62" s="67"/>
    </row>
    <row r="63" spans="1:16" outlineLevel="4" x14ac:dyDescent="0.25">
      <c r="A63" s="75"/>
      <c r="B63" s="66" t="s">
        <v>248</v>
      </c>
      <c r="C63" s="67"/>
      <c r="D63" s="67"/>
      <c r="E63" s="68" t="s">
        <v>70</v>
      </c>
      <c r="F63" s="69"/>
      <c r="G63" s="70">
        <f>G81+G82+G83+G84</f>
        <v>314</v>
      </c>
      <c r="H63" s="70">
        <f t="shared" ref="H63:K63" si="15">H81+H82+H83+H84</f>
        <v>1175</v>
      </c>
      <c r="I63" s="70">
        <f t="shared" si="15"/>
        <v>677</v>
      </c>
      <c r="J63" s="70">
        <f t="shared" si="15"/>
        <v>1848</v>
      </c>
      <c r="K63" s="70">
        <f t="shared" si="15"/>
        <v>1232</v>
      </c>
      <c r="L63" s="70">
        <f t="shared" si="4"/>
        <v>5246</v>
      </c>
      <c r="M63" s="71">
        <f t="array" ref="M63">INDEX(Р[Цена за ед., руб],MATCH(1,IF(($B63=Р[Наименование])*($O63=Р[Примечание]),{1},($B63=Р[Наименование])*($O63=Р[Примечание])),0))</f>
        <v>0</v>
      </c>
      <c r="N63" s="71">
        <f t="shared" si="5"/>
        <v>0</v>
      </c>
      <c r="O63" s="67"/>
      <c r="P63" s="67"/>
    </row>
    <row r="64" spans="1:16" outlineLevel="4" x14ac:dyDescent="0.25">
      <c r="A64" s="75"/>
      <c r="B64" s="66" t="s">
        <v>249</v>
      </c>
      <c r="C64" s="67"/>
      <c r="D64" s="67"/>
      <c r="E64" s="68" t="s">
        <v>70</v>
      </c>
      <c r="F64" s="69"/>
      <c r="G64" s="70">
        <f>G86</f>
        <v>84</v>
      </c>
      <c r="H64" s="70">
        <f t="shared" ref="H64:K64" si="16">H86</f>
        <v>346</v>
      </c>
      <c r="I64" s="70">
        <f t="shared" si="16"/>
        <v>181</v>
      </c>
      <c r="J64" s="70">
        <f t="shared" si="16"/>
        <v>656</v>
      </c>
      <c r="K64" s="70">
        <f t="shared" si="16"/>
        <v>457</v>
      </c>
      <c r="L64" s="70">
        <f t="shared" si="4"/>
        <v>1724</v>
      </c>
      <c r="M64" s="71">
        <f t="array" ref="M64">INDEX(Р[Цена за ед., руб],MATCH(1,IF(($B64=Р[Наименование])*($O64=Р[Примечание]),{1},($B64=Р[Наименование])*($O64=Р[Примечание])),0))</f>
        <v>0</v>
      </c>
      <c r="N64" s="71">
        <f t="shared" si="5"/>
        <v>0</v>
      </c>
      <c r="O64" s="67"/>
      <c r="P64" s="67"/>
    </row>
    <row r="65" spans="1:16" outlineLevel="4" x14ac:dyDescent="0.25">
      <c r="A65" s="60"/>
      <c r="B65" s="53" t="s">
        <v>25</v>
      </c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2"/>
      <c r="N65" s="63">
        <f>SUM($N$66:$N$86)</f>
        <v>0</v>
      </c>
      <c r="O65" s="57"/>
      <c r="P65" s="64"/>
    </row>
    <row r="66" spans="1:16" outlineLevel="4" x14ac:dyDescent="0.25">
      <c r="A66" s="75" t="s">
        <v>26</v>
      </c>
      <c r="B66" s="66" t="s">
        <v>69</v>
      </c>
      <c r="C66" s="67"/>
      <c r="D66" s="67"/>
      <c r="E66" s="68" t="s">
        <v>70</v>
      </c>
      <c r="F66" s="69"/>
      <c r="G66" s="70">
        <v>36</v>
      </c>
      <c r="H66" s="70">
        <v>92</v>
      </c>
      <c r="I66" s="70">
        <v>60</v>
      </c>
      <c r="J66" s="70">
        <v>232</v>
      </c>
      <c r="K66" s="70">
        <v>133</v>
      </c>
      <c r="L66" s="70">
        <f>SUM($G$66:$K$66)</f>
        <v>553</v>
      </c>
      <c r="M66" s="71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71">
        <f>ROUND($L$66*$M$66,2)</f>
        <v>0</v>
      </c>
      <c r="O66" s="67" t="s">
        <v>71</v>
      </c>
      <c r="P66" s="67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outlineLevel="4" x14ac:dyDescent="0.25">
      <c r="A67" s="75" t="s">
        <v>32</v>
      </c>
      <c r="B67" s="66" t="s">
        <v>72</v>
      </c>
      <c r="C67" s="67"/>
      <c r="D67" s="67"/>
      <c r="E67" s="68" t="s">
        <v>70</v>
      </c>
      <c r="F67" s="69"/>
      <c r="G67" s="70">
        <v>9</v>
      </c>
      <c r="H67" s="70">
        <v>8</v>
      </c>
      <c r="I67" s="70">
        <v>8</v>
      </c>
      <c r="J67" s="70">
        <v>25</v>
      </c>
      <c r="K67" s="70">
        <v>22</v>
      </c>
      <c r="L67" s="70">
        <f>SUM($G$67:$K$67)</f>
        <v>72</v>
      </c>
      <c r="M67" s="71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71">
        <f>ROUND($L$67*$M$67,2)</f>
        <v>0</v>
      </c>
      <c r="O67" s="67" t="s">
        <v>73</v>
      </c>
      <c r="P67" s="67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outlineLevel="4" x14ac:dyDescent="0.25">
      <c r="A68" s="75" t="s">
        <v>34</v>
      </c>
      <c r="B68" s="66" t="s">
        <v>74</v>
      </c>
      <c r="C68" s="67"/>
      <c r="D68" s="67" t="s">
        <v>75</v>
      </c>
      <c r="E68" s="68" t="s">
        <v>70</v>
      </c>
      <c r="F68" s="69"/>
      <c r="G68" s="70">
        <v>86</v>
      </c>
      <c r="H68" s="70">
        <v>346</v>
      </c>
      <c r="I68" s="70">
        <v>196</v>
      </c>
      <c r="J68" s="70">
        <v>611</v>
      </c>
      <c r="K68" s="70">
        <v>396</v>
      </c>
      <c r="L68" s="72">
        <f>SUM($G$68:$K$68)</f>
        <v>1635</v>
      </c>
      <c r="M68" s="71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71">
        <f>ROUND($L$68*$M$68,2)</f>
        <v>0</v>
      </c>
      <c r="O68" s="67" t="s">
        <v>76</v>
      </c>
      <c r="P68" s="67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</row>
    <row r="69" spans="1:16" outlineLevel="4" x14ac:dyDescent="0.25">
      <c r="A69" s="75" t="s">
        <v>36</v>
      </c>
      <c r="B69" s="66" t="s">
        <v>77</v>
      </c>
      <c r="C69" s="67"/>
      <c r="D69" s="67" t="s">
        <v>78</v>
      </c>
      <c r="E69" s="68" t="s">
        <v>70</v>
      </c>
      <c r="F69" s="69"/>
      <c r="G69" s="70">
        <v>2</v>
      </c>
      <c r="H69" s="70">
        <v>2</v>
      </c>
      <c r="I69" s="70">
        <v>2</v>
      </c>
      <c r="J69" s="70">
        <v>4</v>
      </c>
      <c r="K69" s="70">
        <v>3</v>
      </c>
      <c r="L69" s="70">
        <f>SUM($G$69:$K$69)</f>
        <v>13</v>
      </c>
      <c r="M69" s="71">
        <f t="array" ref="M69">INDEX(М[Цена за ед., руб],MATCH(1,IF(($B69=М[Наим.])*($C69=М[Артикул,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  <c r="N69" s="71">
        <f>ROUND($L$69*$M$69,2)</f>
        <v>0</v>
      </c>
      <c r="O69" s="67"/>
      <c r="P69" s="67">
        <f t="array" ref="P69">INDEX(М[Форма закупа],MATCH(1,IF(($B69=М[Наим.])*($C69=М[Артикул,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</row>
    <row r="70" spans="1:16" outlineLevel="4" x14ac:dyDescent="0.25">
      <c r="A70" s="75" t="s">
        <v>38</v>
      </c>
      <c r="B70" s="66" t="s">
        <v>77</v>
      </c>
      <c r="C70" s="67"/>
      <c r="D70" s="67" t="s">
        <v>79</v>
      </c>
      <c r="E70" s="68" t="s">
        <v>70</v>
      </c>
      <c r="F70" s="69"/>
      <c r="G70" s="70">
        <v>1</v>
      </c>
      <c r="H70" s="70">
        <v>1</v>
      </c>
      <c r="I70" s="70">
        <v>1</v>
      </c>
      <c r="J70" s="70">
        <v>4</v>
      </c>
      <c r="K70" s="69"/>
      <c r="L70" s="70">
        <f>SUM($G$70:$K$70)</f>
        <v>7</v>
      </c>
      <c r="M70" s="71">
        <f t="array" ref="M70">INDEX(М[Цена за ед., руб],MATCH(1,IF(($B70=М[Наим.])*($C70=М[Артикул,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  <c r="N70" s="71">
        <f>ROUND($L$70*$M$70,2)</f>
        <v>0</v>
      </c>
      <c r="O70" s="67"/>
      <c r="P70" s="67">
        <f t="array" ref="P70">INDEX(М[Форма закупа],MATCH(1,IF(($B70=М[Наим.])*($C70=М[Артикул,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</row>
    <row r="71" spans="1:16" outlineLevel="4" x14ac:dyDescent="0.25">
      <c r="A71" s="75" t="s">
        <v>40</v>
      </c>
      <c r="B71" s="66" t="s">
        <v>80</v>
      </c>
      <c r="C71" s="67"/>
      <c r="D71" s="67" t="s">
        <v>81</v>
      </c>
      <c r="E71" s="68" t="s">
        <v>70</v>
      </c>
      <c r="F71" s="69"/>
      <c r="G71" s="70">
        <v>9</v>
      </c>
      <c r="H71" s="70">
        <v>23</v>
      </c>
      <c r="I71" s="70">
        <v>15</v>
      </c>
      <c r="J71" s="70">
        <v>87</v>
      </c>
      <c r="K71" s="70">
        <v>88</v>
      </c>
      <c r="L71" s="70">
        <f>SUM($G$71:$K$71)</f>
        <v>222</v>
      </c>
      <c r="M71" s="71">
        <f t="array" ref="M71">INDEX(М[Цена за ед., руб],MATCH(1,IF(($B71=М[Наим.])*($C71=М[Артикул,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  <c r="N71" s="71">
        <f>ROUND($L$71*$M$71,2)</f>
        <v>0</v>
      </c>
      <c r="O71" s="67"/>
      <c r="P71" s="67">
        <f t="array" ref="P71">INDEX(М[Форма закупа],MATCH(1,IF(($B71=М[Наим.])*($C71=М[Артикул,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</row>
    <row r="72" spans="1:16" outlineLevel="4" x14ac:dyDescent="0.25">
      <c r="A72" s="75" t="s">
        <v>42</v>
      </c>
      <c r="B72" s="66" t="s">
        <v>80</v>
      </c>
      <c r="C72" s="67"/>
      <c r="D72" s="67" t="s">
        <v>82</v>
      </c>
      <c r="E72" s="68" t="s">
        <v>70</v>
      </c>
      <c r="F72" s="69"/>
      <c r="G72" s="70">
        <v>18</v>
      </c>
      <c r="H72" s="70">
        <v>46</v>
      </c>
      <c r="I72" s="70">
        <v>30</v>
      </c>
      <c r="J72" s="70">
        <v>116</v>
      </c>
      <c r="K72" s="70">
        <v>70</v>
      </c>
      <c r="L72" s="70">
        <f>SUM($G$72:$K$72)</f>
        <v>280</v>
      </c>
      <c r="M72" s="71">
        <f t="array" ref="M72">INDEX(М[Цена за ед., руб],MATCH(1,IF(($B72=М[Наим.])*($C72=М[Артикул,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  <c r="N72" s="71">
        <f>ROUND($L$72*$M$72,2)</f>
        <v>0</v>
      </c>
      <c r="O72" s="67"/>
      <c r="P72" s="67">
        <f t="array" ref="P72">INDEX(М[Форма закупа],MATCH(1,IF(($B72=М[Наим.])*($C72=М[Артикул,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</row>
    <row r="73" spans="1:16" outlineLevel="4" x14ac:dyDescent="0.25">
      <c r="A73" s="75" t="s">
        <v>44</v>
      </c>
      <c r="B73" s="66" t="s">
        <v>83</v>
      </c>
      <c r="C73" s="67"/>
      <c r="D73" s="67" t="s">
        <v>84</v>
      </c>
      <c r="E73" s="68" t="s">
        <v>70</v>
      </c>
      <c r="F73" s="69"/>
      <c r="G73" s="70">
        <v>63</v>
      </c>
      <c r="H73" s="70">
        <v>184</v>
      </c>
      <c r="I73" s="70">
        <v>105</v>
      </c>
      <c r="J73" s="70">
        <v>263</v>
      </c>
      <c r="K73" s="69"/>
      <c r="L73" s="70">
        <f>SUM($G$73:$K$73)</f>
        <v>615</v>
      </c>
      <c r="M73" s="71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71">
        <f>ROUND($L$73*$M$73,2)</f>
        <v>0</v>
      </c>
      <c r="O73" s="67" t="s">
        <v>85</v>
      </c>
      <c r="P73" s="67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6" outlineLevel="4" x14ac:dyDescent="0.25">
      <c r="A74" s="75" t="s">
        <v>46</v>
      </c>
      <c r="B74" s="66" t="s">
        <v>83</v>
      </c>
      <c r="C74" s="67"/>
      <c r="D74" s="67" t="s">
        <v>86</v>
      </c>
      <c r="E74" s="68" t="s">
        <v>70</v>
      </c>
      <c r="F74" s="69"/>
      <c r="G74" s="70">
        <v>7</v>
      </c>
      <c r="H74" s="70">
        <v>11</v>
      </c>
      <c r="I74" s="70">
        <v>12</v>
      </c>
      <c r="J74" s="70">
        <v>15</v>
      </c>
      <c r="K74" s="69"/>
      <c r="L74" s="70">
        <f>SUM($G$74:$K$74)</f>
        <v>45</v>
      </c>
      <c r="M74" s="71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71">
        <f>ROUND($L$74*$M$74,2)</f>
        <v>0</v>
      </c>
      <c r="O74" s="67" t="s">
        <v>85</v>
      </c>
      <c r="P74" s="67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</row>
    <row r="75" spans="1:16" ht="31.5" outlineLevel="4" x14ac:dyDescent="0.25">
      <c r="A75" s="75" t="s">
        <v>48</v>
      </c>
      <c r="B75" s="66" t="s">
        <v>83</v>
      </c>
      <c r="C75" s="67"/>
      <c r="D75" s="67" t="s">
        <v>87</v>
      </c>
      <c r="E75" s="68" t="s">
        <v>70</v>
      </c>
      <c r="F75" s="69"/>
      <c r="G75" s="69"/>
      <c r="H75" s="69"/>
      <c r="I75" s="69"/>
      <c r="J75" s="69"/>
      <c r="K75" s="70">
        <v>264</v>
      </c>
      <c r="L75" s="70">
        <f>SUM($G$75:$K$75)</f>
        <v>264</v>
      </c>
      <c r="M75" s="71">
        <f t="array" ref="M75">INDEX(М[Цена за ед., руб],MATCH(1,IF(($B75=М[Наим.])*($C75=М[Артикул,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  <c r="N75" s="71">
        <f>ROUND($L$75*$M$75,2)</f>
        <v>0</v>
      </c>
      <c r="O75" s="67" t="s">
        <v>85</v>
      </c>
      <c r="P75" s="67">
        <f t="array" ref="P75">INDEX(М[Форма закупа],MATCH(1,IF(($B75=М[Наим.])*($C75=М[Артикул,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</row>
    <row r="76" spans="1:16" ht="31.5" outlineLevel="4" x14ac:dyDescent="0.25">
      <c r="A76" s="75" t="s">
        <v>15</v>
      </c>
      <c r="B76" s="66" t="s">
        <v>83</v>
      </c>
      <c r="C76" s="67"/>
      <c r="D76" s="67" t="s">
        <v>88</v>
      </c>
      <c r="E76" s="68" t="s">
        <v>70</v>
      </c>
      <c r="F76" s="69"/>
      <c r="G76" s="69"/>
      <c r="H76" s="69"/>
      <c r="I76" s="69"/>
      <c r="J76" s="69"/>
      <c r="K76" s="70">
        <v>10</v>
      </c>
      <c r="L76" s="70">
        <f>SUM($G$76:$K$76)</f>
        <v>10</v>
      </c>
      <c r="M76" s="71">
        <f t="array" ref="M76">INDEX(М[Цена за ед., руб],MATCH(1,IF(($B76=М[Наим.])*($C76=М[Артикул,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  <c r="N76" s="71">
        <f>ROUND($L$76*$M$76,2)</f>
        <v>0</v>
      </c>
      <c r="O76" s="67" t="s">
        <v>85</v>
      </c>
      <c r="P76" s="67">
        <f t="array" ref="P76">INDEX(М[Форма закупа],MATCH(1,IF(($B76=М[Наим.])*($C76=М[Артикул,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</row>
    <row r="77" spans="1:16" outlineLevel="4" x14ac:dyDescent="0.25">
      <c r="A77" s="75" t="s">
        <v>89</v>
      </c>
      <c r="B77" s="66" t="s">
        <v>90</v>
      </c>
      <c r="C77" s="67"/>
      <c r="D77" s="67" t="s">
        <v>91</v>
      </c>
      <c r="E77" s="68" t="s">
        <v>70</v>
      </c>
      <c r="F77" s="69"/>
      <c r="G77" s="69"/>
      <c r="H77" s="69"/>
      <c r="I77" s="69"/>
      <c r="J77" s="70">
        <v>1</v>
      </c>
      <c r="K77" s="69"/>
      <c r="L77" s="70">
        <f>SUM($G$77:$K$77)</f>
        <v>1</v>
      </c>
      <c r="M77" s="71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71">
        <f>ROUND($L$77*$M$77,2)</f>
        <v>0</v>
      </c>
      <c r="O77" s="67" t="s">
        <v>92</v>
      </c>
      <c r="P77" s="67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6" outlineLevel="4" x14ac:dyDescent="0.25">
      <c r="A78" s="75" t="s">
        <v>93</v>
      </c>
      <c r="B78" s="66" t="s">
        <v>90</v>
      </c>
      <c r="C78" s="67"/>
      <c r="D78" s="67" t="s">
        <v>94</v>
      </c>
      <c r="E78" s="68" t="s">
        <v>70</v>
      </c>
      <c r="F78" s="69"/>
      <c r="G78" s="69"/>
      <c r="H78" s="69"/>
      <c r="I78" s="69"/>
      <c r="J78" s="70">
        <v>6</v>
      </c>
      <c r="K78" s="69"/>
      <c r="L78" s="70">
        <f>SUM($G$78:$K$78)</f>
        <v>6</v>
      </c>
      <c r="M78" s="71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71">
        <f>ROUND($L$78*$M$78,2)</f>
        <v>0</v>
      </c>
      <c r="O78" s="67" t="s">
        <v>95</v>
      </c>
      <c r="P78" s="67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</row>
    <row r="79" spans="1:16" outlineLevel="4" x14ac:dyDescent="0.25">
      <c r="A79" s="75" t="s">
        <v>96</v>
      </c>
      <c r="B79" s="66" t="s">
        <v>90</v>
      </c>
      <c r="C79" s="67"/>
      <c r="D79" s="67" t="s">
        <v>97</v>
      </c>
      <c r="E79" s="68" t="s">
        <v>70</v>
      </c>
      <c r="F79" s="69"/>
      <c r="G79" s="69"/>
      <c r="H79" s="69"/>
      <c r="I79" s="69"/>
      <c r="J79" s="70">
        <v>1</v>
      </c>
      <c r="K79" s="69"/>
      <c r="L79" s="70">
        <f>SUM($G$79:$K$79)</f>
        <v>1</v>
      </c>
      <c r="M79" s="71">
        <f t="array" ref="M79">INDEX(М[Цена за ед., руб],MATCH(1,IF(($B79=М[Наим.])*($C79=М[Артикул,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  <c r="N79" s="71">
        <f>ROUND($L$79*$M$79,2)</f>
        <v>0</v>
      </c>
      <c r="O79" s="67" t="s">
        <v>98</v>
      </c>
      <c r="P79" s="67">
        <f t="array" ref="P79">INDEX(М[Форма закупа],MATCH(1,IF(($B79=М[Наим.])*($C79=М[Артикул,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</row>
    <row r="80" spans="1:16" outlineLevel="4" x14ac:dyDescent="0.25">
      <c r="A80" s="75" t="s">
        <v>99</v>
      </c>
      <c r="B80" s="66" t="s">
        <v>100</v>
      </c>
      <c r="C80" s="67"/>
      <c r="D80" s="67" t="s">
        <v>101</v>
      </c>
      <c r="E80" s="68" t="s">
        <v>70</v>
      </c>
      <c r="F80" s="69"/>
      <c r="G80" s="70">
        <v>18</v>
      </c>
      <c r="H80" s="70">
        <v>47</v>
      </c>
      <c r="I80" s="70">
        <v>31</v>
      </c>
      <c r="J80" s="70">
        <v>174</v>
      </c>
      <c r="K80" s="70">
        <v>66</v>
      </c>
      <c r="L80" s="70">
        <f>SUM($G$80:$K$80)</f>
        <v>336</v>
      </c>
      <c r="M80" s="71">
        <f t="array" ref="M80">INDEX(М[Цена за ед., руб],MATCH(1,IF(($B80=М[Наим.])*($C80=М[Артикул,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  <c r="N80" s="71">
        <f>ROUND($L$80*$M$80,2)</f>
        <v>0</v>
      </c>
      <c r="O80" s="67"/>
      <c r="P80" s="67">
        <f t="array" ref="P80">INDEX(М[Форма закупа],MATCH(1,IF(($B80=М[Наим.])*($C80=М[Артикул,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</row>
    <row r="81" spans="1:16" outlineLevel="4" x14ac:dyDescent="0.25">
      <c r="A81" s="75" t="s">
        <v>102</v>
      </c>
      <c r="B81" s="66" t="s">
        <v>103</v>
      </c>
      <c r="C81" s="67"/>
      <c r="D81" s="67" t="s">
        <v>104</v>
      </c>
      <c r="E81" s="68" t="s">
        <v>70</v>
      </c>
      <c r="F81" s="69"/>
      <c r="G81" s="70">
        <v>198</v>
      </c>
      <c r="H81" s="69"/>
      <c r="I81" s="69"/>
      <c r="J81" s="69"/>
      <c r="K81" s="69"/>
      <c r="L81" s="70">
        <f>SUM($G$81:$K$81)</f>
        <v>198</v>
      </c>
      <c r="M81" s="71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71">
        <f>ROUND($L$81*$M$81,2)</f>
        <v>0</v>
      </c>
      <c r="O81" s="67" t="s">
        <v>105</v>
      </c>
      <c r="P81" s="67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</row>
    <row r="82" spans="1:16" ht="31.5" outlineLevel="4" x14ac:dyDescent="0.25">
      <c r="A82" s="75" t="s">
        <v>106</v>
      </c>
      <c r="B82" s="66" t="s">
        <v>103</v>
      </c>
      <c r="C82" s="67"/>
      <c r="D82" s="67" t="s">
        <v>107</v>
      </c>
      <c r="E82" s="68" t="s">
        <v>70</v>
      </c>
      <c r="F82" s="69"/>
      <c r="G82" s="70">
        <v>19</v>
      </c>
      <c r="H82" s="70">
        <v>47</v>
      </c>
      <c r="I82" s="70">
        <v>31</v>
      </c>
      <c r="J82" s="70">
        <v>116</v>
      </c>
      <c r="K82" s="70">
        <v>66</v>
      </c>
      <c r="L82" s="70">
        <f>SUM($G$82:$K$82)</f>
        <v>279</v>
      </c>
      <c r="M82" s="71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71">
        <f>ROUND($L$82*$M$82,2)</f>
        <v>0</v>
      </c>
      <c r="O82" s="67" t="s">
        <v>108</v>
      </c>
      <c r="P82" s="67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</row>
    <row r="83" spans="1:16" ht="31.5" outlineLevel="4" x14ac:dyDescent="0.25">
      <c r="A83" s="75" t="s">
        <v>109</v>
      </c>
      <c r="B83" s="66" t="s">
        <v>103</v>
      </c>
      <c r="C83" s="67"/>
      <c r="D83" s="67" t="s">
        <v>110</v>
      </c>
      <c r="E83" s="68" t="s">
        <v>70</v>
      </c>
      <c r="F83" s="69"/>
      <c r="G83" s="70">
        <v>79</v>
      </c>
      <c r="H83" s="72">
        <v>1082</v>
      </c>
      <c r="I83" s="70">
        <v>616</v>
      </c>
      <c r="J83" s="72">
        <v>1616</v>
      </c>
      <c r="K83" s="72">
        <v>1078</v>
      </c>
      <c r="L83" s="72">
        <f>SUM($G$83:$K$83)</f>
        <v>4471</v>
      </c>
      <c r="M83" s="71">
        <f t="array" ref="M83">INDEX(М[Цена за ед., руб],MATCH(1,IF(($B83=М[Наим.])*($C83=М[Артикул,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  <c r="N83" s="71">
        <f>ROUND($L$83*$M$83,2)</f>
        <v>0</v>
      </c>
      <c r="O83" s="67" t="s">
        <v>111</v>
      </c>
      <c r="P83" s="67">
        <f t="array" ref="P83">INDEX(М[Форма закупа],MATCH(1,IF(($B83=М[Наим.])*($C83=М[Артикул,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</row>
    <row r="84" spans="1:16" ht="31.5" outlineLevel="4" x14ac:dyDescent="0.25">
      <c r="A84" s="75" t="s">
        <v>112</v>
      </c>
      <c r="B84" s="66" t="s">
        <v>103</v>
      </c>
      <c r="C84" s="67"/>
      <c r="D84" s="67" t="s">
        <v>113</v>
      </c>
      <c r="E84" s="68" t="s">
        <v>70</v>
      </c>
      <c r="F84" s="69"/>
      <c r="G84" s="70">
        <v>18</v>
      </c>
      <c r="H84" s="70">
        <v>46</v>
      </c>
      <c r="I84" s="70">
        <v>30</v>
      </c>
      <c r="J84" s="70">
        <v>116</v>
      </c>
      <c r="K84" s="70">
        <v>88</v>
      </c>
      <c r="L84" s="70">
        <f>SUM($G$84:$K$84)</f>
        <v>298</v>
      </c>
      <c r="M84" s="71">
        <f t="array" ref="M84">INDEX(М[Цена за ед., руб],MATCH(1,IF(($B84=М[Наим.])*($C84=М[Артикул,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  <c r="N84" s="71">
        <f>ROUND($L$84*$M$84,2)</f>
        <v>0</v>
      </c>
      <c r="O84" s="67" t="s">
        <v>114</v>
      </c>
      <c r="P84" s="67">
        <f t="array" ref="P84">INDEX(М[Форма закупа],MATCH(1,IF(($B84=М[Наим.])*($C84=М[Артикул,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</row>
    <row r="85" spans="1:16" outlineLevel="4" x14ac:dyDescent="0.25">
      <c r="A85" s="75" t="s">
        <v>115</v>
      </c>
      <c r="B85" s="66" t="s">
        <v>116</v>
      </c>
      <c r="C85" s="67"/>
      <c r="D85" s="67" t="s">
        <v>117</v>
      </c>
      <c r="E85" s="68" t="s">
        <v>70</v>
      </c>
      <c r="F85" s="69"/>
      <c r="G85" s="70">
        <v>62</v>
      </c>
      <c r="H85" s="70">
        <v>171</v>
      </c>
      <c r="I85" s="70">
        <v>103</v>
      </c>
      <c r="J85" s="70">
        <v>274</v>
      </c>
      <c r="K85" s="70">
        <v>226</v>
      </c>
      <c r="L85" s="70">
        <f>SUM($G$85:$K$85)</f>
        <v>836</v>
      </c>
      <c r="M85" s="71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71">
        <f>ROUND($L$85*$M$85,2)</f>
        <v>0</v>
      </c>
      <c r="O85" s="67" t="s">
        <v>118</v>
      </c>
      <c r="P85" s="67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</row>
    <row r="86" spans="1:16" outlineLevel="4" x14ac:dyDescent="0.25">
      <c r="A86" s="75" t="s">
        <v>119</v>
      </c>
      <c r="B86" s="66" t="s">
        <v>120</v>
      </c>
      <c r="C86" s="67"/>
      <c r="D86" s="67"/>
      <c r="E86" s="68" t="s">
        <v>70</v>
      </c>
      <c r="F86" s="69"/>
      <c r="G86" s="70">
        <v>84</v>
      </c>
      <c r="H86" s="70">
        <v>346</v>
      </c>
      <c r="I86" s="70">
        <v>181</v>
      </c>
      <c r="J86" s="70">
        <v>656</v>
      </c>
      <c r="K86" s="70">
        <v>457</v>
      </c>
      <c r="L86" s="72">
        <f>SUM($G$86:$K$86)</f>
        <v>1724</v>
      </c>
      <c r="M86" s="71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71">
        <f>ROUND($L$86*$M$86,2)</f>
        <v>0</v>
      </c>
      <c r="O86" s="67"/>
      <c r="P86" s="67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</row>
    <row r="87" spans="1:16" outlineLevel="4" x14ac:dyDescent="0.25">
      <c r="A87" s="60"/>
      <c r="B87" s="53" t="s">
        <v>276</v>
      </c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2"/>
      <c r="N87" s="63">
        <f>SUM(N88:N99)</f>
        <v>0</v>
      </c>
      <c r="O87" s="57"/>
      <c r="P87" s="64"/>
    </row>
    <row r="88" spans="1:16" outlineLevel="4" x14ac:dyDescent="0.25">
      <c r="A88" s="75"/>
      <c r="B88" s="66" t="s">
        <v>252</v>
      </c>
      <c r="C88" s="67"/>
      <c r="D88" s="67"/>
      <c r="E88" s="68" t="s">
        <v>70</v>
      </c>
      <c r="F88" s="69"/>
      <c r="G88" s="70">
        <f>G101</f>
        <v>3</v>
      </c>
      <c r="H88" s="70">
        <f t="shared" ref="H88:K88" si="17">H101</f>
        <v>4</v>
      </c>
      <c r="I88" s="70">
        <f t="shared" si="17"/>
        <v>3</v>
      </c>
      <c r="J88" s="70">
        <f t="shared" si="17"/>
        <v>19</v>
      </c>
      <c r="K88" s="70">
        <f t="shared" si="17"/>
        <v>5</v>
      </c>
      <c r="L88" s="70">
        <f t="shared" ref="L88:L99" si="18">SUM(G88:K88)</f>
        <v>34</v>
      </c>
      <c r="M88" s="71">
        <f t="array" ref="M88">INDEX(Р[Цена за ед., руб],MATCH(1,IF(($B88=Р[Наименование])*($O88=Р[Примечание]),{1},($B88=Р[Наименование])*($O88=Р[Примечание])),0))</f>
        <v>0</v>
      </c>
      <c r="N88" s="71">
        <f t="shared" ref="N88:N99" si="19">ROUND(L88*M88,2)</f>
        <v>0</v>
      </c>
      <c r="O88" s="67"/>
      <c r="P88" s="67"/>
    </row>
    <row r="89" spans="1:16" outlineLevel="4" x14ac:dyDescent="0.25">
      <c r="A89" s="75"/>
      <c r="B89" s="66" t="s">
        <v>244</v>
      </c>
      <c r="C89" s="67"/>
      <c r="D89" s="67"/>
      <c r="E89" s="68" t="s">
        <v>70</v>
      </c>
      <c r="F89" s="69"/>
      <c r="G89" s="70">
        <f>G102</f>
        <v>1</v>
      </c>
      <c r="H89" s="70">
        <f t="shared" ref="H89:K89" si="20">H102</f>
        <v>1</v>
      </c>
      <c r="I89" s="70">
        <f t="shared" si="20"/>
        <v>0</v>
      </c>
      <c r="J89" s="70">
        <f t="shared" si="20"/>
        <v>3</v>
      </c>
      <c r="K89" s="70">
        <f t="shared" si="20"/>
        <v>1</v>
      </c>
      <c r="L89" s="70">
        <f t="shared" si="18"/>
        <v>6</v>
      </c>
      <c r="M89" s="71">
        <f t="array" ref="M89">INDEX(Р[Цена за ед., руб],MATCH(1,IF(($B89=Р[Наименование])*($O89=Р[Примечание]),{1},($B89=Р[Наименование])*($O89=Р[Примечание])),0))</f>
        <v>0</v>
      </c>
      <c r="N89" s="71">
        <f t="shared" si="19"/>
        <v>0</v>
      </c>
      <c r="O89" s="67"/>
      <c r="P89" s="67"/>
    </row>
    <row r="90" spans="1:16" outlineLevel="4" x14ac:dyDescent="0.25">
      <c r="A90" s="75"/>
      <c r="B90" s="66" t="s">
        <v>253</v>
      </c>
      <c r="C90" s="67"/>
      <c r="D90" s="67"/>
      <c r="E90" s="68" t="s">
        <v>70</v>
      </c>
      <c r="F90" s="69"/>
      <c r="G90" s="70">
        <f>G103</f>
        <v>10</v>
      </c>
      <c r="H90" s="70">
        <f t="shared" ref="H90:K90" si="21">H103</f>
        <v>15</v>
      </c>
      <c r="I90" s="70">
        <f t="shared" si="21"/>
        <v>14</v>
      </c>
      <c r="J90" s="70">
        <f t="shared" si="21"/>
        <v>37</v>
      </c>
      <c r="K90" s="70">
        <f t="shared" si="21"/>
        <v>21</v>
      </c>
      <c r="L90" s="70">
        <f t="shared" si="18"/>
        <v>97</v>
      </c>
      <c r="M90" s="71">
        <f t="array" ref="M90">INDEX(Р[Цена за ед., руб],MATCH(1,IF(($B90=Р[Наименование])*($O90=Р[Примечание]),{1},($B90=Р[Наименование])*($O90=Р[Примечание])),0))</f>
        <v>0</v>
      </c>
      <c r="N90" s="71">
        <f t="shared" si="19"/>
        <v>0</v>
      </c>
      <c r="O90" s="67"/>
      <c r="P90" s="67"/>
    </row>
    <row r="91" spans="1:16" outlineLevel="4" x14ac:dyDescent="0.25">
      <c r="A91" s="75"/>
      <c r="B91" s="76" t="s">
        <v>251</v>
      </c>
      <c r="C91" s="67"/>
      <c r="D91" s="67"/>
      <c r="E91" s="68" t="s">
        <v>70</v>
      </c>
      <c r="F91" s="69"/>
      <c r="G91" s="70">
        <f>G104+G105+G106</f>
        <v>1</v>
      </c>
      <c r="H91" s="70">
        <f t="shared" ref="H91:K91" si="22">H104+H105+H106</f>
        <v>8</v>
      </c>
      <c r="I91" s="70">
        <f t="shared" si="22"/>
        <v>3</v>
      </c>
      <c r="J91" s="70">
        <f t="shared" si="22"/>
        <v>0</v>
      </c>
      <c r="K91" s="70">
        <f t="shared" si="22"/>
        <v>0</v>
      </c>
      <c r="L91" s="70">
        <f t="shared" si="18"/>
        <v>12</v>
      </c>
      <c r="M91" s="71">
        <f t="array" ref="M91">INDEX(Р[Цена за ед., руб],MATCH(1,IF(($B91=Р[Наименование])*($O91=Р[Примечание]),{1},($B91=Р[Наименование])*($O91=Р[Примечание])),0))</f>
        <v>0</v>
      </c>
      <c r="N91" s="71">
        <f t="shared" si="19"/>
        <v>0</v>
      </c>
      <c r="O91" s="67"/>
      <c r="P91" s="67"/>
    </row>
    <row r="92" spans="1:16" outlineLevel="4" x14ac:dyDescent="0.25">
      <c r="A92" s="75"/>
      <c r="B92" s="76" t="s">
        <v>250</v>
      </c>
      <c r="C92" s="67"/>
      <c r="D92" s="67"/>
      <c r="E92" s="68" t="s">
        <v>70</v>
      </c>
      <c r="F92" s="69"/>
      <c r="G92" s="70">
        <f>G125</f>
        <v>12</v>
      </c>
      <c r="H92" s="70">
        <f t="shared" ref="H92:K92" si="23">H125</f>
        <v>25</v>
      </c>
      <c r="I92" s="70">
        <f t="shared" si="23"/>
        <v>10</v>
      </c>
      <c r="J92" s="70">
        <f t="shared" si="23"/>
        <v>28</v>
      </c>
      <c r="K92" s="70">
        <f t="shared" si="23"/>
        <v>13</v>
      </c>
      <c r="L92" s="70">
        <f t="shared" si="18"/>
        <v>88</v>
      </c>
      <c r="M92" s="71">
        <f t="array" ref="M92">INDEX(Р[Цена за ед., руб],MATCH(1,IF(($B92=Р[Наименование])*($O92=Р[Примечание]),{1},($B92=Р[Наименование])*($O92=Р[Примечание])),0))</f>
        <v>0</v>
      </c>
      <c r="N92" s="71">
        <f t="shared" si="19"/>
        <v>0</v>
      </c>
      <c r="O92" s="67"/>
      <c r="P92" s="67"/>
    </row>
    <row r="93" spans="1:16" outlineLevel="4" x14ac:dyDescent="0.25">
      <c r="A93" s="75"/>
      <c r="B93" s="76" t="s">
        <v>245</v>
      </c>
      <c r="C93" s="67"/>
      <c r="D93" s="67"/>
      <c r="E93" s="68" t="s">
        <v>70</v>
      </c>
      <c r="F93" s="69"/>
      <c r="G93" s="70">
        <f>G107+G108+G109</f>
        <v>1</v>
      </c>
      <c r="H93" s="70">
        <f t="shared" ref="H93:K93" si="24">H107+H108+H109</f>
        <v>1</v>
      </c>
      <c r="I93" s="70">
        <f t="shared" si="24"/>
        <v>1</v>
      </c>
      <c r="J93" s="70">
        <f t="shared" si="24"/>
        <v>30</v>
      </c>
      <c r="K93" s="70">
        <f t="shared" si="24"/>
        <v>9</v>
      </c>
      <c r="L93" s="70">
        <f t="shared" si="18"/>
        <v>42</v>
      </c>
      <c r="M93" s="71">
        <f t="array" ref="M93">INDEX(Р[Цена за ед., руб],MATCH(1,IF(($B93=Р[Наименование])*($O93=Р[Примечание]),{1},($B93=Р[Наименование])*($O93=Р[Примечание])),0))</f>
        <v>0</v>
      </c>
      <c r="N93" s="71">
        <f t="shared" si="19"/>
        <v>0</v>
      </c>
      <c r="O93" s="67"/>
      <c r="P93" s="67"/>
    </row>
    <row r="94" spans="1:16" outlineLevel="4" x14ac:dyDescent="0.25">
      <c r="A94" s="75"/>
      <c r="B94" s="76" t="s">
        <v>246</v>
      </c>
      <c r="C94" s="67"/>
      <c r="D94" s="67"/>
      <c r="E94" s="68" t="s">
        <v>70</v>
      </c>
      <c r="F94" s="69"/>
      <c r="G94" s="70">
        <f>G110+G111</f>
        <v>12</v>
      </c>
      <c r="H94" s="70">
        <f t="shared" ref="H94:K94" si="25">H110+H111</f>
        <v>25</v>
      </c>
      <c r="I94" s="70">
        <f t="shared" si="25"/>
        <v>10</v>
      </c>
      <c r="J94" s="70">
        <f t="shared" si="25"/>
        <v>28</v>
      </c>
      <c r="K94" s="70">
        <f t="shared" si="25"/>
        <v>14</v>
      </c>
      <c r="L94" s="70">
        <f t="shared" si="18"/>
        <v>89</v>
      </c>
      <c r="M94" s="71">
        <f t="array" ref="M94">INDEX(Р[Цена за ед., руб],MATCH(1,IF(($B94=Р[Наименование])*($O94=Р[Примечание]),{1},($B94=Р[Наименование])*($O94=Р[Примечание])),0))</f>
        <v>0</v>
      </c>
      <c r="N94" s="71">
        <f t="shared" si="19"/>
        <v>0</v>
      </c>
      <c r="O94" s="67"/>
      <c r="P94" s="67"/>
    </row>
    <row r="95" spans="1:16" outlineLevel="4" x14ac:dyDescent="0.25">
      <c r="A95" s="75"/>
      <c r="B95" s="76" t="s">
        <v>247</v>
      </c>
      <c r="C95" s="67"/>
      <c r="D95" s="67"/>
      <c r="E95" s="68" t="s">
        <v>70</v>
      </c>
      <c r="F95" s="69"/>
      <c r="G95" s="70">
        <f>G112+G113+G114+G115+G116+G117</f>
        <v>7</v>
      </c>
      <c r="H95" s="70">
        <f t="shared" ref="H95:K95" si="26">H112+H113+H114+H115+H116+H117</f>
        <v>11</v>
      </c>
      <c r="I95" s="70">
        <f t="shared" si="26"/>
        <v>14</v>
      </c>
      <c r="J95" s="70">
        <f t="shared" si="26"/>
        <v>54</v>
      </c>
      <c r="K95" s="70">
        <f t="shared" si="26"/>
        <v>18</v>
      </c>
      <c r="L95" s="70">
        <f t="shared" si="18"/>
        <v>104</v>
      </c>
      <c r="M95" s="71">
        <f t="array" ref="M95">INDEX(Р[Цена за ед., руб],MATCH(1,IF(($B95=Р[Наименование])*($O95=Р[Примечание]),{1},($B95=Р[Наименование])*($O95=Р[Примечание])),0))</f>
        <v>0</v>
      </c>
      <c r="N95" s="71">
        <f t="shared" si="19"/>
        <v>0</v>
      </c>
      <c r="O95" s="67"/>
      <c r="P95" s="67"/>
    </row>
    <row r="96" spans="1:16" outlineLevel="4" x14ac:dyDescent="0.25">
      <c r="A96" s="75"/>
      <c r="B96" s="66" t="s">
        <v>248</v>
      </c>
      <c r="C96" s="67"/>
      <c r="D96" s="67"/>
      <c r="E96" s="68" t="s">
        <v>70</v>
      </c>
      <c r="F96" s="69"/>
      <c r="G96" s="70">
        <f>G120+G121+G122+G123+G124</f>
        <v>27</v>
      </c>
      <c r="H96" s="70">
        <f t="shared" ref="H96:K96" si="27">H120+H121+H122+H123+H124</f>
        <v>40</v>
      </c>
      <c r="I96" s="70">
        <f t="shared" si="27"/>
        <v>34</v>
      </c>
      <c r="J96" s="70">
        <f t="shared" si="27"/>
        <v>108</v>
      </c>
      <c r="K96" s="70">
        <f t="shared" si="27"/>
        <v>55</v>
      </c>
      <c r="L96" s="70">
        <f t="shared" si="18"/>
        <v>264</v>
      </c>
      <c r="M96" s="71">
        <f t="array" ref="M96">INDEX(Р[Цена за ед., руб],MATCH(1,IF(($B96=Р[Наименование])*($O96=Р[Примечание]),{1},($B96=Р[Наименование])*($O96=Р[Примечание])),0))</f>
        <v>0</v>
      </c>
      <c r="N96" s="71">
        <f t="shared" si="19"/>
        <v>0</v>
      </c>
      <c r="O96" s="67"/>
      <c r="P96" s="67"/>
    </row>
    <row r="97" spans="1:16" outlineLevel="4" x14ac:dyDescent="0.25">
      <c r="A97" s="75"/>
      <c r="B97" s="66" t="s">
        <v>249</v>
      </c>
      <c r="C97" s="67"/>
      <c r="D97" s="67"/>
      <c r="E97" s="68" t="s">
        <v>70</v>
      </c>
      <c r="F97" s="69"/>
      <c r="G97" s="70">
        <f>G126</f>
        <v>5</v>
      </c>
      <c r="H97" s="70">
        <f t="shared" ref="H97:K97" si="28">H126</f>
        <v>6</v>
      </c>
      <c r="I97" s="70">
        <f t="shared" si="28"/>
        <v>8</v>
      </c>
      <c r="J97" s="70">
        <f t="shared" si="28"/>
        <v>21</v>
      </c>
      <c r="K97" s="70">
        <f t="shared" si="28"/>
        <v>17</v>
      </c>
      <c r="L97" s="70">
        <f t="shared" si="18"/>
        <v>57</v>
      </c>
      <c r="M97" s="71">
        <f t="array" ref="M97">INDEX(Р[Цена за ед., руб],MATCH(1,IF(($B97=Р[Наименование])*($O97=Р[Примечание]),{1},($B97=Р[Наименование])*($O97=Р[Примечание])),0))</f>
        <v>0</v>
      </c>
      <c r="N97" s="71">
        <f t="shared" si="19"/>
        <v>0</v>
      </c>
      <c r="O97" s="67"/>
      <c r="P97" s="67"/>
    </row>
    <row r="98" spans="1:16" outlineLevel="4" x14ac:dyDescent="0.25">
      <c r="A98" s="75"/>
      <c r="B98" s="66" t="s">
        <v>254</v>
      </c>
      <c r="C98" s="67"/>
      <c r="D98" s="67"/>
      <c r="E98" s="68" t="s">
        <v>70</v>
      </c>
      <c r="F98" s="69"/>
      <c r="G98" s="70">
        <f>G118+G119</f>
        <v>0</v>
      </c>
      <c r="H98" s="70">
        <f t="shared" ref="H98:K98" si="29">H118+H119</f>
        <v>0</v>
      </c>
      <c r="I98" s="70">
        <f t="shared" si="29"/>
        <v>0</v>
      </c>
      <c r="J98" s="70">
        <f t="shared" si="29"/>
        <v>26</v>
      </c>
      <c r="K98" s="70">
        <f t="shared" si="29"/>
        <v>10</v>
      </c>
      <c r="L98" s="70">
        <f t="shared" si="18"/>
        <v>36</v>
      </c>
      <c r="M98" s="71">
        <f t="array" ref="M98">INDEX(Р[Цена за ед., руб],MATCH(1,IF(($B98=Р[Наименование])*($O98=Р[Примечание]),{1},($B98=Р[Наименование])*($O98=Р[Примечание])),0))</f>
        <v>0</v>
      </c>
      <c r="N98" s="71">
        <f t="shared" si="19"/>
        <v>0</v>
      </c>
      <c r="O98" s="67"/>
      <c r="P98" s="67"/>
    </row>
    <row r="99" spans="1:16" outlineLevel="4" x14ac:dyDescent="0.25">
      <c r="A99" s="75"/>
      <c r="B99" s="66" t="s">
        <v>255</v>
      </c>
      <c r="C99" s="67"/>
      <c r="D99" s="67"/>
      <c r="E99" s="68" t="s">
        <v>70</v>
      </c>
      <c r="F99" s="69"/>
      <c r="G99" s="70">
        <f>G127+G128</f>
        <v>0</v>
      </c>
      <c r="H99" s="70">
        <f t="shared" ref="H99:K99" si="30">H127+H128</f>
        <v>0</v>
      </c>
      <c r="I99" s="70">
        <f t="shared" si="30"/>
        <v>0</v>
      </c>
      <c r="J99" s="70">
        <f t="shared" si="30"/>
        <v>13</v>
      </c>
      <c r="K99" s="70">
        <f t="shared" si="30"/>
        <v>5</v>
      </c>
      <c r="L99" s="70">
        <f t="shared" si="18"/>
        <v>18</v>
      </c>
      <c r="M99" s="71">
        <f t="array" ref="M99">INDEX(Р[Цена за ед., руб],MATCH(1,IF(($B99=Р[Наименование])*($O99=Р[Примечание]),{1},($B99=Р[Наименование])*($O99=Р[Примечание])),0))</f>
        <v>0</v>
      </c>
      <c r="N99" s="71">
        <f t="shared" si="19"/>
        <v>0</v>
      </c>
      <c r="O99" s="67"/>
      <c r="P99" s="67"/>
    </row>
    <row r="100" spans="1:16" outlineLevel="4" x14ac:dyDescent="0.25">
      <c r="A100" s="60"/>
      <c r="B100" s="53" t="s">
        <v>25</v>
      </c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2"/>
      <c r="N100" s="63">
        <f>SUM($N$101:$N$128)</f>
        <v>0</v>
      </c>
      <c r="O100" s="57"/>
      <c r="P100" s="64"/>
    </row>
    <row r="101" spans="1:16" outlineLevel="4" x14ac:dyDescent="0.25">
      <c r="A101" s="75" t="s">
        <v>26</v>
      </c>
      <c r="B101" s="66" t="s">
        <v>69</v>
      </c>
      <c r="C101" s="67"/>
      <c r="D101" s="67"/>
      <c r="E101" s="68" t="s">
        <v>70</v>
      </c>
      <c r="F101" s="69"/>
      <c r="G101" s="70">
        <v>3</v>
      </c>
      <c r="H101" s="70">
        <v>4</v>
      </c>
      <c r="I101" s="70">
        <v>3</v>
      </c>
      <c r="J101" s="70">
        <v>19</v>
      </c>
      <c r="K101" s="70">
        <v>5</v>
      </c>
      <c r="L101" s="70">
        <f>SUM($G$101:$K$101)</f>
        <v>34</v>
      </c>
      <c r="M101" s="71">
        <f t="array" ref="M101">INDEX(М[Цена за ед., руб],MATCH(1,IF(($B101=М[Наим.])*($C101=М[Артикул,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  <c r="N101" s="71">
        <f>ROUND($L$101*$M$101,2)</f>
        <v>0</v>
      </c>
      <c r="O101" s="67" t="s">
        <v>71</v>
      </c>
      <c r="P101" s="67">
        <f t="array" ref="P101">INDEX(М[Форма закупа],MATCH(1,IF(($B101=М[Наим.])*($C101=М[Артикул,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</row>
    <row r="102" spans="1:16" outlineLevel="4" x14ac:dyDescent="0.25">
      <c r="A102" s="75" t="s">
        <v>32</v>
      </c>
      <c r="B102" s="66" t="s">
        <v>72</v>
      </c>
      <c r="C102" s="67"/>
      <c r="D102" s="67"/>
      <c r="E102" s="68" t="s">
        <v>70</v>
      </c>
      <c r="F102" s="69"/>
      <c r="G102" s="70">
        <v>1</v>
      </c>
      <c r="H102" s="70">
        <v>1</v>
      </c>
      <c r="I102" s="69"/>
      <c r="J102" s="70">
        <v>3</v>
      </c>
      <c r="K102" s="70">
        <v>1</v>
      </c>
      <c r="L102" s="70">
        <f>SUM($G$102:$K$102)</f>
        <v>6</v>
      </c>
      <c r="M102" s="71">
        <f t="array" ref="M102">INDEX(М[Цена за ед., руб],MATCH(1,IF(($B102=М[Наим.])*($C102=М[Артикул,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0</v>
      </c>
      <c r="N102" s="71">
        <f>ROUND($L$102*$M$102,2)</f>
        <v>0</v>
      </c>
      <c r="O102" s="67" t="s">
        <v>73</v>
      </c>
      <c r="P102" s="67">
        <f t="array" ref="P102">INDEX(М[Форма закупа],MATCH(1,IF(($B102=М[Наим.])*($C102=М[Артикул,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0</v>
      </c>
    </row>
    <row r="103" spans="1:16" outlineLevel="4" x14ac:dyDescent="0.25">
      <c r="A103" s="75" t="s">
        <v>34</v>
      </c>
      <c r="B103" s="66" t="s">
        <v>74</v>
      </c>
      <c r="C103" s="67"/>
      <c r="D103" s="67" t="s">
        <v>75</v>
      </c>
      <c r="E103" s="68" t="s">
        <v>70</v>
      </c>
      <c r="F103" s="69"/>
      <c r="G103" s="70">
        <v>10</v>
      </c>
      <c r="H103" s="70">
        <v>15</v>
      </c>
      <c r="I103" s="70">
        <v>14</v>
      </c>
      <c r="J103" s="70">
        <v>37</v>
      </c>
      <c r="K103" s="70">
        <v>21</v>
      </c>
      <c r="L103" s="70">
        <f>SUM($G$103:$K$103)</f>
        <v>97</v>
      </c>
      <c r="M103" s="71">
        <f t="array" ref="M103">INDEX(М[Цена за ед., руб],MATCH(1,IF(($B103=М[Наим.])*($C103=М[Артикул,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  <c r="N103" s="71">
        <f>ROUND($L$103*$M$103,2)</f>
        <v>0</v>
      </c>
      <c r="O103" s="67" t="s">
        <v>76</v>
      </c>
      <c r="P103" s="67">
        <f t="array" ref="P103">INDEX(М[Форма закупа],MATCH(1,IF(($B103=М[Наим.])*($C103=М[Артикул,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</row>
    <row r="104" spans="1:16" outlineLevel="4" x14ac:dyDescent="0.25">
      <c r="A104" s="75" t="s">
        <v>36</v>
      </c>
      <c r="B104" s="66" t="s">
        <v>77</v>
      </c>
      <c r="C104" s="67"/>
      <c r="D104" s="67" t="s">
        <v>78</v>
      </c>
      <c r="E104" s="68" t="s">
        <v>70</v>
      </c>
      <c r="F104" s="69"/>
      <c r="G104" s="70">
        <v>1</v>
      </c>
      <c r="H104" s="69"/>
      <c r="I104" s="70">
        <v>2</v>
      </c>
      <c r="J104" s="69"/>
      <c r="K104" s="69"/>
      <c r="L104" s="70">
        <f>SUM($G$104:$K$104)</f>
        <v>3</v>
      </c>
      <c r="M104" s="71">
        <f t="array" ref="M104">INDEX(М[Цена за ед., руб],MATCH(1,IF(($B104=М[Наим.])*($C104=М[Артикул,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0</v>
      </c>
      <c r="N104" s="71">
        <f>ROUND($L$104*$M$104,2)</f>
        <v>0</v>
      </c>
      <c r="O104" s="67"/>
      <c r="P104" s="67">
        <f t="array" ref="P104">INDEX(М[Форма закупа],MATCH(1,IF(($B104=М[Наим.])*($C104=М[Артикул,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0</v>
      </c>
    </row>
    <row r="105" spans="1:16" outlineLevel="4" x14ac:dyDescent="0.25">
      <c r="A105" s="75" t="s">
        <v>38</v>
      </c>
      <c r="B105" s="66" t="s">
        <v>77</v>
      </c>
      <c r="C105" s="67"/>
      <c r="D105" s="67" t="s">
        <v>121</v>
      </c>
      <c r="E105" s="68" t="s">
        <v>70</v>
      </c>
      <c r="F105" s="69"/>
      <c r="G105" s="69"/>
      <c r="H105" s="70">
        <v>7</v>
      </c>
      <c r="I105" s="69"/>
      <c r="J105" s="69"/>
      <c r="K105" s="69"/>
      <c r="L105" s="70">
        <f>SUM($G$105:$K$105)</f>
        <v>7</v>
      </c>
      <c r="M105" s="71">
        <f t="array" ref="M105">INDEX(М[Цена за ед., руб],MATCH(1,IF(($B105=М[Наим.])*($C105=М[Артикул,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  <c r="N105" s="71">
        <f>ROUND($L$105*$M$105,2)</f>
        <v>0</v>
      </c>
      <c r="O105" s="67"/>
      <c r="P105" s="67">
        <f t="array" ref="P105">INDEX(М[Форма закупа],MATCH(1,IF(($B105=М[Наим.])*($C105=М[Артикул,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</row>
    <row r="106" spans="1:16" outlineLevel="4" x14ac:dyDescent="0.25">
      <c r="A106" s="75" t="s">
        <v>40</v>
      </c>
      <c r="B106" s="66" t="s">
        <v>77</v>
      </c>
      <c r="C106" s="67"/>
      <c r="D106" s="67" t="s">
        <v>122</v>
      </c>
      <c r="E106" s="68" t="s">
        <v>70</v>
      </c>
      <c r="F106" s="69"/>
      <c r="G106" s="69"/>
      <c r="H106" s="70">
        <v>1</v>
      </c>
      <c r="I106" s="70">
        <v>1</v>
      </c>
      <c r="J106" s="69"/>
      <c r="K106" s="69"/>
      <c r="L106" s="70">
        <f>SUM($G$106:$K$106)</f>
        <v>2</v>
      </c>
      <c r="M106" s="71">
        <f t="array" ref="M106">INDEX(М[Цена за ед., руб],MATCH(1,IF(($B106=М[Наим.])*($C106=М[Артикул,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  <c r="N106" s="71">
        <f>ROUND($L$106*$M$106,2)</f>
        <v>0</v>
      </c>
      <c r="O106" s="67"/>
      <c r="P106" s="67">
        <f t="array" ref="P106">INDEX(М[Форма закупа],MATCH(1,IF(($B106=М[Наим.])*($C106=М[Артикул,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</row>
    <row r="107" spans="1:16" outlineLevel="4" x14ac:dyDescent="0.25">
      <c r="A107" s="75" t="s">
        <v>42</v>
      </c>
      <c r="B107" s="66" t="s">
        <v>80</v>
      </c>
      <c r="C107" s="67"/>
      <c r="D107" s="67" t="s">
        <v>81</v>
      </c>
      <c r="E107" s="68" t="s">
        <v>70</v>
      </c>
      <c r="F107" s="69"/>
      <c r="G107" s="69"/>
      <c r="H107" s="69"/>
      <c r="I107" s="69"/>
      <c r="J107" s="69"/>
      <c r="K107" s="70">
        <v>4</v>
      </c>
      <c r="L107" s="70">
        <f>SUM($G$107:$K$107)</f>
        <v>4</v>
      </c>
      <c r="M107" s="71">
        <f t="array" ref="M107">INDEX(М[Цена за ед., руб],MATCH(1,IF(($B107=М[Наим.])*($C107=М[Артикул,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  <c r="N107" s="71">
        <f>ROUND($L$107*$M$107,2)</f>
        <v>0</v>
      </c>
      <c r="O107" s="67"/>
      <c r="P107" s="67">
        <f t="array" ref="P107">INDEX(М[Форма закупа],MATCH(1,IF(($B107=М[Наим.])*($C107=М[Артикул,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</row>
    <row r="108" spans="1:16" outlineLevel="4" x14ac:dyDescent="0.25">
      <c r="A108" s="75" t="s">
        <v>44</v>
      </c>
      <c r="B108" s="66" t="s">
        <v>80</v>
      </c>
      <c r="C108" s="67"/>
      <c r="D108" s="67" t="s">
        <v>82</v>
      </c>
      <c r="E108" s="68" t="s">
        <v>70</v>
      </c>
      <c r="F108" s="69"/>
      <c r="G108" s="70">
        <v>1</v>
      </c>
      <c r="H108" s="70">
        <v>1</v>
      </c>
      <c r="I108" s="70">
        <v>1</v>
      </c>
      <c r="J108" s="70">
        <v>17</v>
      </c>
      <c r="K108" s="69"/>
      <c r="L108" s="70">
        <f>SUM($G$108:$K$108)</f>
        <v>20</v>
      </c>
      <c r="M108" s="71">
        <f t="array" ref="M108">INDEX(М[Цена за ед., руб],MATCH(1,IF(($B108=М[Наим.])*($C108=М[Артикул,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  <c r="N108" s="71">
        <f>ROUND($L$108*$M$108,2)</f>
        <v>0</v>
      </c>
      <c r="O108" s="67"/>
      <c r="P108" s="67">
        <f t="array" ref="P108">INDEX(М[Форма закупа],MATCH(1,IF(($B108=М[Наим.])*($C108=М[Артикул,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</row>
    <row r="109" spans="1:16" outlineLevel="4" x14ac:dyDescent="0.25">
      <c r="A109" s="75" t="s">
        <v>46</v>
      </c>
      <c r="B109" s="66" t="s">
        <v>80</v>
      </c>
      <c r="C109" s="67"/>
      <c r="D109" s="67" t="s">
        <v>123</v>
      </c>
      <c r="E109" s="68" t="s">
        <v>70</v>
      </c>
      <c r="F109" s="69"/>
      <c r="G109" s="69"/>
      <c r="H109" s="69"/>
      <c r="I109" s="69"/>
      <c r="J109" s="70">
        <v>13</v>
      </c>
      <c r="K109" s="70">
        <v>5</v>
      </c>
      <c r="L109" s="70">
        <f>SUM($G$109:$K$109)</f>
        <v>18</v>
      </c>
      <c r="M109" s="71">
        <f t="array" ref="M109">INDEX(М[Цена за ед., руб],MATCH(1,IF(($B109=М[Наим.])*($C109=М[Артикул,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  <c r="N109" s="71">
        <f>ROUND($L$109*$M$109,2)</f>
        <v>0</v>
      </c>
      <c r="O109" s="67"/>
      <c r="P109" s="67">
        <f t="array" ref="P109">INDEX(М[Форма закупа],MATCH(1,IF(($B109=М[Наим.])*($C109=М[Артикул,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</row>
    <row r="110" spans="1:16" outlineLevel="4" x14ac:dyDescent="0.25">
      <c r="A110" s="75" t="s">
        <v>48</v>
      </c>
      <c r="B110" s="66" t="s">
        <v>83</v>
      </c>
      <c r="C110" s="67"/>
      <c r="D110" s="67" t="s">
        <v>84</v>
      </c>
      <c r="E110" s="68" t="s">
        <v>70</v>
      </c>
      <c r="F110" s="69"/>
      <c r="G110" s="70">
        <v>12</v>
      </c>
      <c r="H110" s="70">
        <v>25</v>
      </c>
      <c r="I110" s="70">
        <v>10</v>
      </c>
      <c r="J110" s="70">
        <v>28</v>
      </c>
      <c r="K110" s="69"/>
      <c r="L110" s="70">
        <f>SUM($G$110:$K$110)</f>
        <v>75</v>
      </c>
      <c r="M110" s="71">
        <f t="array" ref="M110">INDEX(М[Цена за ед., руб],MATCH(1,IF(($B110=М[Наим.])*($C110=М[Артикул,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0</v>
      </c>
      <c r="N110" s="71">
        <f>ROUND($L$110*$M$110,2)</f>
        <v>0</v>
      </c>
      <c r="O110" s="67" t="s">
        <v>85</v>
      </c>
      <c r="P110" s="67">
        <f t="array" ref="P110">INDEX(М[Форма закупа],MATCH(1,IF(($B110=М[Наим.])*($C110=М[Артикул,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0</v>
      </c>
    </row>
    <row r="111" spans="1:16" ht="31.5" outlineLevel="4" x14ac:dyDescent="0.25">
      <c r="A111" s="75" t="s">
        <v>15</v>
      </c>
      <c r="B111" s="66" t="s">
        <v>83</v>
      </c>
      <c r="C111" s="67"/>
      <c r="D111" s="67" t="s">
        <v>87</v>
      </c>
      <c r="E111" s="68" t="s">
        <v>70</v>
      </c>
      <c r="F111" s="69"/>
      <c r="G111" s="69"/>
      <c r="H111" s="69"/>
      <c r="I111" s="69"/>
      <c r="J111" s="69"/>
      <c r="K111" s="70">
        <v>14</v>
      </c>
      <c r="L111" s="70">
        <f>SUM($G$111:$K$111)</f>
        <v>14</v>
      </c>
      <c r="M111" s="71">
        <f t="array" ref="M111">INDEX(М[Цена за ед., руб],MATCH(1,IF(($B111=М[Наим.])*($C111=М[Артикул,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0</v>
      </c>
      <c r="N111" s="71">
        <f>ROUND($L$111*$M$111,2)</f>
        <v>0</v>
      </c>
      <c r="O111" s="67" t="s">
        <v>85</v>
      </c>
      <c r="P111" s="67">
        <f t="array" ref="P111">INDEX(М[Форма закупа],MATCH(1,IF(($B111=М[Наим.])*($C111=М[Артикул,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0</v>
      </c>
    </row>
    <row r="112" spans="1:16" outlineLevel="4" x14ac:dyDescent="0.25">
      <c r="A112" s="75" t="s">
        <v>89</v>
      </c>
      <c r="B112" s="66" t="s">
        <v>100</v>
      </c>
      <c r="C112" s="67"/>
      <c r="D112" s="67" t="s">
        <v>124</v>
      </c>
      <c r="E112" s="68" t="s">
        <v>70</v>
      </c>
      <c r="F112" s="69"/>
      <c r="G112" s="70">
        <v>7</v>
      </c>
      <c r="H112" s="70">
        <v>11</v>
      </c>
      <c r="I112" s="70">
        <v>11</v>
      </c>
      <c r="J112" s="70">
        <v>16</v>
      </c>
      <c r="K112" s="70">
        <v>8</v>
      </c>
      <c r="L112" s="70">
        <f>SUM($G$112:$K$112)</f>
        <v>53</v>
      </c>
      <c r="M112" s="71">
        <f t="array" ref="M112">INDEX(М[Цена за ед., руб],MATCH(1,IF(($B112=М[Наим.])*($C112=М[Артикул,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0</v>
      </c>
      <c r="N112" s="71">
        <f>ROUND($L$112*$M$112,2)</f>
        <v>0</v>
      </c>
      <c r="O112" s="67"/>
      <c r="P112" s="67">
        <f t="array" ref="P112">INDEX(М[Форма закупа],MATCH(1,IF(($B112=М[Наим.])*($C112=М[Артикул,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0</v>
      </c>
    </row>
    <row r="113" spans="1:16" outlineLevel="4" x14ac:dyDescent="0.25">
      <c r="A113" s="75" t="s">
        <v>93</v>
      </c>
      <c r="B113" s="66" t="s">
        <v>100</v>
      </c>
      <c r="C113" s="67"/>
      <c r="D113" s="67" t="s">
        <v>125</v>
      </c>
      <c r="E113" s="68" t="s">
        <v>70</v>
      </c>
      <c r="F113" s="69"/>
      <c r="G113" s="69"/>
      <c r="H113" s="69"/>
      <c r="I113" s="69"/>
      <c r="J113" s="70">
        <v>9</v>
      </c>
      <c r="K113" s="69"/>
      <c r="L113" s="70">
        <f>SUM($G$113:$K$113)</f>
        <v>9</v>
      </c>
      <c r="M113" s="71">
        <f t="array" ref="M113">INDEX(М[Цена за ед., руб],MATCH(1,IF(($B113=М[Наим.])*($C113=М[Артикул,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  <c r="N113" s="71">
        <f>ROUND($L$113*$M$113,2)</f>
        <v>0</v>
      </c>
      <c r="O113" s="67"/>
      <c r="P113" s="67">
        <f t="array" ref="P113">INDEX(М[Форма закупа],MATCH(1,IF(($B113=М[Наим.])*($C113=М[Артикул,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</row>
    <row r="114" spans="1:16" outlineLevel="4" x14ac:dyDescent="0.25">
      <c r="A114" s="75" t="s">
        <v>96</v>
      </c>
      <c r="B114" s="66" t="s">
        <v>100</v>
      </c>
      <c r="C114" s="67"/>
      <c r="D114" s="67" t="s">
        <v>126</v>
      </c>
      <c r="E114" s="68" t="s">
        <v>70</v>
      </c>
      <c r="F114" s="69"/>
      <c r="G114" s="69"/>
      <c r="H114" s="69"/>
      <c r="I114" s="69"/>
      <c r="J114" s="70">
        <v>8</v>
      </c>
      <c r="K114" s="69"/>
      <c r="L114" s="70">
        <f>SUM($G$114:$K$114)</f>
        <v>8</v>
      </c>
      <c r="M114" s="71">
        <f t="array" ref="M114">INDEX(М[Цена за ед., руб],MATCH(1,IF(($B114=М[Наим.])*($C114=М[Артикул,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  <c r="N114" s="71">
        <f>ROUND($L$114*$M$114,2)</f>
        <v>0</v>
      </c>
      <c r="O114" s="67"/>
      <c r="P114" s="67">
        <f t="array" ref="P114">INDEX(М[Форма закупа],MATCH(1,IF(($B114=М[Наим.])*($C114=М[Артикул,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</row>
    <row r="115" spans="1:16" outlineLevel="4" x14ac:dyDescent="0.25">
      <c r="A115" s="75" t="s">
        <v>99</v>
      </c>
      <c r="B115" s="66" t="s">
        <v>100</v>
      </c>
      <c r="C115" s="67"/>
      <c r="D115" s="67" t="s">
        <v>127</v>
      </c>
      <c r="E115" s="68" t="s">
        <v>70</v>
      </c>
      <c r="F115" s="69"/>
      <c r="G115" s="69"/>
      <c r="H115" s="69"/>
      <c r="I115" s="69"/>
      <c r="J115" s="70">
        <v>6</v>
      </c>
      <c r="K115" s="70">
        <v>2</v>
      </c>
      <c r="L115" s="70">
        <f>SUM($G$115:$K$115)</f>
        <v>8</v>
      </c>
      <c r="M115" s="71">
        <f t="array" ref="M115">INDEX(М[Цена за ед., руб],MATCH(1,IF(($B115=М[Наим.])*($C115=М[Артикул,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0</v>
      </c>
      <c r="N115" s="71">
        <f>ROUND($L$115*$M$115,2)</f>
        <v>0</v>
      </c>
      <c r="O115" s="67"/>
      <c r="P115" s="67">
        <f t="array" ref="P115">INDEX(М[Форма закупа],MATCH(1,IF(($B115=М[Наим.])*($C115=М[Артикул,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0</v>
      </c>
    </row>
    <row r="116" spans="1:16" outlineLevel="4" x14ac:dyDescent="0.25">
      <c r="A116" s="75" t="s">
        <v>102</v>
      </c>
      <c r="B116" s="66" t="s">
        <v>100</v>
      </c>
      <c r="C116" s="67"/>
      <c r="D116" s="67" t="s">
        <v>128</v>
      </c>
      <c r="E116" s="68" t="s">
        <v>70</v>
      </c>
      <c r="F116" s="69"/>
      <c r="G116" s="69"/>
      <c r="H116" s="69"/>
      <c r="I116" s="69"/>
      <c r="J116" s="70">
        <v>5</v>
      </c>
      <c r="K116" s="70">
        <v>2</v>
      </c>
      <c r="L116" s="70">
        <f>SUM($G$116:$K$116)</f>
        <v>7</v>
      </c>
      <c r="M116" s="71">
        <f t="array" ref="M116">INDEX(М[Цена за ед., руб],MATCH(1,IF(($B116=М[Наим.])*($C116=М[Артикул,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0</v>
      </c>
      <c r="N116" s="71">
        <f>ROUND($L$116*$M$116,2)</f>
        <v>0</v>
      </c>
      <c r="O116" s="67"/>
      <c r="P116" s="67">
        <f t="array" ref="P116">INDEX(М[Форма закупа],MATCH(1,IF(($B116=М[Наим.])*($C116=М[Артикул,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0</v>
      </c>
    </row>
    <row r="117" spans="1:16" outlineLevel="4" x14ac:dyDescent="0.25">
      <c r="A117" s="75" t="s">
        <v>106</v>
      </c>
      <c r="B117" s="66" t="s">
        <v>100</v>
      </c>
      <c r="C117" s="67"/>
      <c r="D117" s="67" t="s">
        <v>101</v>
      </c>
      <c r="E117" s="68" t="s">
        <v>70</v>
      </c>
      <c r="F117" s="69"/>
      <c r="G117" s="69"/>
      <c r="H117" s="69"/>
      <c r="I117" s="70">
        <v>3</v>
      </c>
      <c r="J117" s="70">
        <v>10</v>
      </c>
      <c r="K117" s="70">
        <v>6</v>
      </c>
      <c r="L117" s="70">
        <f>SUM($G$117:$K$117)</f>
        <v>19</v>
      </c>
      <c r="M117" s="71">
        <f t="array" ref="M117">INDEX(М[Цена за ед., руб],MATCH(1,IF(($B117=М[Наим.])*($C117=М[Артикул,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  <c r="N117" s="71">
        <f>ROUND($L$117*$M$117,2)</f>
        <v>0</v>
      </c>
      <c r="O117" s="67"/>
      <c r="P117" s="67">
        <f t="array" ref="P117">INDEX(М[Форма закупа],MATCH(1,IF(($B117=М[Наим.])*($C117=М[Артикул,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</row>
    <row r="118" spans="1:16" outlineLevel="4" x14ac:dyDescent="0.25">
      <c r="A118" s="75" t="s">
        <v>109</v>
      </c>
      <c r="B118" s="66" t="s">
        <v>129</v>
      </c>
      <c r="C118" s="67"/>
      <c r="D118" s="67" t="s">
        <v>130</v>
      </c>
      <c r="E118" s="68" t="s">
        <v>70</v>
      </c>
      <c r="F118" s="69"/>
      <c r="G118" s="69"/>
      <c r="H118" s="69"/>
      <c r="I118" s="69"/>
      <c r="J118" s="70">
        <v>26</v>
      </c>
      <c r="K118" s="69"/>
      <c r="L118" s="70">
        <f>SUM($G$118:$K$118)</f>
        <v>26</v>
      </c>
      <c r="M118" s="71">
        <f t="array" ref="M118">INDEX(М[Цена за ед., руб],MATCH(1,IF(($B118=М[Наим.])*($C118=М[Артикул,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  <c r="N118" s="71">
        <f>ROUND($L$118*$M$118,2)</f>
        <v>0</v>
      </c>
      <c r="O118" s="67"/>
      <c r="P118" s="67">
        <f t="array" ref="P118">INDEX(М[Форма закупа],MATCH(1,IF(($B118=М[Наим.])*($C118=М[Артикул,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</row>
    <row r="119" spans="1:16" outlineLevel="4" x14ac:dyDescent="0.25">
      <c r="A119" s="75" t="s">
        <v>112</v>
      </c>
      <c r="B119" s="66" t="s">
        <v>129</v>
      </c>
      <c r="C119" s="67"/>
      <c r="D119" s="67" t="s">
        <v>131</v>
      </c>
      <c r="E119" s="68" t="s">
        <v>70</v>
      </c>
      <c r="F119" s="69"/>
      <c r="G119" s="69"/>
      <c r="H119" s="69"/>
      <c r="I119" s="69"/>
      <c r="J119" s="69"/>
      <c r="K119" s="70">
        <v>10</v>
      </c>
      <c r="L119" s="70">
        <f>SUM($G$119:$K$119)</f>
        <v>10</v>
      </c>
      <c r="M119" s="71">
        <f t="array" ref="M119">INDEX(М[Цена за ед., руб],MATCH(1,IF(($B119=М[Наим.])*($C119=М[Артикул,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  <c r="N119" s="71">
        <f>ROUND($L$119*$M$119,2)</f>
        <v>0</v>
      </c>
      <c r="O119" s="67"/>
      <c r="P119" s="67">
        <f t="array" ref="P119">INDEX(М[Форма закупа],MATCH(1,IF(($B119=М[Наим.])*($C119=М[Артикул,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</row>
    <row r="120" spans="1:16" outlineLevel="4" x14ac:dyDescent="0.25">
      <c r="A120" s="75" t="s">
        <v>115</v>
      </c>
      <c r="B120" s="66" t="s">
        <v>103</v>
      </c>
      <c r="C120" s="67"/>
      <c r="D120" s="67" t="s">
        <v>104</v>
      </c>
      <c r="E120" s="68" t="s">
        <v>70</v>
      </c>
      <c r="F120" s="69"/>
      <c r="G120" s="69"/>
      <c r="H120" s="69"/>
      <c r="I120" s="69"/>
      <c r="J120" s="70">
        <v>62</v>
      </c>
      <c r="K120" s="69"/>
      <c r="L120" s="70">
        <f>SUM($G$120:$K$120)</f>
        <v>62</v>
      </c>
      <c r="M120" s="71">
        <f t="array" ref="M120">INDEX(М[Цена за ед., руб],MATCH(1,IF(($B120=М[Наим.])*($C120=М[Артикул,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  <c r="N120" s="71">
        <f>ROUND($L$120*$M$120,2)</f>
        <v>0</v>
      </c>
      <c r="O120" s="67" t="s">
        <v>132</v>
      </c>
      <c r="P120" s="67">
        <f t="array" ref="P120">INDEX(М[Форма закупа],MATCH(1,IF(($B120=М[Наим.])*($C120=М[Артикул,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</row>
    <row r="121" spans="1:16" outlineLevel="4" x14ac:dyDescent="0.25">
      <c r="A121" s="75" t="s">
        <v>119</v>
      </c>
      <c r="B121" s="66" t="s">
        <v>103</v>
      </c>
      <c r="C121" s="67"/>
      <c r="D121" s="67" t="s">
        <v>104</v>
      </c>
      <c r="E121" s="68" t="s">
        <v>70</v>
      </c>
      <c r="F121" s="69"/>
      <c r="G121" s="70">
        <v>14</v>
      </c>
      <c r="H121" s="70">
        <v>22</v>
      </c>
      <c r="I121" s="70">
        <v>12</v>
      </c>
      <c r="J121" s="69"/>
      <c r="K121" s="70">
        <v>30</v>
      </c>
      <c r="L121" s="70">
        <f>SUM($G$121:$K$121)</f>
        <v>78</v>
      </c>
      <c r="M121" s="71">
        <f t="array" ref="M121">INDEX(М[Цена за ед., руб],MATCH(1,IF(($B121=М[Наим.])*($C121=М[Артикул,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  <c r="N121" s="71">
        <f>ROUND($L$121*$M$121,2)</f>
        <v>0</v>
      </c>
      <c r="O121" s="67" t="s">
        <v>133</v>
      </c>
      <c r="P121" s="67">
        <f t="array" ref="P121">INDEX(М[Форма закупа],MATCH(1,IF(($B121=М[Наим.])*($C121=М[Артикул,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</row>
    <row r="122" spans="1:16" ht="31.5" outlineLevel="4" x14ac:dyDescent="0.25">
      <c r="A122" s="75" t="s">
        <v>134</v>
      </c>
      <c r="B122" s="66" t="s">
        <v>103</v>
      </c>
      <c r="C122" s="67"/>
      <c r="D122" s="67" t="s">
        <v>107</v>
      </c>
      <c r="E122" s="68" t="s">
        <v>70</v>
      </c>
      <c r="F122" s="69"/>
      <c r="G122" s="70">
        <v>4</v>
      </c>
      <c r="H122" s="70">
        <v>4</v>
      </c>
      <c r="I122" s="70">
        <v>8</v>
      </c>
      <c r="J122" s="70">
        <v>10</v>
      </c>
      <c r="K122" s="70">
        <v>5</v>
      </c>
      <c r="L122" s="70">
        <f>SUM($G$122:$K$122)</f>
        <v>31</v>
      </c>
      <c r="M122" s="71">
        <f t="array" ref="M122">INDEX(М[Цена за ед., руб],MATCH(1,IF(($B122=М[Наим.])*($C122=М[Артикул,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  <c r="N122" s="71">
        <f>ROUND($L$122*$M$122,2)</f>
        <v>0</v>
      </c>
      <c r="O122" s="67" t="s">
        <v>108</v>
      </c>
      <c r="P122" s="67">
        <f t="array" ref="P122">INDEX(М[Форма закупа],MATCH(1,IF(($B122=М[Наим.])*($C122=М[Артикул,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</row>
    <row r="123" spans="1:16" ht="31.5" outlineLevel="4" x14ac:dyDescent="0.25">
      <c r="A123" s="75" t="s">
        <v>135</v>
      </c>
      <c r="B123" s="66" t="s">
        <v>103</v>
      </c>
      <c r="C123" s="67"/>
      <c r="D123" s="67" t="s">
        <v>136</v>
      </c>
      <c r="E123" s="68" t="s">
        <v>70</v>
      </c>
      <c r="F123" s="69"/>
      <c r="G123" s="70">
        <v>4</v>
      </c>
      <c r="H123" s="70">
        <v>8</v>
      </c>
      <c r="I123" s="70">
        <v>5</v>
      </c>
      <c r="J123" s="70">
        <v>16</v>
      </c>
      <c r="K123" s="70">
        <v>8</v>
      </c>
      <c r="L123" s="70">
        <f>SUM($G$123:$K$123)</f>
        <v>41</v>
      </c>
      <c r="M123" s="71">
        <f t="array" ref="M123">INDEX(М[Цена за ед., руб],MATCH(1,IF(($B123=М[Наим.])*($C123=М[Артикул,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  <c r="N123" s="71">
        <f>ROUND($L$123*$M$123,2)</f>
        <v>0</v>
      </c>
      <c r="O123" s="67" t="s">
        <v>137</v>
      </c>
      <c r="P123" s="67">
        <f t="array" ref="P123">INDEX(М[Форма закупа],MATCH(1,IF(($B123=М[Наим.])*($C123=М[Артикул,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</row>
    <row r="124" spans="1:16" ht="31.5" outlineLevel="4" x14ac:dyDescent="0.25">
      <c r="A124" s="75" t="s">
        <v>138</v>
      </c>
      <c r="B124" s="66" t="s">
        <v>103</v>
      </c>
      <c r="C124" s="67"/>
      <c r="D124" s="67" t="s">
        <v>110</v>
      </c>
      <c r="E124" s="68" t="s">
        <v>70</v>
      </c>
      <c r="F124" s="69"/>
      <c r="G124" s="70">
        <v>5</v>
      </c>
      <c r="H124" s="70">
        <v>6</v>
      </c>
      <c r="I124" s="70">
        <v>9</v>
      </c>
      <c r="J124" s="70">
        <v>20</v>
      </c>
      <c r="K124" s="70">
        <v>12</v>
      </c>
      <c r="L124" s="70">
        <f>SUM($G$124:$K$124)</f>
        <v>52</v>
      </c>
      <c r="M124" s="71">
        <f t="array" ref="M124">INDEX(М[Цена за ед., руб],MATCH(1,IF(($B124=М[Наим.])*($C124=М[Артикул,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0</v>
      </c>
      <c r="N124" s="71">
        <f>ROUND($L$124*$M$124,2)</f>
        <v>0</v>
      </c>
      <c r="O124" s="67" t="s">
        <v>111</v>
      </c>
      <c r="P124" s="67">
        <f t="array" ref="P124">INDEX(М[Форма закупа],MATCH(1,IF(($B124=М[Наим.])*($C124=М[Артикул,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0</v>
      </c>
    </row>
    <row r="125" spans="1:16" outlineLevel="4" x14ac:dyDescent="0.25">
      <c r="A125" s="75" t="s">
        <v>139</v>
      </c>
      <c r="B125" s="66" t="s">
        <v>116</v>
      </c>
      <c r="C125" s="67"/>
      <c r="D125" s="67" t="s">
        <v>117</v>
      </c>
      <c r="E125" s="68" t="s">
        <v>70</v>
      </c>
      <c r="F125" s="69"/>
      <c r="G125" s="70">
        <v>12</v>
      </c>
      <c r="H125" s="70">
        <v>25</v>
      </c>
      <c r="I125" s="70">
        <v>10</v>
      </c>
      <c r="J125" s="70">
        <v>28</v>
      </c>
      <c r="K125" s="70">
        <v>13</v>
      </c>
      <c r="L125" s="70">
        <f>SUM($G$125:$K$125)</f>
        <v>88</v>
      </c>
      <c r="M125" s="71">
        <f t="array" ref="M125">INDEX(М[Цена за ед., руб],MATCH(1,IF(($B125=М[Наим.])*($C125=М[Артикул,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  <c r="N125" s="71">
        <f>ROUND($L$125*$M$125,2)</f>
        <v>0</v>
      </c>
      <c r="O125" s="67" t="s">
        <v>118</v>
      </c>
      <c r="P125" s="67">
        <f t="array" ref="P125">INDEX(М[Форма закупа],MATCH(1,IF(($B125=М[Наим.])*($C125=М[Артикул,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</row>
    <row r="126" spans="1:16" outlineLevel="4" x14ac:dyDescent="0.25">
      <c r="A126" s="75" t="s">
        <v>140</v>
      </c>
      <c r="B126" s="66" t="s">
        <v>120</v>
      </c>
      <c r="C126" s="67"/>
      <c r="D126" s="67"/>
      <c r="E126" s="68" t="s">
        <v>70</v>
      </c>
      <c r="F126" s="69"/>
      <c r="G126" s="70">
        <v>5</v>
      </c>
      <c r="H126" s="70">
        <v>6</v>
      </c>
      <c r="I126" s="70">
        <v>8</v>
      </c>
      <c r="J126" s="70">
        <v>21</v>
      </c>
      <c r="K126" s="70">
        <v>17</v>
      </c>
      <c r="L126" s="70">
        <f>SUM($G$126:$K$126)</f>
        <v>57</v>
      </c>
      <c r="M126" s="71">
        <f t="array" ref="M126">INDEX(М[Цена за ед., руб],MATCH(1,IF(($B126=М[Наим.])*($C126=М[Артикул,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  <c r="N126" s="71">
        <f>ROUND($L$126*$M$126,2)</f>
        <v>0</v>
      </c>
      <c r="O126" s="67"/>
      <c r="P126" s="67">
        <f t="array" ref="P126">INDEX(М[Форма закупа],MATCH(1,IF(($B126=М[Наим.])*($C126=М[Артикул,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</row>
    <row r="127" spans="1:16" outlineLevel="4" x14ac:dyDescent="0.25">
      <c r="A127" s="75" t="s">
        <v>141</v>
      </c>
      <c r="B127" s="66" t="s">
        <v>142</v>
      </c>
      <c r="C127" s="67"/>
      <c r="D127" s="67" t="s">
        <v>143</v>
      </c>
      <c r="E127" s="68" t="s">
        <v>70</v>
      </c>
      <c r="F127" s="69"/>
      <c r="G127" s="69"/>
      <c r="H127" s="69"/>
      <c r="I127" s="69"/>
      <c r="J127" s="69"/>
      <c r="K127" s="70">
        <v>5</v>
      </c>
      <c r="L127" s="70">
        <f>SUM($G$127:$K$127)</f>
        <v>5</v>
      </c>
      <c r="M127" s="71">
        <f t="array" ref="M127">INDEX(М[Цена за ед., руб],MATCH(1,IF(($B127=М[Наим.])*($C127=М[Артикул,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0</v>
      </c>
      <c r="N127" s="71">
        <f>ROUND($L$127*$M$127,2)</f>
        <v>0</v>
      </c>
      <c r="O127" s="67" t="s">
        <v>85</v>
      </c>
      <c r="P127" s="67">
        <f t="array" ref="P127">INDEX(М[Форма закупа],MATCH(1,IF(($B127=М[Наим.])*($C127=М[Артикул,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0</v>
      </c>
    </row>
    <row r="128" spans="1:16" outlineLevel="4" x14ac:dyDescent="0.25">
      <c r="A128" s="75" t="s">
        <v>144</v>
      </c>
      <c r="B128" s="66" t="s">
        <v>142</v>
      </c>
      <c r="C128" s="67"/>
      <c r="D128" s="67" t="s">
        <v>145</v>
      </c>
      <c r="E128" s="68" t="s">
        <v>70</v>
      </c>
      <c r="F128" s="69"/>
      <c r="G128" s="69"/>
      <c r="H128" s="69"/>
      <c r="I128" s="69"/>
      <c r="J128" s="70">
        <v>13</v>
      </c>
      <c r="K128" s="69"/>
      <c r="L128" s="70">
        <f>SUM($G$128:$K$128)</f>
        <v>13</v>
      </c>
      <c r="M128" s="71">
        <f t="array" ref="M128">INDEX(М[Цена за ед., руб],MATCH(1,IF(($B128=М[Наим.])*($C128=М[Артикул,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0</v>
      </c>
      <c r="N128" s="71">
        <f>ROUND($L$128*$M$128,2)</f>
        <v>0</v>
      </c>
      <c r="O128" s="67" t="s">
        <v>85</v>
      </c>
      <c r="P128" s="67">
        <f t="array" ref="P128">INDEX(М[Форма закупа],MATCH(1,IF(($B128=М[Наим.])*($C128=М[Артикул,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0</v>
      </c>
    </row>
    <row r="129" spans="1:16" outlineLevel="4" x14ac:dyDescent="0.25">
      <c r="A129" s="60"/>
      <c r="B129" s="53" t="s">
        <v>277</v>
      </c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2"/>
      <c r="N129" s="63">
        <f>SUM(N130:N146)</f>
        <v>0</v>
      </c>
      <c r="O129" s="57"/>
      <c r="P129" s="64"/>
    </row>
    <row r="130" spans="1:16" outlineLevel="4" x14ac:dyDescent="0.25">
      <c r="A130" s="75"/>
      <c r="B130" s="76" t="s">
        <v>252</v>
      </c>
      <c r="C130" s="67"/>
      <c r="D130" s="67"/>
      <c r="E130" s="68" t="s">
        <v>70</v>
      </c>
      <c r="F130" s="69"/>
      <c r="G130" s="70">
        <f>G148</f>
        <v>12</v>
      </c>
      <c r="H130" s="70">
        <f t="shared" ref="H130:K130" si="31">H148</f>
        <v>20</v>
      </c>
      <c r="I130" s="70">
        <f t="shared" si="31"/>
        <v>8</v>
      </c>
      <c r="J130" s="70">
        <f t="shared" si="31"/>
        <v>9</v>
      </c>
      <c r="K130" s="70">
        <f t="shared" si="31"/>
        <v>15</v>
      </c>
      <c r="L130" s="70">
        <f t="shared" ref="L130:L146" si="32">SUM(G130:K130)</f>
        <v>64</v>
      </c>
      <c r="M130" s="71">
        <f t="array" ref="M130">INDEX(Р[Цена за ед., руб],MATCH(1,IF(($B130=Р[Наименование])*($O130=Р[Примечание]),{1},($B130=Р[Наименование])*($O130=Р[Примечание])),0))</f>
        <v>0</v>
      </c>
      <c r="N130" s="71">
        <f t="shared" ref="N130:N146" si="33">ROUND(L130*M130,2)</f>
        <v>0</v>
      </c>
      <c r="O130" s="67"/>
      <c r="P130" s="67"/>
    </row>
    <row r="131" spans="1:16" outlineLevel="4" x14ac:dyDescent="0.25">
      <c r="A131" s="75"/>
      <c r="B131" s="76" t="s">
        <v>244</v>
      </c>
      <c r="C131" s="67"/>
      <c r="D131" s="67"/>
      <c r="E131" s="68" t="s">
        <v>70</v>
      </c>
      <c r="F131" s="69"/>
      <c r="G131" s="70">
        <f>G149</f>
        <v>0</v>
      </c>
      <c r="H131" s="70">
        <f t="shared" ref="H131:K131" si="34">H149</f>
        <v>0</v>
      </c>
      <c r="I131" s="70">
        <f t="shared" si="34"/>
        <v>1</v>
      </c>
      <c r="J131" s="70">
        <f t="shared" si="34"/>
        <v>0</v>
      </c>
      <c r="K131" s="70">
        <f t="shared" si="34"/>
        <v>2</v>
      </c>
      <c r="L131" s="70">
        <f t="shared" si="32"/>
        <v>3</v>
      </c>
      <c r="M131" s="71">
        <f t="array" ref="M131">INDEX(Р[Цена за ед., руб],MATCH(1,IF(($B131=Р[Наименование])*($O131=Р[Примечание]),{1},($B131=Р[Наименование])*($O131=Р[Примечание])),0))</f>
        <v>0</v>
      </c>
      <c r="N131" s="71">
        <f t="shared" si="33"/>
        <v>0</v>
      </c>
      <c r="O131" s="67"/>
      <c r="P131" s="67"/>
    </row>
    <row r="132" spans="1:16" outlineLevel="4" x14ac:dyDescent="0.25">
      <c r="A132" s="75"/>
      <c r="B132" s="76" t="s">
        <v>253</v>
      </c>
      <c r="C132" s="67"/>
      <c r="D132" s="67"/>
      <c r="E132" s="68" t="s">
        <v>70</v>
      </c>
      <c r="F132" s="69"/>
      <c r="G132" s="70">
        <f>G152</f>
        <v>13</v>
      </c>
      <c r="H132" s="70">
        <f t="shared" ref="H132:K132" si="35">H152</f>
        <v>25</v>
      </c>
      <c r="I132" s="70">
        <f t="shared" si="35"/>
        <v>15</v>
      </c>
      <c r="J132" s="70">
        <f t="shared" si="35"/>
        <v>13</v>
      </c>
      <c r="K132" s="70">
        <f t="shared" si="35"/>
        <v>44</v>
      </c>
      <c r="L132" s="70">
        <f t="shared" si="32"/>
        <v>110</v>
      </c>
      <c r="M132" s="71">
        <f t="array" ref="M132">INDEX(Р[Цена за ед., руб],MATCH(1,IF(($B132=Р[Наименование])*($O132=Р[Примечание]),{1},($B132=Р[Наименование])*($O132=Р[Примечание])),0))</f>
        <v>0</v>
      </c>
      <c r="N132" s="71">
        <f t="shared" si="33"/>
        <v>0</v>
      </c>
      <c r="O132" s="67"/>
      <c r="P132" s="67"/>
    </row>
    <row r="133" spans="1:16" outlineLevel="4" x14ac:dyDescent="0.25">
      <c r="A133" s="75"/>
      <c r="B133" s="76" t="s">
        <v>251</v>
      </c>
      <c r="C133" s="67"/>
      <c r="D133" s="67"/>
      <c r="E133" s="68" t="s">
        <v>70</v>
      </c>
      <c r="F133" s="69"/>
      <c r="G133" s="70">
        <f>G153+G154+G155</f>
        <v>5</v>
      </c>
      <c r="H133" s="70">
        <f t="shared" ref="H133:K133" si="36">H153+H154+H155</f>
        <v>5</v>
      </c>
      <c r="I133" s="70">
        <f t="shared" si="36"/>
        <v>14</v>
      </c>
      <c r="J133" s="70">
        <f t="shared" si="36"/>
        <v>20</v>
      </c>
      <c r="K133" s="70">
        <f t="shared" si="36"/>
        <v>12</v>
      </c>
      <c r="L133" s="70">
        <f t="shared" si="32"/>
        <v>56</v>
      </c>
      <c r="M133" s="71">
        <f t="array" ref="M133">INDEX(Р[Цена за ед., руб],MATCH(1,IF(($B133=Р[Наименование])*($O133=Р[Примечание]),{1},($B133=Р[Наименование])*($O133=Р[Примечание])),0))</f>
        <v>0</v>
      </c>
      <c r="N133" s="71">
        <f t="shared" si="33"/>
        <v>0</v>
      </c>
      <c r="O133" s="67"/>
      <c r="P133" s="67"/>
    </row>
    <row r="134" spans="1:16" outlineLevel="4" x14ac:dyDescent="0.25">
      <c r="A134" s="75"/>
      <c r="B134" s="76" t="s">
        <v>250</v>
      </c>
      <c r="C134" s="67"/>
      <c r="D134" s="67"/>
      <c r="E134" s="68" t="s">
        <v>70</v>
      </c>
      <c r="F134" s="69"/>
      <c r="G134" s="70">
        <f>G186</f>
        <v>41</v>
      </c>
      <c r="H134" s="70">
        <f t="shared" ref="H134:K134" si="37">H186</f>
        <v>69</v>
      </c>
      <c r="I134" s="70">
        <f t="shared" si="37"/>
        <v>48</v>
      </c>
      <c r="J134" s="70">
        <f t="shared" si="37"/>
        <v>49</v>
      </c>
      <c r="K134" s="70">
        <f t="shared" si="37"/>
        <v>78</v>
      </c>
      <c r="L134" s="70">
        <f t="shared" si="32"/>
        <v>285</v>
      </c>
      <c r="M134" s="71">
        <f t="array" ref="M134">INDEX(Р[Цена за ед., руб],MATCH(1,IF(($B134=Р[Наименование])*($O134=Р[Примечание]),{1},($B134=Р[Наименование])*($O134=Р[Примечание])),0))</f>
        <v>0</v>
      </c>
      <c r="N134" s="71">
        <f t="shared" si="33"/>
        <v>0</v>
      </c>
      <c r="O134" s="67"/>
      <c r="P134" s="67"/>
    </row>
    <row r="135" spans="1:16" outlineLevel="4" x14ac:dyDescent="0.25">
      <c r="A135" s="75"/>
      <c r="B135" s="76" t="s">
        <v>245</v>
      </c>
      <c r="C135" s="67"/>
      <c r="D135" s="67"/>
      <c r="E135" s="68" t="s">
        <v>70</v>
      </c>
      <c r="F135" s="69"/>
      <c r="G135" s="70">
        <f>G156+G157+G158</f>
        <v>13</v>
      </c>
      <c r="H135" s="70">
        <f t="shared" ref="H135:K135" si="38">H156+H157+H158</f>
        <v>21</v>
      </c>
      <c r="I135" s="70">
        <f t="shared" si="38"/>
        <v>46</v>
      </c>
      <c r="J135" s="70">
        <f t="shared" si="38"/>
        <v>8</v>
      </c>
      <c r="K135" s="70">
        <f t="shared" si="38"/>
        <v>42</v>
      </c>
      <c r="L135" s="70">
        <f t="shared" si="32"/>
        <v>130</v>
      </c>
      <c r="M135" s="71">
        <f t="array" ref="M135">INDEX(Р[Цена за ед., руб],MATCH(1,IF(($B135=Р[Наименование])*($O135=Р[Примечание]),{1},($B135=Р[Наименование])*($O135=Р[Примечание])),0))</f>
        <v>0</v>
      </c>
      <c r="N135" s="71">
        <f t="shared" si="33"/>
        <v>0</v>
      </c>
      <c r="O135" s="67"/>
      <c r="P135" s="67"/>
    </row>
    <row r="136" spans="1:16" outlineLevel="4" x14ac:dyDescent="0.25">
      <c r="A136" s="75"/>
      <c r="B136" s="76" t="s">
        <v>246</v>
      </c>
      <c r="C136" s="67"/>
      <c r="D136" s="67"/>
      <c r="E136" s="68" t="s">
        <v>70</v>
      </c>
      <c r="F136" s="69"/>
      <c r="G136" s="70">
        <f>G161+G162</f>
        <v>45</v>
      </c>
      <c r="H136" s="70">
        <f t="shared" ref="H136:K136" si="39">H161+H162</f>
        <v>73</v>
      </c>
      <c r="I136" s="70">
        <f t="shared" si="39"/>
        <v>57</v>
      </c>
      <c r="J136" s="70">
        <f t="shared" si="39"/>
        <v>54</v>
      </c>
      <c r="K136" s="70">
        <f t="shared" si="39"/>
        <v>97</v>
      </c>
      <c r="L136" s="70">
        <f t="shared" si="32"/>
        <v>326</v>
      </c>
      <c r="M136" s="71">
        <f t="array" ref="M136">INDEX(Р[Цена за ед., руб],MATCH(1,IF(($B136=Р[Наименование])*($O136=Р[Примечание]),{1},($B136=Р[Наименование])*($O136=Р[Примечание])),0))</f>
        <v>0</v>
      </c>
      <c r="N136" s="71">
        <f t="shared" si="33"/>
        <v>0</v>
      </c>
      <c r="O136" s="67"/>
      <c r="P136" s="67"/>
    </row>
    <row r="137" spans="1:16" outlineLevel="4" x14ac:dyDescent="0.25">
      <c r="A137" s="75"/>
      <c r="B137" s="76" t="s">
        <v>274</v>
      </c>
      <c r="C137" s="67"/>
      <c r="D137" s="67"/>
      <c r="E137" s="68" t="s">
        <v>70</v>
      </c>
      <c r="F137" s="69"/>
      <c r="G137" s="70">
        <f>G159+G160+G163+G164+G165+G166+G167+G168+G169+G170+G171+G172+G195+G196</f>
        <v>10</v>
      </c>
      <c r="H137" s="70">
        <f t="shared" ref="H137:K137" si="40">H159+H160+H163+H164+H165+H166+H167+H168+H169+H170+H171+H172+H195+H196</f>
        <v>14</v>
      </c>
      <c r="I137" s="70">
        <f t="shared" si="40"/>
        <v>18</v>
      </c>
      <c r="J137" s="70">
        <f t="shared" si="40"/>
        <v>12</v>
      </c>
      <c r="K137" s="70">
        <f t="shared" si="40"/>
        <v>18</v>
      </c>
      <c r="L137" s="70">
        <f t="shared" si="32"/>
        <v>72</v>
      </c>
      <c r="M137" s="71">
        <f t="array" ref="M137">INDEX(Р[Цена за ед., руб],MATCH(1,IF(($B137=Р[Наименование])*($O137=Р[Примечание]),{1},($B137=Р[Наименование])*($O137=Р[Примечание])),0))</f>
        <v>0</v>
      </c>
      <c r="N137" s="71">
        <f t="shared" si="33"/>
        <v>0</v>
      </c>
      <c r="O137" s="67"/>
      <c r="P137" s="67"/>
    </row>
    <row r="138" spans="1:16" outlineLevel="4" x14ac:dyDescent="0.25">
      <c r="A138" s="75"/>
      <c r="B138" s="76" t="s">
        <v>247</v>
      </c>
      <c r="C138" s="67"/>
      <c r="D138" s="67"/>
      <c r="E138" s="68" t="s">
        <v>70</v>
      </c>
      <c r="F138" s="69"/>
      <c r="G138" s="70">
        <f>G173+G174+G175</f>
        <v>14</v>
      </c>
      <c r="H138" s="70">
        <f t="shared" ref="H138:K138" si="41">H173+H174+H175</f>
        <v>25</v>
      </c>
      <c r="I138" s="70">
        <f t="shared" si="41"/>
        <v>10</v>
      </c>
      <c r="J138" s="70">
        <f t="shared" si="41"/>
        <v>20</v>
      </c>
      <c r="K138" s="70">
        <f t="shared" si="41"/>
        <v>56</v>
      </c>
      <c r="L138" s="70">
        <f t="shared" si="32"/>
        <v>125</v>
      </c>
      <c r="M138" s="71">
        <f t="array" ref="M138">INDEX(Р[Цена за ед., руб],MATCH(1,IF(($B138=Р[Наименование])*($O138=Р[Примечание]),{1},($B138=Р[Наименование])*($O138=Р[Примечание])),0))</f>
        <v>0</v>
      </c>
      <c r="N138" s="71">
        <f t="shared" si="33"/>
        <v>0</v>
      </c>
      <c r="O138" s="67"/>
      <c r="P138" s="67"/>
    </row>
    <row r="139" spans="1:16" outlineLevel="4" x14ac:dyDescent="0.25">
      <c r="A139" s="75"/>
      <c r="B139" s="76" t="s">
        <v>248</v>
      </c>
      <c r="C139" s="67"/>
      <c r="D139" s="67"/>
      <c r="E139" s="68" t="s">
        <v>70</v>
      </c>
      <c r="F139" s="69"/>
      <c r="G139" s="70">
        <f>G179+G180+G181</f>
        <v>29</v>
      </c>
      <c r="H139" s="70">
        <f t="shared" ref="H139:K139" si="42">H179+H180+H181</f>
        <v>44</v>
      </c>
      <c r="I139" s="70">
        <f t="shared" si="42"/>
        <v>26</v>
      </c>
      <c r="J139" s="70">
        <f t="shared" si="42"/>
        <v>44</v>
      </c>
      <c r="K139" s="70">
        <f t="shared" si="42"/>
        <v>85</v>
      </c>
      <c r="L139" s="70">
        <f t="shared" si="32"/>
        <v>228</v>
      </c>
      <c r="M139" s="71">
        <f t="array" ref="M139">INDEX(Р[Цена за ед., руб],MATCH(1,IF(($B139=Р[Наименование])*($O139=Р[Примечание]),{1},($B139=Р[Наименование])*($O139=Р[Примечание])),0))</f>
        <v>0</v>
      </c>
      <c r="N139" s="71">
        <f t="shared" si="33"/>
        <v>0</v>
      </c>
      <c r="O139" s="67"/>
      <c r="P139" s="67"/>
    </row>
    <row r="140" spans="1:16" outlineLevel="4" x14ac:dyDescent="0.25">
      <c r="A140" s="75"/>
      <c r="B140" s="76" t="s">
        <v>249</v>
      </c>
      <c r="C140" s="67"/>
      <c r="D140" s="67"/>
      <c r="E140" s="68" t="s">
        <v>70</v>
      </c>
      <c r="F140" s="69"/>
      <c r="G140" s="70">
        <f>G187</f>
        <v>16</v>
      </c>
      <c r="H140" s="70">
        <f t="shared" ref="H140:K140" si="43">H187</f>
        <v>29</v>
      </c>
      <c r="I140" s="70">
        <f t="shared" si="43"/>
        <v>10</v>
      </c>
      <c r="J140" s="70">
        <f t="shared" si="43"/>
        <v>41</v>
      </c>
      <c r="K140" s="70">
        <f t="shared" si="43"/>
        <v>81</v>
      </c>
      <c r="L140" s="70">
        <f t="shared" si="32"/>
        <v>177</v>
      </c>
      <c r="M140" s="71">
        <f t="array" ref="M140">INDEX(Р[Цена за ед., руб],MATCH(1,IF(($B140=Р[Наименование])*($O140=Р[Примечание]),{1},($B140=Р[Наименование])*($O140=Р[Примечание])),0))</f>
        <v>0</v>
      </c>
      <c r="N140" s="71">
        <f t="shared" si="33"/>
        <v>0</v>
      </c>
      <c r="O140" s="67"/>
      <c r="P140" s="67"/>
    </row>
    <row r="141" spans="1:16" outlineLevel="4" x14ac:dyDescent="0.25">
      <c r="A141" s="75"/>
      <c r="B141" s="76" t="s">
        <v>254</v>
      </c>
      <c r="C141" s="67"/>
      <c r="D141" s="67"/>
      <c r="E141" s="68" t="s">
        <v>70</v>
      </c>
      <c r="F141" s="69"/>
      <c r="G141" s="70">
        <f>G176+G177+G178</f>
        <v>14</v>
      </c>
      <c r="H141" s="70">
        <f t="shared" ref="H141:K141" si="44">H176+H177+H178</f>
        <v>30</v>
      </c>
      <c r="I141" s="70">
        <f t="shared" si="44"/>
        <v>16</v>
      </c>
      <c r="J141" s="70">
        <f t="shared" si="44"/>
        <v>44</v>
      </c>
      <c r="K141" s="70">
        <f t="shared" si="44"/>
        <v>30</v>
      </c>
      <c r="L141" s="70">
        <f t="shared" si="32"/>
        <v>134</v>
      </c>
      <c r="M141" s="71">
        <f t="array" ref="M141">INDEX(Р[Цена за ед., руб],MATCH(1,IF(($B141=Р[Наименование])*($O141=Р[Примечание]),{1},($B141=Р[Наименование])*($O141=Р[Примечание])),0))</f>
        <v>0</v>
      </c>
      <c r="N141" s="71">
        <f t="shared" si="33"/>
        <v>0</v>
      </c>
      <c r="O141" s="67"/>
      <c r="P141" s="67"/>
    </row>
    <row r="142" spans="1:16" outlineLevel="4" x14ac:dyDescent="0.25">
      <c r="A142" s="75"/>
      <c r="B142" s="76" t="s">
        <v>255</v>
      </c>
      <c r="C142" s="67"/>
      <c r="D142" s="67"/>
      <c r="E142" s="68" t="s">
        <v>70</v>
      </c>
      <c r="F142" s="69"/>
      <c r="G142" s="70">
        <f>G188+G189+G190+G191+G192+G193</f>
        <v>7</v>
      </c>
      <c r="H142" s="70">
        <f t="shared" ref="H142:K142" si="45">H188+H189+H190+H191+H192+H193</f>
        <v>15</v>
      </c>
      <c r="I142" s="70">
        <f t="shared" si="45"/>
        <v>8</v>
      </c>
      <c r="J142" s="70">
        <f t="shared" si="45"/>
        <v>13</v>
      </c>
      <c r="K142" s="70">
        <f t="shared" si="45"/>
        <v>8</v>
      </c>
      <c r="L142" s="70">
        <f t="shared" si="32"/>
        <v>51</v>
      </c>
      <c r="M142" s="71">
        <f t="array" ref="M142">INDEX(Р[Цена за ед., руб],MATCH(1,IF(($B142=Р[Наименование])*($O142=Р[Примечание]),{1},($B142=Р[Наименование])*($O142=Р[Примечание])),0))</f>
        <v>0</v>
      </c>
      <c r="N142" s="71">
        <f t="shared" si="33"/>
        <v>0</v>
      </c>
      <c r="O142" s="67"/>
      <c r="P142" s="67"/>
    </row>
    <row r="143" spans="1:16" outlineLevel="4" x14ac:dyDescent="0.25">
      <c r="A143" s="75"/>
      <c r="B143" s="76" t="s">
        <v>256</v>
      </c>
      <c r="C143" s="67"/>
      <c r="D143" s="67"/>
      <c r="E143" s="68" t="s">
        <v>70</v>
      </c>
      <c r="F143" s="69"/>
      <c r="G143" s="70">
        <f>G150</f>
        <v>0</v>
      </c>
      <c r="H143" s="70">
        <f t="shared" ref="H143:K143" si="46">H150</f>
        <v>0</v>
      </c>
      <c r="I143" s="70">
        <f t="shared" si="46"/>
        <v>0</v>
      </c>
      <c r="J143" s="70">
        <f t="shared" si="46"/>
        <v>9</v>
      </c>
      <c r="K143" s="70">
        <f t="shared" si="46"/>
        <v>7</v>
      </c>
      <c r="L143" s="70">
        <f t="shared" si="32"/>
        <v>16</v>
      </c>
      <c r="M143" s="71">
        <f t="array" ref="M143">INDEX(Р[Цена за ед., руб],MATCH(1,IF(($B143=Р[Наименование])*($O143=Р[Примечание]),{1},($B143=Р[Наименование])*($O143=Р[Примечание])),0))</f>
        <v>0</v>
      </c>
      <c r="N143" s="71">
        <f t="shared" si="33"/>
        <v>0</v>
      </c>
      <c r="O143" s="67"/>
      <c r="P143" s="67"/>
    </row>
    <row r="144" spans="1:16" outlineLevel="4" x14ac:dyDescent="0.25">
      <c r="A144" s="75"/>
      <c r="B144" s="76" t="s">
        <v>260</v>
      </c>
      <c r="C144" s="67"/>
      <c r="D144" s="67"/>
      <c r="E144" s="68" t="s">
        <v>70</v>
      </c>
      <c r="F144" s="69"/>
      <c r="G144" s="70">
        <f>G151</f>
        <v>0</v>
      </c>
      <c r="H144" s="70">
        <f t="shared" ref="H144:K144" si="47">H151</f>
        <v>0</v>
      </c>
      <c r="I144" s="70">
        <f t="shared" si="47"/>
        <v>0</v>
      </c>
      <c r="J144" s="70">
        <f t="shared" si="47"/>
        <v>1</v>
      </c>
      <c r="K144" s="70">
        <f t="shared" si="47"/>
        <v>0</v>
      </c>
      <c r="L144" s="70">
        <f t="shared" si="32"/>
        <v>1</v>
      </c>
      <c r="M144" s="71">
        <f t="array" ref="M144">INDEX(Р[Цена за ед., руб],MATCH(1,IF(($B144=Р[Наименование])*($O144=Р[Примечание]),{1},($B144=Р[Наименование])*($O144=Р[Примечание])),0))</f>
        <v>0</v>
      </c>
      <c r="N144" s="71">
        <f t="shared" si="33"/>
        <v>0</v>
      </c>
      <c r="O144" s="67"/>
      <c r="P144" s="67"/>
    </row>
    <row r="145" spans="1:16" outlineLevel="4" x14ac:dyDescent="0.25">
      <c r="A145" s="75"/>
      <c r="B145" s="76" t="s">
        <v>257</v>
      </c>
      <c r="C145" s="67"/>
      <c r="D145" s="67"/>
      <c r="E145" s="68" t="s">
        <v>70</v>
      </c>
      <c r="F145" s="69"/>
      <c r="G145" s="70">
        <f>G182+G183+G184+G185</f>
        <v>3</v>
      </c>
      <c r="H145" s="70">
        <f t="shared" ref="H145:K145" si="48">H182+H183+H184+H185</f>
        <v>8</v>
      </c>
      <c r="I145" s="70">
        <f t="shared" si="48"/>
        <v>6</v>
      </c>
      <c r="J145" s="70">
        <f t="shared" si="48"/>
        <v>9</v>
      </c>
      <c r="K145" s="70">
        <f t="shared" si="48"/>
        <v>8</v>
      </c>
      <c r="L145" s="70">
        <f t="shared" si="32"/>
        <v>34</v>
      </c>
      <c r="M145" s="71">
        <f t="array" ref="M145">INDEX(Р[Цена за ед., руб],MATCH(1,IF(($B145=Р[Наименование])*($O145=Р[Примечание]),{1},($B145=Р[Наименование])*($O145=Р[Примечание])),0))</f>
        <v>0</v>
      </c>
      <c r="N145" s="71">
        <f t="shared" si="33"/>
        <v>0</v>
      </c>
      <c r="O145" s="67"/>
      <c r="P145" s="67"/>
    </row>
    <row r="146" spans="1:16" outlineLevel="4" x14ac:dyDescent="0.25">
      <c r="A146" s="75"/>
      <c r="B146" s="76" t="s">
        <v>258</v>
      </c>
      <c r="C146" s="67"/>
      <c r="D146" s="67"/>
      <c r="E146" s="68" t="s">
        <v>70</v>
      </c>
      <c r="F146" s="69"/>
      <c r="G146" s="70">
        <f>G194</f>
        <v>0</v>
      </c>
      <c r="H146" s="70">
        <f t="shared" ref="H146:K146" si="49">H194</f>
        <v>0</v>
      </c>
      <c r="I146" s="70">
        <f t="shared" si="49"/>
        <v>0</v>
      </c>
      <c r="J146" s="70">
        <f t="shared" si="49"/>
        <v>2</v>
      </c>
      <c r="K146" s="70">
        <f t="shared" si="49"/>
        <v>0</v>
      </c>
      <c r="L146" s="70">
        <f t="shared" si="32"/>
        <v>2</v>
      </c>
      <c r="M146" s="71">
        <f t="array" ref="M146">INDEX(Р[Цена за ед., руб],MATCH(1,IF(($B146=Р[Наименование])*($O146=Р[Примечание]),{1},($B146=Р[Наименование])*($O146=Р[Примечание])),0))</f>
        <v>0</v>
      </c>
      <c r="N146" s="71">
        <f t="shared" si="33"/>
        <v>0</v>
      </c>
      <c r="O146" s="67"/>
      <c r="P146" s="67"/>
    </row>
    <row r="147" spans="1:16" outlineLevel="4" x14ac:dyDescent="0.25">
      <c r="A147" s="60"/>
      <c r="B147" s="53" t="s">
        <v>25</v>
      </c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2"/>
      <c r="N147" s="63">
        <f>SUM($N$148:$N$196)</f>
        <v>0</v>
      </c>
      <c r="O147" s="57"/>
      <c r="P147" s="64"/>
    </row>
    <row r="148" spans="1:16" outlineLevel="4" x14ac:dyDescent="0.25">
      <c r="A148" s="75" t="s">
        <v>26</v>
      </c>
      <c r="B148" s="66" t="s">
        <v>69</v>
      </c>
      <c r="C148" s="67"/>
      <c r="D148" s="67"/>
      <c r="E148" s="68" t="s">
        <v>70</v>
      </c>
      <c r="F148" s="69"/>
      <c r="G148" s="70">
        <v>12</v>
      </c>
      <c r="H148" s="70">
        <v>20</v>
      </c>
      <c r="I148" s="70">
        <v>8</v>
      </c>
      <c r="J148" s="70">
        <v>9</v>
      </c>
      <c r="K148" s="70">
        <v>15</v>
      </c>
      <c r="L148" s="70">
        <f>SUM($G$148:$K$148)</f>
        <v>64</v>
      </c>
      <c r="M148" s="71">
        <f t="array" ref="M148">INDEX(М[Цена за ед., руб],MATCH(1,IF(($B148=М[Наим.])*($C148=М[Артикул,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  <c r="N148" s="71">
        <f>ROUND($L$148*$M$148,2)</f>
        <v>0</v>
      </c>
      <c r="O148" s="67" t="s">
        <v>71</v>
      </c>
      <c r="P148" s="67">
        <f t="array" ref="P148">INDEX(М[Форма закупа],MATCH(1,IF(($B148=М[Наим.])*($C148=М[Артикул,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</row>
    <row r="149" spans="1:16" outlineLevel="4" x14ac:dyDescent="0.25">
      <c r="A149" s="75" t="s">
        <v>32</v>
      </c>
      <c r="B149" s="66" t="s">
        <v>72</v>
      </c>
      <c r="C149" s="67"/>
      <c r="D149" s="67"/>
      <c r="E149" s="68" t="s">
        <v>70</v>
      </c>
      <c r="F149" s="69"/>
      <c r="G149" s="69"/>
      <c r="H149" s="69"/>
      <c r="I149" s="70">
        <v>1</v>
      </c>
      <c r="J149" s="69"/>
      <c r="K149" s="70">
        <v>2</v>
      </c>
      <c r="L149" s="70">
        <f>SUM($G$149:$K$149)</f>
        <v>3</v>
      </c>
      <c r="M149" s="71">
        <f t="array" ref="M149">INDEX(М[Цена за ед., руб],MATCH(1,IF(($B149=М[Наим.])*($C149=М[Артикул,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  <c r="N149" s="71">
        <f>ROUND($L$149*$M$149,2)</f>
        <v>0</v>
      </c>
      <c r="O149" s="67" t="s">
        <v>73</v>
      </c>
      <c r="P149" s="67">
        <f t="array" ref="P149">INDEX(М[Форма закупа],MATCH(1,IF(($B149=М[Наим.])*($C149=М[Артикул,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</row>
    <row r="150" spans="1:16" outlineLevel="4" x14ac:dyDescent="0.25">
      <c r="A150" s="75" t="s">
        <v>34</v>
      </c>
      <c r="B150" s="66" t="s">
        <v>146</v>
      </c>
      <c r="C150" s="67"/>
      <c r="D150" s="67" t="s">
        <v>147</v>
      </c>
      <c r="E150" s="68" t="s">
        <v>70</v>
      </c>
      <c r="F150" s="69"/>
      <c r="G150" s="69"/>
      <c r="H150" s="69"/>
      <c r="I150" s="69"/>
      <c r="J150" s="70">
        <v>9</v>
      </c>
      <c r="K150" s="70">
        <v>7</v>
      </c>
      <c r="L150" s="70">
        <f>SUM($G$150:$K$150)</f>
        <v>16</v>
      </c>
      <c r="M150" s="71">
        <f t="array" ref="M150">INDEX(М[Цена за ед., руб],MATCH(1,IF(($B150=М[Наим.])*($C150=М[Артикул,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0</v>
      </c>
      <c r="N150" s="71">
        <f>ROUND($L$150*$M$150,2)</f>
        <v>0</v>
      </c>
      <c r="O150" s="67"/>
      <c r="P150" s="67">
        <f t="array" ref="P150">INDEX(М[Форма закупа],MATCH(1,IF(($B150=М[Наим.])*($C150=М[Артикул,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0</v>
      </c>
    </row>
    <row r="151" spans="1:16" ht="31.5" outlineLevel="4" x14ac:dyDescent="0.25">
      <c r="A151" s="75" t="s">
        <v>36</v>
      </c>
      <c r="B151" s="66" t="s">
        <v>148</v>
      </c>
      <c r="C151" s="67"/>
      <c r="D151" s="67"/>
      <c r="E151" s="68" t="s">
        <v>70</v>
      </c>
      <c r="F151" s="69"/>
      <c r="G151" s="69"/>
      <c r="H151" s="69"/>
      <c r="I151" s="69"/>
      <c r="J151" s="70">
        <v>1</v>
      </c>
      <c r="K151" s="69"/>
      <c r="L151" s="70">
        <f>SUM($G$151:$K$151)</f>
        <v>1</v>
      </c>
      <c r="M151" s="71">
        <f t="array" ref="M151">INDEX(М[Цена за ед., руб],MATCH(1,IF(($B151=М[Наим.])*($C151=М[Артикул,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  <c r="N151" s="71">
        <f>ROUND($L$151*$M$151,2)</f>
        <v>0</v>
      </c>
      <c r="O151" s="67" t="s">
        <v>149</v>
      </c>
      <c r="P151" s="67">
        <f t="array" ref="P151">INDEX(М[Форма закупа],MATCH(1,IF(($B151=М[Наим.])*($C151=М[Артикул,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</row>
    <row r="152" spans="1:16" outlineLevel="4" x14ac:dyDescent="0.25">
      <c r="A152" s="75" t="s">
        <v>38</v>
      </c>
      <c r="B152" s="66" t="s">
        <v>74</v>
      </c>
      <c r="C152" s="67"/>
      <c r="D152" s="67" t="s">
        <v>75</v>
      </c>
      <c r="E152" s="68" t="s">
        <v>70</v>
      </c>
      <c r="F152" s="69"/>
      <c r="G152" s="70">
        <v>13</v>
      </c>
      <c r="H152" s="70">
        <v>25</v>
      </c>
      <c r="I152" s="70">
        <v>15</v>
      </c>
      <c r="J152" s="70">
        <v>13</v>
      </c>
      <c r="K152" s="70">
        <v>44</v>
      </c>
      <c r="L152" s="70">
        <f>SUM($G$152:$K$152)</f>
        <v>110</v>
      </c>
      <c r="M152" s="71">
        <f t="array" ref="M152">INDEX(М[Цена за ед., руб],MATCH(1,IF(($B152=М[Наим.])*($C152=М[Артикул,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  <c r="N152" s="71">
        <f>ROUND($L$152*$M$152,2)</f>
        <v>0</v>
      </c>
      <c r="O152" s="67" t="s">
        <v>76</v>
      </c>
      <c r="P152" s="67">
        <f t="array" ref="P152">INDEX(М[Форма закупа],MATCH(1,IF(($B152=М[Наим.])*($C152=М[Артикул,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</row>
    <row r="153" spans="1:16" outlineLevel="4" x14ac:dyDescent="0.25">
      <c r="A153" s="75" t="s">
        <v>40</v>
      </c>
      <c r="B153" s="66" t="s">
        <v>77</v>
      </c>
      <c r="C153" s="67"/>
      <c r="D153" s="67" t="s">
        <v>78</v>
      </c>
      <c r="E153" s="68" t="s">
        <v>70</v>
      </c>
      <c r="F153" s="69"/>
      <c r="G153" s="70">
        <v>4</v>
      </c>
      <c r="H153" s="70">
        <v>4</v>
      </c>
      <c r="I153" s="70">
        <v>13</v>
      </c>
      <c r="J153" s="70">
        <v>7</v>
      </c>
      <c r="K153" s="70">
        <v>10</v>
      </c>
      <c r="L153" s="70">
        <f>SUM($G$153:$K$153)</f>
        <v>38</v>
      </c>
      <c r="M153" s="71">
        <f t="array" ref="M153">INDEX(М[Цена за ед., руб],MATCH(1,IF(($B153=М[Наим.])*($C153=М[Артикул,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  <c r="N153" s="71">
        <f>ROUND($L$153*$M$153,2)</f>
        <v>0</v>
      </c>
      <c r="O153" s="67"/>
      <c r="P153" s="67">
        <f t="array" ref="P153">INDEX(М[Форма закупа],MATCH(1,IF(($B153=М[Наим.])*($C153=М[Артикул,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</row>
    <row r="154" spans="1:16" outlineLevel="4" x14ac:dyDescent="0.25">
      <c r="A154" s="75" t="s">
        <v>42</v>
      </c>
      <c r="B154" s="66" t="s">
        <v>77</v>
      </c>
      <c r="C154" s="67"/>
      <c r="D154" s="67" t="s">
        <v>121</v>
      </c>
      <c r="E154" s="68" t="s">
        <v>70</v>
      </c>
      <c r="F154" s="69"/>
      <c r="G154" s="69"/>
      <c r="H154" s="69"/>
      <c r="I154" s="69"/>
      <c r="J154" s="70">
        <v>3</v>
      </c>
      <c r="K154" s="69"/>
      <c r="L154" s="70">
        <f>SUM($G$154:$K$154)</f>
        <v>3</v>
      </c>
      <c r="M154" s="71">
        <f t="array" ref="M154">INDEX(М[Цена за ед., руб],MATCH(1,IF(($B154=М[Наим.])*($C154=М[Артикул, марка, произв.])*($D154=М[Хар-ка])*($O154=М[Прим.]),{1},($B154=М[Наим.])*($C154=М[Артикул, марка, произв.])*($D154=М[Хар-ка])*($O154=М[Прим.])),0))</f>
        <v>0</v>
      </c>
      <c r="N154" s="71">
        <f>ROUND($L$154*$M$154,2)</f>
        <v>0</v>
      </c>
      <c r="O154" s="67"/>
      <c r="P154" s="67">
        <f t="array" ref="P154">INDEX(М[Форма закупа],MATCH(1,IF(($B154=М[Наим.])*($C154=М[Артикул, марка, произв.])*($D154=М[Хар-ка])*($O154=М[Прим.]),{1},($B154=М[Наим.])*($C154=М[Артикул, марка, произв.])*($D154=М[Хар-ка])*($O154=М[Прим.])),0))</f>
        <v>0</v>
      </c>
    </row>
    <row r="155" spans="1:16" outlineLevel="4" x14ac:dyDescent="0.25">
      <c r="A155" s="75" t="s">
        <v>44</v>
      </c>
      <c r="B155" s="66" t="s">
        <v>77</v>
      </c>
      <c r="C155" s="67"/>
      <c r="D155" s="67" t="s">
        <v>79</v>
      </c>
      <c r="E155" s="68" t="s">
        <v>70</v>
      </c>
      <c r="F155" s="69"/>
      <c r="G155" s="70">
        <v>1</v>
      </c>
      <c r="H155" s="70">
        <v>1</v>
      </c>
      <c r="I155" s="70">
        <v>1</v>
      </c>
      <c r="J155" s="70">
        <v>10</v>
      </c>
      <c r="K155" s="70">
        <v>2</v>
      </c>
      <c r="L155" s="70">
        <f>SUM($G$155:$K$155)</f>
        <v>15</v>
      </c>
      <c r="M155" s="71">
        <f t="array" ref="M155">INDEX(М[Цена за ед., руб],MATCH(1,IF(($B155=М[Наим.])*($C155=М[Артикул, марка, произв.])*($D155=М[Хар-ка])*($O155=М[Прим.]),{1},($B155=М[Наим.])*($C155=М[Артикул, марка, произв.])*($D155=М[Хар-ка])*($O155=М[Прим.])),0))</f>
        <v>0</v>
      </c>
      <c r="N155" s="71">
        <f>ROUND($L$155*$M$155,2)</f>
        <v>0</v>
      </c>
      <c r="O155" s="67"/>
      <c r="P155" s="67">
        <f t="array" ref="P155">INDEX(М[Форма закупа],MATCH(1,IF(($B155=М[Наим.])*($C155=М[Артикул, марка, произв.])*($D155=М[Хар-ка])*($O155=М[Прим.]),{1},($B155=М[Наим.])*($C155=М[Артикул, марка, произв.])*($D155=М[Хар-ка])*($O155=М[Прим.])),0))</f>
        <v>0</v>
      </c>
    </row>
    <row r="156" spans="1:16" outlineLevel="4" x14ac:dyDescent="0.25">
      <c r="A156" s="75" t="s">
        <v>46</v>
      </c>
      <c r="B156" s="66" t="s">
        <v>80</v>
      </c>
      <c r="C156" s="67"/>
      <c r="D156" s="67" t="s">
        <v>81</v>
      </c>
      <c r="E156" s="68" t="s">
        <v>70</v>
      </c>
      <c r="F156" s="69"/>
      <c r="G156" s="70">
        <v>4</v>
      </c>
      <c r="H156" s="70">
        <v>5</v>
      </c>
      <c r="I156" s="70">
        <v>5</v>
      </c>
      <c r="J156" s="70">
        <v>4</v>
      </c>
      <c r="K156" s="70">
        <v>34</v>
      </c>
      <c r="L156" s="70">
        <f>SUM($G$156:$K$156)</f>
        <v>52</v>
      </c>
      <c r="M156" s="71">
        <f t="array" ref="M156">INDEX(М[Цена за ед., руб],MATCH(1,IF(($B156=М[Наим.])*($C156=М[Артикул,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  <c r="N156" s="71">
        <f>ROUND($L$156*$M$156,2)</f>
        <v>0</v>
      </c>
      <c r="O156" s="67"/>
      <c r="P156" s="67">
        <f t="array" ref="P156">INDEX(М[Форма закупа],MATCH(1,IF(($B156=М[Наим.])*($C156=М[Артикул,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</row>
    <row r="157" spans="1:16" outlineLevel="4" x14ac:dyDescent="0.25">
      <c r="A157" s="75" t="s">
        <v>48</v>
      </c>
      <c r="B157" s="66" t="s">
        <v>80</v>
      </c>
      <c r="C157" s="67"/>
      <c r="D157" s="67" t="s">
        <v>82</v>
      </c>
      <c r="E157" s="68" t="s">
        <v>70</v>
      </c>
      <c r="F157" s="69"/>
      <c r="G157" s="70">
        <v>5</v>
      </c>
      <c r="H157" s="70">
        <v>9</v>
      </c>
      <c r="I157" s="70">
        <v>39</v>
      </c>
      <c r="J157" s="70">
        <v>4</v>
      </c>
      <c r="K157" s="70">
        <v>8</v>
      </c>
      <c r="L157" s="70">
        <f>SUM($G$157:$K$157)</f>
        <v>65</v>
      </c>
      <c r="M157" s="71">
        <f t="array" ref="M157">INDEX(М[Цена за ед., руб],MATCH(1,IF(($B157=М[Наим.])*($C157=М[Артикул,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  <c r="N157" s="71">
        <f>ROUND($L$157*$M$157,2)</f>
        <v>0</v>
      </c>
      <c r="O157" s="67"/>
      <c r="P157" s="67">
        <f t="array" ref="P157">INDEX(М[Форма закупа],MATCH(1,IF(($B157=М[Наим.])*($C157=М[Артикул,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</row>
    <row r="158" spans="1:16" outlineLevel="4" x14ac:dyDescent="0.25">
      <c r="A158" s="75" t="s">
        <v>15</v>
      </c>
      <c r="B158" s="66" t="s">
        <v>80</v>
      </c>
      <c r="C158" s="67"/>
      <c r="D158" s="67" t="s">
        <v>150</v>
      </c>
      <c r="E158" s="68" t="s">
        <v>70</v>
      </c>
      <c r="F158" s="69"/>
      <c r="G158" s="70">
        <v>4</v>
      </c>
      <c r="H158" s="70">
        <v>7</v>
      </c>
      <c r="I158" s="70">
        <v>2</v>
      </c>
      <c r="J158" s="69"/>
      <c r="K158" s="69"/>
      <c r="L158" s="70">
        <f>SUM($G$158:$K$158)</f>
        <v>13</v>
      </c>
      <c r="M158" s="71">
        <f t="array" ref="M158">INDEX(М[Цена за ед., руб],MATCH(1,IF(($B158=М[Наим.])*($C158=М[Артикул,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  <c r="N158" s="71">
        <f>ROUND($L$158*$M$158,2)</f>
        <v>0</v>
      </c>
      <c r="O158" s="67"/>
      <c r="P158" s="67">
        <f t="array" ref="P158">INDEX(М[Форма закупа],MATCH(1,IF(($B158=М[Наим.])*($C158=М[Артикул,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</row>
    <row r="159" spans="1:16" outlineLevel="4" x14ac:dyDescent="0.25">
      <c r="A159" s="75" t="s">
        <v>89</v>
      </c>
      <c r="B159" s="66" t="s">
        <v>151</v>
      </c>
      <c r="C159" s="67"/>
      <c r="D159" s="67" t="s">
        <v>152</v>
      </c>
      <c r="E159" s="68" t="s">
        <v>70</v>
      </c>
      <c r="F159" s="69"/>
      <c r="G159" s="69"/>
      <c r="H159" s="69"/>
      <c r="I159" s="70">
        <v>2</v>
      </c>
      <c r="J159" s="69"/>
      <c r="K159" s="69"/>
      <c r="L159" s="70">
        <f>SUM($G$159:$K$159)</f>
        <v>2</v>
      </c>
      <c r="M159" s="71">
        <f t="array" ref="M159">INDEX(М[Цена за ед., руб],MATCH(1,IF(($B159=М[Наим.])*($C159=М[Артикул,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  <c r="N159" s="71">
        <f>ROUND($L$159*$M$159,2)</f>
        <v>0</v>
      </c>
      <c r="O159" s="67" t="s">
        <v>153</v>
      </c>
      <c r="P159" s="67">
        <f t="array" ref="P159">INDEX(М[Форма закупа],MATCH(1,IF(($B159=М[Наим.])*($C159=М[Артикул,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</row>
    <row r="160" spans="1:16" outlineLevel="4" x14ac:dyDescent="0.25">
      <c r="A160" s="75" t="s">
        <v>93</v>
      </c>
      <c r="B160" s="66" t="s">
        <v>151</v>
      </c>
      <c r="C160" s="67"/>
      <c r="D160" s="67" t="s">
        <v>154</v>
      </c>
      <c r="E160" s="68" t="s">
        <v>70</v>
      </c>
      <c r="F160" s="69"/>
      <c r="G160" s="69"/>
      <c r="H160" s="69"/>
      <c r="I160" s="70">
        <v>4</v>
      </c>
      <c r="J160" s="69"/>
      <c r="K160" s="69"/>
      <c r="L160" s="70">
        <f>SUM($G$160:$K$160)</f>
        <v>4</v>
      </c>
      <c r="M160" s="71">
        <f t="array" ref="M160">INDEX(М[Цена за ед., руб],MATCH(1,IF(($B160=М[Наим.])*($C160=М[Артикул,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  <c r="N160" s="71">
        <f>ROUND($L$160*$M$160,2)</f>
        <v>0</v>
      </c>
      <c r="O160" s="67" t="s">
        <v>155</v>
      </c>
      <c r="P160" s="67">
        <f t="array" ref="P160">INDEX(М[Форма закупа],MATCH(1,IF(($B160=М[Наим.])*($C160=М[Артикул,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</row>
    <row r="161" spans="1:16" outlineLevel="4" x14ac:dyDescent="0.25">
      <c r="A161" s="75" t="s">
        <v>96</v>
      </c>
      <c r="B161" s="66" t="s">
        <v>83</v>
      </c>
      <c r="C161" s="67"/>
      <c r="D161" s="67" t="s">
        <v>84</v>
      </c>
      <c r="E161" s="68" t="s">
        <v>70</v>
      </c>
      <c r="F161" s="69"/>
      <c r="G161" s="70">
        <v>45</v>
      </c>
      <c r="H161" s="70">
        <v>73</v>
      </c>
      <c r="I161" s="70">
        <v>52</v>
      </c>
      <c r="J161" s="70">
        <v>54</v>
      </c>
      <c r="K161" s="69"/>
      <c r="L161" s="70">
        <f>SUM($G$161:$K$161)</f>
        <v>224</v>
      </c>
      <c r="M161" s="71">
        <f t="array" ref="M161">INDEX(М[Цена за ед., руб],MATCH(1,IF(($B161=М[Наим.])*($C161=М[Артикул,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  <c r="N161" s="71">
        <f>ROUND($L$161*$M$161,2)</f>
        <v>0</v>
      </c>
      <c r="O161" s="67" t="s">
        <v>85</v>
      </c>
      <c r="P161" s="67">
        <f t="array" ref="P161">INDEX(М[Форма закупа],MATCH(1,IF(($B161=М[Наим.])*($C161=М[Артикул,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</row>
    <row r="162" spans="1:16" ht="31.5" outlineLevel="4" x14ac:dyDescent="0.25">
      <c r="A162" s="75" t="s">
        <v>99</v>
      </c>
      <c r="B162" s="66" t="s">
        <v>83</v>
      </c>
      <c r="C162" s="67"/>
      <c r="D162" s="67" t="s">
        <v>87</v>
      </c>
      <c r="E162" s="68" t="s">
        <v>70</v>
      </c>
      <c r="F162" s="69"/>
      <c r="G162" s="69"/>
      <c r="H162" s="69"/>
      <c r="I162" s="70">
        <v>5</v>
      </c>
      <c r="J162" s="69"/>
      <c r="K162" s="70">
        <v>97</v>
      </c>
      <c r="L162" s="70">
        <f>SUM($G$162:$K$162)</f>
        <v>102</v>
      </c>
      <c r="M162" s="71">
        <f t="array" ref="M162">INDEX(М[Цена за ед., руб],MATCH(1,IF(($B162=М[Наим.])*($C162=М[Артикул,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  <c r="N162" s="71">
        <f>ROUND($L$162*$M$162,2)</f>
        <v>0</v>
      </c>
      <c r="O162" s="67" t="s">
        <v>85</v>
      </c>
      <c r="P162" s="67">
        <f t="array" ref="P162">INDEX(М[Форма закупа],MATCH(1,IF(($B162=М[Наим.])*($C162=М[Артикул,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</row>
    <row r="163" spans="1:16" outlineLevel="4" x14ac:dyDescent="0.25">
      <c r="A163" s="75" t="s">
        <v>102</v>
      </c>
      <c r="B163" s="66" t="s">
        <v>90</v>
      </c>
      <c r="C163" s="67"/>
      <c r="D163" s="67" t="s">
        <v>91</v>
      </c>
      <c r="E163" s="68" t="s">
        <v>70</v>
      </c>
      <c r="F163" s="69"/>
      <c r="G163" s="69"/>
      <c r="H163" s="69"/>
      <c r="I163" s="69"/>
      <c r="J163" s="70">
        <v>1</v>
      </c>
      <c r="K163" s="70">
        <v>3</v>
      </c>
      <c r="L163" s="70">
        <f>SUM($G$163:$K$163)</f>
        <v>4</v>
      </c>
      <c r="M163" s="71">
        <f t="array" ref="M163">INDEX(М[Цена за ед., руб],MATCH(1,IF(($B163=М[Наим.])*($C163=М[Артикул,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  <c r="N163" s="71">
        <f>ROUND($L$163*$M$163,2)</f>
        <v>0</v>
      </c>
      <c r="O163" s="67" t="s">
        <v>92</v>
      </c>
      <c r="P163" s="67">
        <f t="array" ref="P163">INDEX(М[Форма закупа],MATCH(1,IF(($B163=М[Наим.])*($C163=М[Артикул,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</row>
    <row r="164" spans="1:16" outlineLevel="4" x14ac:dyDescent="0.25">
      <c r="A164" s="75" t="s">
        <v>106</v>
      </c>
      <c r="B164" s="66" t="s">
        <v>90</v>
      </c>
      <c r="C164" s="67"/>
      <c r="D164" s="67" t="s">
        <v>156</v>
      </c>
      <c r="E164" s="68" t="s">
        <v>70</v>
      </c>
      <c r="F164" s="69"/>
      <c r="G164" s="70">
        <v>1</v>
      </c>
      <c r="H164" s="69"/>
      <c r="I164" s="70">
        <v>1</v>
      </c>
      <c r="J164" s="70">
        <v>3</v>
      </c>
      <c r="K164" s="69"/>
      <c r="L164" s="70">
        <f>SUM($G$164:$K$164)</f>
        <v>5</v>
      </c>
      <c r="M164" s="71">
        <f t="array" ref="M164">INDEX(М[Цена за ед., руб],MATCH(1,IF(($B164=М[Наим.])*($C164=М[Артикул,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  <c r="N164" s="71">
        <f>ROUND($L$164*$M$164,2)</f>
        <v>0</v>
      </c>
      <c r="O164" s="67" t="s">
        <v>157</v>
      </c>
      <c r="P164" s="67">
        <f t="array" ref="P164">INDEX(М[Форма закупа],MATCH(1,IF(($B164=М[Наим.])*($C164=М[Артикул,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</row>
    <row r="165" spans="1:16" outlineLevel="4" x14ac:dyDescent="0.25">
      <c r="A165" s="75" t="s">
        <v>109</v>
      </c>
      <c r="B165" s="66" t="s">
        <v>90</v>
      </c>
      <c r="C165" s="67"/>
      <c r="D165" s="67" t="s">
        <v>158</v>
      </c>
      <c r="E165" s="68" t="s">
        <v>70</v>
      </c>
      <c r="F165" s="69"/>
      <c r="G165" s="69"/>
      <c r="H165" s="70">
        <v>2</v>
      </c>
      <c r="I165" s="69"/>
      <c r="J165" s="69"/>
      <c r="K165" s="69"/>
      <c r="L165" s="70">
        <f>SUM($G$165:$K$165)</f>
        <v>2</v>
      </c>
      <c r="M165" s="71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71">
        <f>ROUND($L$165*$M$165,2)</f>
        <v>0</v>
      </c>
      <c r="O165" s="67" t="s">
        <v>159</v>
      </c>
      <c r="P165" s="67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</row>
    <row r="166" spans="1:16" outlineLevel="4" x14ac:dyDescent="0.25">
      <c r="A166" s="75" t="s">
        <v>112</v>
      </c>
      <c r="B166" s="66" t="s">
        <v>90</v>
      </c>
      <c r="C166" s="67"/>
      <c r="D166" s="67" t="s">
        <v>160</v>
      </c>
      <c r="E166" s="68" t="s">
        <v>70</v>
      </c>
      <c r="F166" s="69"/>
      <c r="G166" s="69"/>
      <c r="H166" s="69"/>
      <c r="I166" s="69"/>
      <c r="J166" s="70">
        <v>2</v>
      </c>
      <c r="K166" s="70">
        <v>1</v>
      </c>
      <c r="L166" s="70">
        <f>SUM($G$166:$K$166)</f>
        <v>3</v>
      </c>
      <c r="M166" s="71">
        <f t="array" ref="M166">INDEX(М[Цена за ед., руб],MATCH(1,IF(($B166=М[Наим.])*($C166=М[Артикул,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  <c r="N166" s="71">
        <f>ROUND($L$166*$M$166,2)</f>
        <v>0</v>
      </c>
      <c r="O166" s="67" t="s">
        <v>161</v>
      </c>
      <c r="P166" s="67">
        <f t="array" ref="P166">INDEX(М[Форма закупа],MATCH(1,IF(($B166=М[Наим.])*($C166=М[Артикул,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</row>
    <row r="167" spans="1:16" outlineLevel="4" x14ac:dyDescent="0.25">
      <c r="A167" s="75" t="s">
        <v>115</v>
      </c>
      <c r="B167" s="66" t="s">
        <v>90</v>
      </c>
      <c r="C167" s="67"/>
      <c r="D167" s="67" t="s">
        <v>162</v>
      </c>
      <c r="E167" s="68" t="s">
        <v>70</v>
      </c>
      <c r="F167" s="69"/>
      <c r="G167" s="69"/>
      <c r="H167" s="69"/>
      <c r="I167" s="69"/>
      <c r="J167" s="70">
        <v>1</v>
      </c>
      <c r="K167" s="70">
        <v>1</v>
      </c>
      <c r="L167" s="70">
        <f>SUM($G$167:$K$167)</f>
        <v>2</v>
      </c>
      <c r="M167" s="71">
        <f t="array" ref="M167">INDEX(М[Цена за ед., руб],MATCH(1,IF(($B167=М[Наим.])*($C167=М[Артикул,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  <c r="N167" s="71">
        <f>ROUND($L$167*$M$167,2)</f>
        <v>0</v>
      </c>
      <c r="O167" s="67" t="s">
        <v>163</v>
      </c>
      <c r="P167" s="67">
        <f t="array" ref="P167">INDEX(М[Форма закупа],MATCH(1,IF(($B167=М[Наим.])*($C167=М[Артикул,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</row>
    <row r="168" spans="1:16" outlineLevel="4" x14ac:dyDescent="0.25">
      <c r="A168" s="75" t="s">
        <v>119</v>
      </c>
      <c r="B168" s="66" t="s">
        <v>90</v>
      </c>
      <c r="C168" s="67"/>
      <c r="D168" s="67" t="s">
        <v>164</v>
      </c>
      <c r="E168" s="68" t="s">
        <v>70</v>
      </c>
      <c r="F168" s="69"/>
      <c r="G168" s="70">
        <v>2</v>
      </c>
      <c r="H168" s="69"/>
      <c r="I168" s="70">
        <v>2</v>
      </c>
      <c r="J168" s="70">
        <v>1</v>
      </c>
      <c r="K168" s="70">
        <v>1</v>
      </c>
      <c r="L168" s="70">
        <f>SUM($G$168:$K$168)</f>
        <v>6</v>
      </c>
      <c r="M168" s="71">
        <f t="array" ref="M168">INDEX(М[Цена за ед., руб],MATCH(1,IF(($B168=М[Наим.])*($C168=М[Артикул,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  <c r="N168" s="71">
        <f>ROUND($L$168*$M$168,2)</f>
        <v>0</v>
      </c>
      <c r="O168" s="67" t="s">
        <v>165</v>
      </c>
      <c r="P168" s="67">
        <f t="array" ref="P168">INDEX(М[Форма закупа],MATCH(1,IF(($B168=М[Наим.])*($C168=М[Артикул,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</row>
    <row r="169" spans="1:16" outlineLevel="4" x14ac:dyDescent="0.25">
      <c r="A169" s="75" t="s">
        <v>134</v>
      </c>
      <c r="B169" s="66" t="s">
        <v>90</v>
      </c>
      <c r="C169" s="67"/>
      <c r="D169" s="67" t="s">
        <v>166</v>
      </c>
      <c r="E169" s="68" t="s">
        <v>70</v>
      </c>
      <c r="F169" s="69"/>
      <c r="G169" s="69"/>
      <c r="H169" s="69"/>
      <c r="I169" s="69"/>
      <c r="J169" s="70">
        <v>1</v>
      </c>
      <c r="K169" s="69"/>
      <c r="L169" s="70">
        <f>SUM($G$169:$K$169)</f>
        <v>1</v>
      </c>
      <c r="M169" s="71">
        <f t="array" ref="M169">INDEX(М[Цена за ед., руб],MATCH(1,IF(($B169=М[Наим.])*($C169=М[Артикул,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  <c r="N169" s="71">
        <f>ROUND($L$169*$M$169,2)</f>
        <v>0</v>
      </c>
      <c r="O169" s="67" t="s">
        <v>167</v>
      </c>
      <c r="P169" s="67">
        <f t="array" ref="P169">INDEX(М[Форма закупа],MATCH(1,IF(($B169=М[Наим.])*($C169=М[Артикул,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</row>
    <row r="170" spans="1:16" outlineLevel="4" x14ac:dyDescent="0.25">
      <c r="A170" s="75" t="s">
        <v>135</v>
      </c>
      <c r="B170" s="66" t="s">
        <v>90</v>
      </c>
      <c r="C170" s="67"/>
      <c r="D170" s="67" t="s">
        <v>168</v>
      </c>
      <c r="E170" s="68" t="s">
        <v>70</v>
      </c>
      <c r="F170" s="69"/>
      <c r="G170" s="70">
        <v>3</v>
      </c>
      <c r="H170" s="70">
        <v>4</v>
      </c>
      <c r="I170" s="70">
        <v>2</v>
      </c>
      <c r="J170" s="69"/>
      <c r="K170" s="70">
        <v>1</v>
      </c>
      <c r="L170" s="70">
        <f>SUM($G$170:$K$170)</f>
        <v>10</v>
      </c>
      <c r="M170" s="71">
        <f t="array" ref="M170">INDEX(М[Цена за ед., руб],MATCH(1,IF(($B170=М[Наим.])*($C170=М[Артикул,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  <c r="N170" s="71">
        <f>ROUND($L$170*$M$170,2)</f>
        <v>0</v>
      </c>
      <c r="O170" s="67" t="s">
        <v>169</v>
      </c>
      <c r="P170" s="67">
        <f t="array" ref="P170">INDEX(М[Форма закупа],MATCH(1,IF(($B170=М[Наим.])*($C170=М[Артикул,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</row>
    <row r="171" spans="1:16" outlineLevel="4" x14ac:dyDescent="0.25">
      <c r="A171" s="75" t="s">
        <v>138</v>
      </c>
      <c r="B171" s="66" t="s">
        <v>90</v>
      </c>
      <c r="C171" s="67"/>
      <c r="D171" s="67" t="s">
        <v>94</v>
      </c>
      <c r="E171" s="68" t="s">
        <v>70</v>
      </c>
      <c r="F171" s="69"/>
      <c r="G171" s="69"/>
      <c r="H171" s="70">
        <v>3</v>
      </c>
      <c r="I171" s="70">
        <v>1</v>
      </c>
      <c r="J171" s="70">
        <v>2</v>
      </c>
      <c r="K171" s="70">
        <v>2</v>
      </c>
      <c r="L171" s="70">
        <f>SUM($G$171:$K$171)</f>
        <v>8</v>
      </c>
      <c r="M171" s="71">
        <f t="array" ref="M171">INDEX(М[Цена за ед., руб],MATCH(1,IF(($B171=М[Наим.])*($C171=М[Артикул,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  <c r="N171" s="71">
        <f>ROUND($L$171*$M$171,2)</f>
        <v>0</v>
      </c>
      <c r="O171" s="67" t="s">
        <v>95</v>
      </c>
      <c r="P171" s="67">
        <f t="array" ref="P171">INDEX(М[Форма закупа],MATCH(1,IF(($B171=М[Наим.])*($C171=М[Артикул,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</row>
    <row r="172" spans="1:16" outlineLevel="4" x14ac:dyDescent="0.25">
      <c r="A172" s="75" t="s">
        <v>139</v>
      </c>
      <c r="B172" s="66" t="s">
        <v>90</v>
      </c>
      <c r="C172" s="67"/>
      <c r="D172" s="67" t="s">
        <v>97</v>
      </c>
      <c r="E172" s="68" t="s">
        <v>70</v>
      </c>
      <c r="F172" s="69"/>
      <c r="G172" s="70">
        <v>4</v>
      </c>
      <c r="H172" s="70">
        <v>5</v>
      </c>
      <c r="I172" s="70">
        <v>6</v>
      </c>
      <c r="J172" s="69"/>
      <c r="K172" s="70">
        <v>8</v>
      </c>
      <c r="L172" s="70">
        <f>SUM($G$172:$K$172)</f>
        <v>23</v>
      </c>
      <c r="M172" s="71">
        <f t="array" ref="M172">INDEX(М[Цена за ед., руб],MATCH(1,IF(($B172=М[Наим.])*($C172=М[Артикул,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  <c r="N172" s="71">
        <f>ROUND($L$172*$M$172,2)</f>
        <v>0</v>
      </c>
      <c r="O172" s="67" t="s">
        <v>98</v>
      </c>
      <c r="P172" s="67">
        <f t="array" ref="P172">INDEX(М[Форма закупа],MATCH(1,IF(($B172=М[Наим.])*($C172=М[Артикул,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</row>
    <row r="173" spans="1:16" outlineLevel="4" x14ac:dyDescent="0.25">
      <c r="A173" s="75" t="s">
        <v>140</v>
      </c>
      <c r="B173" s="66" t="s">
        <v>100</v>
      </c>
      <c r="C173" s="67"/>
      <c r="D173" s="67" t="s">
        <v>127</v>
      </c>
      <c r="E173" s="68" t="s">
        <v>70</v>
      </c>
      <c r="F173" s="69"/>
      <c r="G173" s="70">
        <v>3</v>
      </c>
      <c r="H173" s="70">
        <v>13</v>
      </c>
      <c r="I173" s="70">
        <v>2</v>
      </c>
      <c r="J173" s="70">
        <v>8</v>
      </c>
      <c r="K173" s="70">
        <v>19</v>
      </c>
      <c r="L173" s="70">
        <f>SUM($G$173:$K$173)</f>
        <v>45</v>
      </c>
      <c r="M173" s="71">
        <f t="array" ref="M173">INDEX(М[Цена за ед., руб],MATCH(1,IF(($B173=М[Наим.])*($C173=М[Артикул,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  <c r="N173" s="71">
        <f>ROUND($L$173*$M$173,2)</f>
        <v>0</v>
      </c>
      <c r="O173" s="67"/>
      <c r="P173" s="67">
        <f t="array" ref="P173">INDEX(М[Форма закупа],MATCH(1,IF(($B173=М[Наим.])*($C173=М[Артикул,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</row>
    <row r="174" spans="1:16" outlineLevel="4" x14ac:dyDescent="0.25">
      <c r="A174" s="75" t="s">
        <v>141</v>
      </c>
      <c r="B174" s="66" t="s">
        <v>100</v>
      </c>
      <c r="C174" s="67"/>
      <c r="D174" s="67" t="s">
        <v>128</v>
      </c>
      <c r="E174" s="68" t="s">
        <v>70</v>
      </c>
      <c r="F174" s="69"/>
      <c r="G174" s="70">
        <v>5</v>
      </c>
      <c r="H174" s="70">
        <v>3</v>
      </c>
      <c r="I174" s="70">
        <v>4</v>
      </c>
      <c r="J174" s="70">
        <v>5</v>
      </c>
      <c r="K174" s="70">
        <v>24</v>
      </c>
      <c r="L174" s="70">
        <f>SUM($G$174:$K$174)</f>
        <v>41</v>
      </c>
      <c r="M174" s="71">
        <f t="array" ref="M174">INDEX(М[Цена за ед., руб],MATCH(1,IF(($B174=М[Наим.])*($C174=М[Артикул,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  <c r="N174" s="71">
        <f>ROUND($L$174*$M$174,2)</f>
        <v>0</v>
      </c>
      <c r="O174" s="67"/>
      <c r="P174" s="67">
        <f t="array" ref="P174">INDEX(М[Форма закупа],MATCH(1,IF(($B174=М[Наим.])*($C174=М[Артикул,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</row>
    <row r="175" spans="1:16" outlineLevel="4" x14ac:dyDescent="0.25">
      <c r="A175" s="75" t="s">
        <v>144</v>
      </c>
      <c r="B175" s="66" t="s">
        <v>100</v>
      </c>
      <c r="C175" s="67"/>
      <c r="D175" s="67" t="s">
        <v>101</v>
      </c>
      <c r="E175" s="68" t="s">
        <v>70</v>
      </c>
      <c r="F175" s="69"/>
      <c r="G175" s="70">
        <v>6</v>
      </c>
      <c r="H175" s="70">
        <v>9</v>
      </c>
      <c r="I175" s="70">
        <v>4</v>
      </c>
      <c r="J175" s="70">
        <v>7</v>
      </c>
      <c r="K175" s="70">
        <v>13</v>
      </c>
      <c r="L175" s="70">
        <f>SUM($G$175:$K$175)</f>
        <v>39</v>
      </c>
      <c r="M175" s="71">
        <f t="array" ref="M175">INDEX(М[Цена за ед., руб],MATCH(1,IF(($B175=М[Наим.])*($C175=М[Артикул,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  <c r="N175" s="71">
        <f>ROUND($L$175*$M$175,2)</f>
        <v>0</v>
      </c>
      <c r="O175" s="67"/>
      <c r="P175" s="67">
        <f t="array" ref="P175">INDEX(М[Форма закупа],MATCH(1,IF(($B175=М[Наим.])*($C175=М[Артикул,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</row>
    <row r="176" spans="1:16" outlineLevel="4" x14ac:dyDescent="0.25">
      <c r="A176" s="75" t="s">
        <v>170</v>
      </c>
      <c r="B176" s="66" t="s">
        <v>129</v>
      </c>
      <c r="C176" s="67"/>
      <c r="D176" s="67" t="s">
        <v>130</v>
      </c>
      <c r="E176" s="68" t="s">
        <v>70</v>
      </c>
      <c r="F176" s="69"/>
      <c r="G176" s="70">
        <v>8</v>
      </c>
      <c r="H176" s="70">
        <v>14</v>
      </c>
      <c r="I176" s="70">
        <v>4</v>
      </c>
      <c r="J176" s="69"/>
      <c r="K176" s="69"/>
      <c r="L176" s="70">
        <f>SUM($G$176:$K$176)</f>
        <v>26</v>
      </c>
      <c r="M176" s="71">
        <f t="array" ref="M176">INDEX(М[Цена за ед., руб],MATCH(1,IF(($B176=М[Наим.])*($C176=М[Артикул,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  <c r="N176" s="71">
        <f>ROUND($L$176*$M$176,2)</f>
        <v>0</v>
      </c>
      <c r="O176" s="67"/>
      <c r="P176" s="67">
        <f t="array" ref="P176">INDEX(М[Форма закупа],MATCH(1,IF(($B176=М[Наим.])*($C176=М[Артикул,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</row>
    <row r="177" spans="1:16" outlineLevel="4" x14ac:dyDescent="0.25">
      <c r="A177" s="75" t="s">
        <v>171</v>
      </c>
      <c r="B177" s="66" t="s">
        <v>129</v>
      </c>
      <c r="C177" s="67"/>
      <c r="D177" s="67" t="s">
        <v>131</v>
      </c>
      <c r="E177" s="68" t="s">
        <v>70</v>
      </c>
      <c r="F177" s="69"/>
      <c r="G177" s="70">
        <v>2</v>
      </c>
      <c r="H177" s="70">
        <v>2</v>
      </c>
      <c r="I177" s="70">
        <v>2</v>
      </c>
      <c r="J177" s="70">
        <v>36</v>
      </c>
      <c r="K177" s="70">
        <v>28</v>
      </c>
      <c r="L177" s="70">
        <f>SUM($G$177:$K$177)</f>
        <v>70</v>
      </c>
      <c r="M177" s="71">
        <f t="array" ref="M177">INDEX(М[Цена за ед., руб],MATCH(1,IF(($B177=М[Наим.])*($C177=М[Артикул,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  <c r="N177" s="71">
        <f>ROUND($L$177*$M$177,2)</f>
        <v>0</v>
      </c>
      <c r="O177" s="67"/>
      <c r="P177" s="67">
        <f t="array" ref="P177">INDEX(М[Форма закупа],MATCH(1,IF(($B177=М[Наим.])*($C177=М[Артикул,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</row>
    <row r="178" spans="1:16" outlineLevel="4" x14ac:dyDescent="0.25">
      <c r="A178" s="75" t="s">
        <v>172</v>
      </c>
      <c r="B178" s="66" t="s">
        <v>129</v>
      </c>
      <c r="C178" s="67"/>
      <c r="D178" s="67" t="s">
        <v>173</v>
      </c>
      <c r="E178" s="68" t="s">
        <v>70</v>
      </c>
      <c r="F178" s="69"/>
      <c r="G178" s="70">
        <v>4</v>
      </c>
      <c r="H178" s="70">
        <v>14</v>
      </c>
      <c r="I178" s="70">
        <v>10</v>
      </c>
      <c r="J178" s="70">
        <v>8</v>
      </c>
      <c r="K178" s="70">
        <v>2</v>
      </c>
      <c r="L178" s="70">
        <f>SUM($G$178:$K$178)</f>
        <v>38</v>
      </c>
      <c r="M178" s="71">
        <f t="array" ref="M178">INDEX(М[Цена за ед., руб],MATCH(1,IF(($B178=М[Наим.])*($C178=М[Артикул,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  <c r="N178" s="71">
        <f>ROUND($L$178*$M$178,2)</f>
        <v>0</v>
      </c>
      <c r="O178" s="67"/>
      <c r="P178" s="67">
        <f t="array" ref="P178">INDEX(М[Форма закупа],MATCH(1,IF(($B178=М[Наим.])*($C178=М[Артикул,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</row>
    <row r="179" spans="1:16" ht="31.5" outlineLevel="4" x14ac:dyDescent="0.25">
      <c r="A179" s="75" t="s">
        <v>174</v>
      </c>
      <c r="B179" s="66" t="s">
        <v>103</v>
      </c>
      <c r="C179" s="67"/>
      <c r="D179" s="67" t="s">
        <v>107</v>
      </c>
      <c r="E179" s="68" t="s">
        <v>70</v>
      </c>
      <c r="F179" s="69"/>
      <c r="G179" s="70">
        <v>7</v>
      </c>
      <c r="H179" s="70">
        <v>9</v>
      </c>
      <c r="I179" s="70">
        <v>3</v>
      </c>
      <c r="J179" s="70">
        <v>8</v>
      </c>
      <c r="K179" s="70">
        <v>10</v>
      </c>
      <c r="L179" s="70">
        <f>SUM($G$179:$K$179)</f>
        <v>37</v>
      </c>
      <c r="M179" s="71">
        <f t="array" ref="M179">INDEX(М[Цена за ед., руб],MATCH(1,IF(($B179=М[Наим.])*($C179=М[Артикул,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  <c r="N179" s="71">
        <f>ROUND($L$179*$M$179,2)</f>
        <v>0</v>
      </c>
      <c r="O179" s="67" t="s">
        <v>108</v>
      </c>
      <c r="P179" s="67">
        <f t="array" ref="P179">INDEX(М[Форма закупа],MATCH(1,IF(($B179=М[Наим.])*($C179=М[Артикул,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</row>
    <row r="180" spans="1:16" ht="31.5" outlineLevel="4" x14ac:dyDescent="0.25">
      <c r="A180" s="75" t="s">
        <v>175</v>
      </c>
      <c r="B180" s="66" t="s">
        <v>103</v>
      </c>
      <c r="C180" s="67"/>
      <c r="D180" s="67" t="s">
        <v>110</v>
      </c>
      <c r="E180" s="68" t="s">
        <v>70</v>
      </c>
      <c r="F180" s="69"/>
      <c r="G180" s="70">
        <v>16</v>
      </c>
      <c r="H180" s="70">
        <v>28</v>
      </c>
      <c r="I180" s="70">
        <v>16</v>
      </c>
      <c r="J180" s="70">
        <v>27</v>
      </c>
      <c r="K180" s="70">
        <v>61</v>
      </c>
      <c r="L180" s="70">
        <f>SUM($G$180:$K$180)</f>
        <v>148</v>
      </c>
      <c r="M180" s="71">
        <f t="array" ref="M180">INDEX(М[Цена за ед., руб],MATCH(1,IF(($B180=М[Наим.])*($C180=М[Артикул,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  <c r="N180" s="71">
        <f>ROUND($L$180*$M$180,2)</f>
        <v>0</v>
      </c>
      <c r="O180" s="67" t="s">
        <v>111</v>
      </c>
      <c r="P180" s="67">
        <f t="array" ref="P180">INDEX(М[Форма закупа],MATCH(1,IF(($B180=М[Наим.])*($C180=М[Артикул,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</row>
    <row r="181" spans="1:16" ht="31.5" outlineLevel="4" x14ac:dyDescent="0.25">
      <c r="A181" s="75" t="s">
        <v>176</v>
      </c>
      <c r="B181" s="66" t="s">
        <v>103</v>
      </c>
      <c r="C181" s="67"/>
      <c r="D181" s="67" t="s">
        <v>113</v>
      </c>
      <c r="E181" s="68" t="s">
        <v>70</v>
      </c>
      <c r="F181" s="69"/>
      <c r="G181" s="70">
        <v>6</v>
      </c>
      <c r="H181" s="70">
        <v>7</v>
      </c>
      <c r="I181" s="70">
        <v>7</v>
      </c>
      <c r="J181" s="70">
        <v>9</v>
      </c>
      <c r="K181" s="70">
        <v>14</v>
      </c>
      <c r="L181" s="70">
        <f>SUM($G$181:$K$181)</f>
        <v>43</v>
      </c>
      <c r="M181" s="71">
        <f t="array" ref="M181">INDEX(М[Цена за ед., руб],MATCH(1,IF(($B181=М[Наим.])*($C181=М[Артикул,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  <c r="N181" s="71">
        <f>ROUND($L$181*$M$181,2)</f>
        <v>0</v>
      </c>
      <c r="O181" s="67" t="s">
        <v>114</v>
      </c>
      <c r="P181" s="67">
        <f t="array" ref="P181">INDEX(М[Форма закупа],MATCH(1,IF(($B181=М[Наим.])*($C181=М[Артикул,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</row>
    <row r="182" spans="1:16" outlineLevel="4" x14ac:dyDescent="0.25">
      <c r="A182" s="75" t="s">
        <v>177</v>
      </c>
      <c r="B182" s="66" t="s">
        <v>178</v>
      </c>
      <c r="C182" s="67"/>
      <c r="D182" s="67" t="s">
        <v>179</v>
      </c>
      <c r="E182" s="68" t="s">
        <v>70</v>
      </c>
      <c r="F182" s="69"/>
      <c r="G182" s="70">
        <v>2</v>
      </c>
      <c r="H182" s="70">
        <v>7</v>
      </c>
      <c r="I182" s="70">
        <v>5</v>
      </c>
      <c r="J182" s="70">
        <v>9</v>
      </c>
      <c r="K182" s="70">
        <v>8</v>
      </c>
      <c r="L182" s="70">
        <f>SUM($G$182:$K$182)</f>
        <v>31</v>
      </c>
      <c r="M182" s="71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71">
        <f>ROUND($L$182*$M$182,2)</f>
        <v>0</v>
      </c>
      <c r="O182" s="67" t="s">
        <v>85</v>
      </c>
      <c r="P182" s="67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</row>
    <row r="183" spans="1:16" ht="31.5" outlineLevel="4" x14ac:dyDescent="0.25">
      <c r="A183" s="75" t="s">
        <v>180</v>
      </c>
      <c r="B183" s="66" t="s">
        <v>178</v>
      </c>
      <c r="C183" s="67"/>
      <c r="D183" s="67" t="s">
        <v>181</v>
      </c>
      <c r="E183" s="68" t="s">
        <v>70</v>
      </c>
      <c r="F183" s="69"/>
      <c r="G183" s="69"/>
      <c r="H183" s="69"/>
      <c r="I183" s="70">
        <v>1</v>
      </c>
      <c r="J183" s="69"/>
      <c r="K183" s="69"/>
      <c r="L183" s="70">
        <f>SUM($G$183:$K$183)</f>
        <v>1</v>
      </c>
      <c r="M183" s="71">
        <f t="array" ref="M183">INDEX(М[Цена за ед., руб],MATCH(1,IF(($B183=М[Наим.])*($C183=М[Артикул,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  <c r="N183" s="71">
        <f>ROUND($L$183*$M$183,2)</f>
        <v>0</v>
      </c>
      <c r="O183" s="67" t="s">
        <v>182</v>
      </c>
      <c r="P183" s="67">
        <f t="array" ref="P183">INDEX(М[Форма закупа],MATCH(1,IF(($B183=М[Наим.])*($C183=М[Артикул,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</row>
    <row r="184" spans="1:16" ht="31.5" outlineLevel="4" x14ac:dyDescent="0.25">
      <c r="A184" s="75" t="s">
        <v>183</v>
      </c>
      <c r="B184" s="66" t="s">
        <v>178</v>
      </c>
      <c r="C184" s="67"/>
      <c r="D184" s="67" t="s">
        <v>184</v>
      </c>
      <c r="E184" s="68" t="s">
        <v>70</v>
      </c>
      <c r="F184" s="69"/>
      <c r="G184" s="69"/>
      <c r="H184" s="70">
        <v>1</v>
      </c>
      <c r="I184" s="69"/>
      <c r="J184" s="69"/>
      <c r="K184" s="69"/>
      <c r="L184" s="70">
        <f>SUM($G$184:$K$184)</f>
        <v>1</v>
      </c>
      <c r="M184" s="71">
        <f t="array" ref="M184">INDEX(М[Цена за ед., руб],MATCH(1,IF(($B184=М[Наим.])*($C184=М[Артикул,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  <c r="N184" s="71">
        <f>ROUND($L$184*$M$184,2)</f>
        <v>0</v>
      </c>
      <c r="O184" s="67" t="s">
        <v>185</v>
      </c>
      <c r="P184" s="67">
        <f t="array" ref="P184">INDEX(М[Форма закупа],MATCH(1,IF(($B184=М[Наим.])*($C184=М[Артикул,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</row>
    <row r="185" spans="1:16" ht="31.5" outlineLevel="4" x14ac:dyDescent="0.25">
      <c r="A185" s="75" t="s">
        <v>186</v>
      </c>
      <c r="B185" s="66" t="s">
        <v>178</v>
      </c>
      <c r="C185" s="67"/>
      <c r="D185" s="67" t="s">
        <v>187</v>
      </c>
      <c r="E185" s="68" t="s">
        <v>70</v>
      </c>
      <c r="F185" s="69"/>
      <c r="G185" s="70">
        <v>1</v>
      </c>
      <c r="H185" s="69"/>
      <c r="I185" s="69"/>
      <c r="J185" s="69"/>
      <c r="K185" s="69"/>
      <c r="L185" s="70">
        <f>SUM($G$185:$K$185)</f>
        <v>1</v>
      </c>
      <c r="M185" s="71">
        <f t="array" ref="M185">INDEX(М[Цена за ед., руб],MATCH(1,IF(($B185=М[Наим.])*($C185=М[Артикул,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  <c r="N185" s="71">
        <f>ROUND($L$185*$M$185,2)</f>
        <v>0</v>
      </c>
      <c r="O185" s="67" t="s">
        <v>188</v>
      </c>
      <c r="P185" s="67">
        <f t="array" ref="P185">INDEX(М[Форма закупа],MATCH(1,IF(($B185=М[Наим.])*($C185=М[Артикул,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</row>
    <row r="186" spans="1:16" outlineLevel="4" x14ac:dyDescent="0.25">
      <c r="A186" s="75" t="s">
        <v>189</v>
      </c>
      <c r="B186" s="66" t="s">
        <v>116</v>
      </c>
      <c r="C186" s="67"/>
      <c r="D186" s="67" t="s">
        <v>117</v>
      </c>
      <c r="E186" s="68" t="s">
        <v>70</v>
      </c>
      <c r="F186" s="69"/>
      <c r="G186" s="70">
        <v>41</v>
      </c>
      <c r="H186" s="70">
        <v>69</v>
      </c>
      <c r="I186" s="70">
        <v>48</v>
      </c>
      <c r="J186" s="70">
        <v>49</v>
      </c>
      <c r="K186" s="70">
        <v>78</v>
      </c>
      <c r="L186" s="70">
        <f>SUM($G$186:$K$186)</f>
        <v>285</v>
      </c>
      <c r="M186" s="71">
        <f t="array" ref="M186">INDEX(М[Цена за ед., руб],MATCH(1,IF(($B186=М[Наим.])*($C186=М[Артикул,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  <c r="N186" s="71">
        <f>ROUND($L$186*$M$186,2)</f>
        <v>0</v>
      </c>
      <c r="O186" s="67" t="s">
        <v>118</v>
      </c>
      <c r="P186" s="67">
        <f t="array" ref="P186">INDEX(М[Форма закупа],MATCH(1,IF(($B186=М[Наим.])*($C186=М[Артикул,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</row>
    <row r="187" spans="1:16" outlineLevel="4" x14ac:dyDescent="0.25">
      <c r="A187" s="75" t="s">
        <v>190</v>
      </c>
      <c r="B187" s="66" t="s">
        <v>120</v>
      </c>
      <c r="C187" s="67"/>
      <c r="D187" s="67"/>
      <c r="E187" s="68" t="s">
        <v>70</v>
      </c>
      <c r="F187" s="69"/>
      <c r="G187" s="70">
        <v>16</v>
      </c>
      <c r="H187" s="70">
        <v>29</v>
      </c>
      <c r="I187" s="70">
        <v>10</v>
      </c>
      <c r="J187" s="70">
        <v>41</v>
      </c>
      <c r="K187" s="70">
        <v>81</v>
      </c>
      <c r="L187" s="70">
        <f>SUM($G$187:$K$187)</f>
        <v>177</v>
      </c>
      <c r="M187" s="71">
        <f t="array" ref="M187">INDEX(М[Цена за ед., руб],MATCH(1,IF(($B187=М[Наим.])*($C187=М[Артикул,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  <c r="N187" s="71">
        <f>ROUND($L$187*$M$187,2)</f>
        <v>0</v>
      </c>
      <c r="O187" s="67"/>
      <c r="P187" s="67">
        <f t="array" ref="P187">INDEX(М[Форма закупа],MATCH(1,IF(($B187=М[Наим.])*($C187=М[Артикул,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</row>
    <row r="188" spans="1:16" outlineLevel="4" x14ac:dyDescent="0.25">
      <c r="A188" s="75" t="s">
        <v>191</v>
      </c>
      <c r="B188" s="66" t="s">
        <v>142</v>
      </c>
      <c r="C188" s="67"/>
      <c r="D188" s="67" t="s">
        <v>192</v>
      </c>
      <c r="E188" s="68" t="s">
        <v>70</v>
      </c>
      <c r="F188" s="69"/>
      <c r="G188" s="70">
        <v>1</v>
      </c>
      <c r="H188" s="70">
        <v>7</v>
      </c>
      <c r="I188" s="70">
        <v>4</v>
      </c>
      <c r="J188" s="69"/>
      <c r="K188" s="69"/>
      <c r="L188" s="70">
        <f>SUM($G$188:$K$188)</f>
        <v>12</v>
      </c>
      <c r="M188" s="71">
        <f t="array" ref="M188">INDEX(М[Цена за ед., руб],MATCH(1,IF(($B188=М[Наим.])*($C188=М[Артикул,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  <c r="N188" s="71">
        <f>ROUND($L$188*$M$188,2)</f>
        <v>0</v>
      </c>
      <c r="O188" s="67" t="s">
        <v>85</v>
      </c>
      <c r="P188" s="67">
        <f t="array" ref="P188">INDEX(М[Форма закупа],MATCH(1,IF(($B188=М[Наим.])*($C188=М[Артикул,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</row>
    <row r="189" spans="1:16" outlineLevel="4" x14ac:dyDescent="0.25">
      <c r="A189" s="75" t="s">
        <v>193</v>
      </c>
      <c r="B189" s="66" t="s">
        <v>142</v>
      </c>
      <c r="C189" s="67"/>
      <c r="D189" s="67" t="s">
        <v>194</v>
      </c>
      <c r="E189" s="68" t="s">
        <v>70</v>
      </c>
      <c r="F189" s="69"/>
      <c r="G189" s="70">
        <v>1</v>
      </c>
      <c r="H189" s="70">
        <v>1</v>
      </c>
      <c r="I189" s="70">
        <v>1</v>
      </c>
      <c r="J189" s="69"/>
      <c r="K189" s="69"/>
      <c r="L189" s="70">
        <f>SUM($G$189:$K$189)</f>
        <v>3</v>
      </c>
      <c r="M189" s="71">
        <f t="array" ref="M189">INDEX(М[Цена за ед., руб],MATCH(1,IF(($B189=М[Наим.])*($C189=М[Артикул,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  <c r="N189" s="71">
        <f>ROUND($L$189*$M$189,2)</f>
        <v>0</v>
      </c>
      <c r="O189" s="67" t="s">
        <v>85</v>
      </c>
      <c r="P189" s="67">
        <f t="array" ref="P189">INDEX(М[Форма закупа],MATCH(1,IF(($B189=М[Наим.])*($C189=М[Артикул,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</row>
    <row r="190" spans="1:16" outlineLevel="4" x14ac:dyDescent="0.25">
      <c r="A190" s="75" t="s">
        <v>195</v>
      </c>
      <c r="B190" s="66" t="s">
        <v>142</v>
      </c>
      <c r="C190" s="67"/>
      <c r="D190" s="67" t="s">
        <v>143</v>
      </c>
      <c r="E190" s="68" t="s">
        <v>70</v>
      </c>
      <c r="F190" s="69"/>
      <c r="G190" s="69"/>
      <c r="H190" s="69"/>
      <c r="I190" s="69"/>
      <c r="J190" s="70">
        <v>9</v>
      </c>
      <c r="K190" s="70">
        <v>7</v>
      </c>
      <c r="L190" s="70">
        <f>SUM($G$190:$K$190)</f>
        <v>16</v>
      </c>
      <c r="M190" s="71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71">
        <f>ROUND($L$190*$M$190,2)</f>
        <v>0</v>
      </c>
      <c r="O190" s="67" t="s">
        <v>85</v>
      </c>
      <c r="P190" s="67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</row>
    <row r="191" spans="1:16" outlineLevel="4" x14ac:dyDescent="0.25">
      <c r="A191" s="75" t="s">
        <v>196</v>
      </c>
      <c r="B191" s="66" t="s">
        <v>142</v>
      </c>
      <c r="C191" s="67"/>
      <c r="D191" s="67" t="s">
        <v>197</v>
      </c>
      <c r="E191" s="68" t="s">
        <v>70</v>
      </c>
      <c r="F191" s="69"/>
      <c r="G191" s="70">
        <v>4</v>
      </c>
      <c r="H191" s="70">
        <v>7</v>
      </c>
      <c r="I191" s="70">
        <v>2</v>
      </c>
      <c r="J191" s="69"/>
      <c r="K191" s="69"/>
      <c r="L191" s="70">
        <f>SUM($G$191:$K$191)</f>
        <v>13</v>
      </c>
      <c r="M191" s="71">
        <f t="array" ref="M191">INDEX(М[Цена за ед., руб],MATCH(1,IF(($B191=М[Наим.])*($C191=М[Артикул,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  <c r="N191" s="71">
        <f>ROUND($L$191*$M$191,2)</f>
        <v>0</v>
      </c>
      <c r="O191" s="67" t="s">
        <v>85</v>
      </c>
      <c r="P191" s="67">
        <f t="array" ref="P191">INDEX(М[Форма закупа],MATCH(1,IF(($B191=М[Наим.])*($C191=М[Артикул,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</row>
    <row r="192" spans="1:16" outlineLevel="4" x14ac:dyDescent="0.25">
      <c r="A192" s="75" t="s">
        <v>198</v>
      </c>
      <c r="B192" s="66" t="s">
        <v>142</v>
      </c>
      <c r="C192" s="67"/>
      <c r="D192" s="67" t="s">
        <v>199</v>
      </c>
      <c r="E192" s="68" t="s">
        <v>70</v>
      </c>
      <c r="F192" s="69"/>
      <c r="G192" s="70">
        <v>1</v>
      </c>
      <c r="H192" s="69"/>
      <c r="I192" s="69"/>
      <c r="J192" s="69"/>
      <c r="K192" s="69"/>
      <c r="L192" s="70">
        <f>SUM($G$192:$K$192)</f>
        <v>1</v>
      </c>
      <c r="M192" s="71">
        <f t="array" ref="M192">INDEX(М[Цена за ед., руб],MATCH(1,IF(($B192=М[Наим.])*($C192=М[Артикул,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  <c r="N192" s="71">
        <f>ROUND($L$192*$M$192,2)</f>
        <v>0</v>
      </c>
      <c r="O192" s="67" t="s">
        <v>85</v>
      </c>
      <c r="P192" s="67">
        <f t="array" ref="P192">INDEX(М[Форма закупа],MATCH(1,IF(($B192=М[Наим.])*($C192=М[Артикул,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</row>
    <row r="193" spans="1:16" outlineLevel="4" x14ac:dyDescent="0.25">
      <c r="A193" s="75" t="s">
        <v>200</v>
      </c>
      <c r="B193" s="66" t="s">
        <v>142</v>
      </c>
      <c r="C193" s="67"/>
      <c r="D193" s="67" t="s">
        <v>201</v>
      </c>
      <c r="E193" s="68" t="s">
        <v>70</v>
      </c>
      <c r="F193" s="69"/>
      <c r="G193" s="69"/>
      <c r="H193" s="69"/>
      <c r="I193" s="70">
        <v>1</v>
      </c>
      <c r="J193" s="70">
        <v>4</v>
      </c>
      <c r="K193" s="70">
        <v>1</v>
      </c>
      <c r="L193" s="70">
        <f>SUM($G$193:$K$193)</f>
        <v>6</v>
      </c>
      <c r="M193" s="71">
        <f t="array" ref="M193">INDEX(М[Цена за ед., руб],MATCH(1,IF(($B193=М[Наим.])*($C193=М[Артикул,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  <c r="N193" s="71">
        <f>ROUND($L$193*$M$193,2)</f>
        <v>0</v>
      </c>
      <c r="O193" s="67" t="s">
        <v>85</v>
      </c>
      <c r="P193" s="67">
        <f t="array" ref="P193">INDEX(М[Форма закупа],MATCH(1,IF(($B193=М[Наим.])*($C193=М[Артикул,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</row>
    <row r="194" spans="1:16" outlineLevel="4" x14ac:dyDescent="0.25">
      <c r="A194" s="75" t="s">
        <v>202</v>
      </c>
      <c r="B194" s="66" t="s">
        <v>203</v>
      </c>
      <c r="C194" s="67"/>
      <c r="D194" s="67" t="s">
        <v>204</v>
      </c>
      <c r="E194" s="68" t="s">
        <v>70</v>
      </c>
      <c r="F194" s="69"/>
      <c r="G194" s="69"/>
      <c r="H194" s="69"/>
      <c r="I194" s="69"/>
      <c r="J194" s="70">
        <v>2</v>
      </c>
      <c r="K194" s="69"/>
      <c r="L194" s="70">
        <f>SUM($G$194:$K$194)</f>
        <v>2</v>
      </c>
      <c r="M194" s="71">
        <f t="array" ref="M194">INDEX(М[Цена за ед., руб],MATCH(1,IF(($B194=М[Наим.])*($C194=М[Артикул,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  <c r="N194" s="71">
        <f>ROUND($L$194*$M$194,2)</f>
        <v>0</v>
      </c>
      <c r="O194" s="67" t="s">
        <v>205</v>
      </c>
      <c r="P194" s="67">
        <f t="array" ref="P194">INDEX(М[Форма закупа],MATCH(1,IF(($B194=М[Наим.])*($C194=М[Артикул,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</row>
    <row r="195" spans="1:16" ht="31.5" outlineLevel="4" x14ac:dyDescent="0.25">
      <c r="A195" s="75" t="s">
        <v>206</v>
      </c>
      <c r="B195" s="66" t="s">
        <v>207</v>
      </c>
      <c r="C195" s="67"/>
      <c r="D195" s="67" t="s">
        <v>208</v>
      </c>
      <c r="E195" s="68" t="s">
        <v>70</v>
      </c>
      <c r="F195" s="69"/>
      <c r="G195" s="69"/>
      <c r="H195" s="69"/>
      <c r="I195" s="69"/>
      <c r="J195" s="70">
        <v>1</v>
      </c>
      <c r="K195" s="69"/>
      <c r="L195" s="70">
        <f>SUM($G$195:$K$195)</f>
        <v>1</v>
      </c>
      <c r="M195" s="71">
        <f t="array" ref="M195">INDEX(М[Цена за ед., руб],MATCH(1,IF(($B195=М[Наим.])*($C195=М[Артикул,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  <c r="N195" s="71">
        <f>ROUND($L$195*$M$195,2)</f>
        <v>0</v>
      </c>
      <c r="O195" s="67" t="s">
        <v>209</v>
      </c>
      <c r="P195" s="67">
        <f t="array" ref="P195">INDEX(М[Форма закупа],MATCH(1,IF(($B195=М[Наим.])*($C195=М[Артикул,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</row>
    <row r="196" spans="1:16" ht="31.5" outlineLevel="4" x14ac:dyDescent="0.25">
      <c r="A196" s="75" t="s">
        <v>210</v>
      </c>
      <c r="B196" s="66" t="s">
        <v>207</v>
      </c>
      <c r="C196" s="67"/>
      <c r="D196" s="67" t="s">
        <v>211</v>
      </c>
      <c r="E196" s="68" t="s">
        <v>70</v>
      </c>
      <c r="F196" s="69"/>
      <c r="G196" s="69"/>
      <c r="H196" s="69"/>
      <c r="I196" s="69"/>
      <c r="J196" s="69"/>
      <c r="K196" s="70">
        <v>1</v>
      </c>
      <c r="L196" s="70">
        <f>SUM($G$196:$K$196)</f>
        <v>1</v>
      </c>
      <c r="M196" s="71">
        <f t="array" ref="M196">INDEX(М[Цена за ед., руб],MATCH(1,IF(($B196=М[Наим.])*($C196=М[Артикул,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  <c r="N196" s="71">
        <f>ROUND($L$196*$M$196,2)</f>
        <v>0</v>
      </c>
      <c r="O196" s="67" t="s">
        <v>212</v>
      </c>
      <c r="P196" s="67">
        <f t="array" ref="P196">INDEX(М[Форма закупа],MATCH(1,IF(($B196=М[Наим.])*($C196=М[Артикул,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</row>
    <row r="197" spans="1:16" outlineLevel="2" x14ac:dyDescent="0.25">
      <c r="A197" s="52" t="s">
        <v>213</v>
      </c>
      <c r="B197" s="53" t="s">
        <v>214</v>
      </c>
      <c r="C197" s="54"/>
      <c r="D197" s="54"/>
      <c r="E197" s="55"/>
      <c r="F197" s="56"/>
      <c r="G197" s="57"/>
      <c r="H197" s="57"/>
      <c r="I197" s="57"/>
      <c r="J197" s="57"/>
      <c r="K197" s="57"/>
      <c r="L197" s="57"/>
      <c r="M197" s="58"/>
      <c r="N197" s="58">
        <f>SUM($N$198)</f>
        <v>0</v>
      </c>
      <c r="O197" s="59"/>
      <c r="P197" s="59"/>
    </row>
    <row r="198" spans="1:16" outlineLevel="3" x14ac:dyDescent="0.25">
      <c r="A198" s="52" t="s">
        <v>215</v>
      </c>
      <c r="B198" s="53" t="s">
        <v>214</v>
      </c>
      <c r="C198" s="54"/>
      <c r="D198" s="54"/>
      <c r="E198" s="55"/>
      <c r="F198" s="56"/>
      <c r="G198" s="57"/>
      <c r="H198" s="57"/>
      <c r="I198" s="57"/>
      <c r="J198" s="57"/>
      <c r="K198" s="57"/>
      <c r="L198" s="57"/>
      <c r="M198" s="58"/>
      <c r="N198" s="58">
        <f>SUM($N$212,$N$210,$N$201,$N$199)</f>
        <v>0</v>
      </c>
      <c r="O198" s="59"/>
      <c r="P198" s="59"/>
    </row>
    <row r="199" spans="1:16" outlineLevel="4" x14ac:dyDescent="0.25">
      <c r="A199" s="60"/>
      <c r="B199" s="53" t="s">
        <v>22</v>
      </c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2"/>
      <c r="N199" s="63">
        <f>SUM($N$200)</f>
        <v>0</v>
      </c>
      <c r="O199" s="57"/>
      <c r="P199" s="64"/>
    </row>
    <row r="200" spans="1:16" outlineLevel="4" x14ac:dyDescent="0.25">
      <c r="A200" s="65"/>
      <c r="B200" s="66" t="s">
        <v>30</v>
      </c>
      <c r="C200" s="67"/>
      <c r="D200" s="67"/>
      <c r="E200" s="68" t="s">
        <v>24</v>
      </c>
      <c r="F200" s="69"/>
      <c r="G200" s="72">
        <f>SUM(G202:G209)</f>
        <v>581</v>
      </c>
      <c r="H200" s="72">
        <f t="shared" ref="H200:K200" si="50">SUM(H202:H209)</f>
        <v>2178</v>
      </c>
      <c r="I200" s="72">
        <f t="shared" si="50"/>
        <v>1324</v>
      </c>
      <c r="J200" s="72">
        <f t="shared" si="50"/>
        <v>4978</v>
      </c>
      <c r="K200" s="72">
        <f t="shared" si="50"/>
        <v>2900</v>
      </c>
      <c r="L200" s="72">
        <f>SUM($G$200:$K$200)</f>
        <v>11961</v>
      </c>
      <c r="M200" s="71">
        <f t="array" ref="M200">INDEX(Р[Цена за ед., руб],MATCH(1,IF(($B200=Р[Наименование])*($O200=Р[Примечание]),{1},($B200=Р[Наименование])*($O200=Р[Примечание])),0))</f>
        <v>0</v>
      </c>
      <c r="N200" s="71">
        <f>ROUND($L$200*$M$200,2)</f>
        <v>0</v>
      </c>
      <c r="O200" s="67"/>
      <c r="P200" s="67"/>
    </row>
    <row r="201" spans="1:16" outlineLevel="4" x14ac:dyDescent="0.25">
      <c r="A201" s="60"/>
      <c r="B201" s="53" t="s">
        <v>25</v>
      </c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2"/>
      <c r="N201" s="63">
        <f>SUM($N$202:$N$209)</f>
        <v>0</v>
      </c>
      <c r="O201" s="57"/>
      <c r="P201" s="64"/>
    </row>
    <row r="202" spans="1:16" outlineLevel="4" x14ac:dyDescent="0.25">
      <c r="A202" s="65" t="s">
        <v>26</v>
      </c>
      <c r="B202" s="66" t="s">
        <v>27</v>
      </c>
      <c r="C202" s="67"/>
      <c r="D202" s="67" t="s">
        <v>31</v>
      </c>
      <c r="E202" s="68" t="s">
        <v>24</v>
      </c>
      <c r="F202" s="69"/>
      <c r="G202" s="70">
        <v>229</v>
      </c>
      <c r="H202" s="72">
        <v>1566</v>
      </c>
      <c r="I202" s="70">
        <v>774</v>
      </c>
      <c r="J202" s="69"/>
      <c r="K202" s="69"/>
      <c r="L202" s="72">
        <f>SUM($G$202:$K$202)</f>
        <v>2569</v>
      </c>
      <c r="M202" s="71">
        <f t="array" ref="M202">INDEX(М[Цена за ед., руб],MATCH(1,IF(($B202=М[Наим.])*($C202=М[Артикул,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  <c r="N202" s="71">
        <f>ROUND($L$202*$M$202,2)</f>
        <v>0</v>
      </c>
      <c r="O202" s="67" t="s">
        <v>29</v>
      </c>
      <c r="P202" s="67">
        <f t="array" ref="P202">INDEX(М[Форма закупа],MATCH(1,IF(($B202=М[Наим.])*($C202=М[Артикул,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</row>
    <row r="203" spans="1:16" outlineLevel="4" x14ac:dyDescent="0.25">
      <c r="A203" s="65" t="s">
        <v>32</v>
      </c>
      <c r="B203" s="66" t="s">
        <v>27</v>
      </c>
      <c r="C203" s="67"/>
      <c r="D203" s="67" t="s">
        <v>35</v>
      </c>
      <c r="E203" s="68" t="s">
        <v>24</v>
      </c>
      <c r="F203" s="69"/>
      <c r="G203" s="69"/>
      <c r="H203" s="69"/>
      <c r="I203" s="69"/>
      <c r="J203" s="70">
        <v>9</v>
      </c>
      <c r="K203" s="72">
        <v>1307</v>
      </c>
      <c r="L203" s="72">
        <f>SUM($G$203:$K$203)</f>
        <v>1316</v>
      </c>
      <c r="M203" s="71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71">
        <f>ROUND($L$203*$M$203,2)</f>
        <v>0</v>
      </c>
      <c r="O203" s="67" t="s">
        <v>29</v>
      </c>
      <c r="P203" s="67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</row>
    <row r="204" spans="1:16" outlineLevel="4" x14ac:dyDescent="0.25">
      <c r="A204" s="65" t="s">
        <v>34</v>
      </c>
      <c r="B204" s="66" t="s">
        <v>27</v>
      </c>
      <c r="C204" s="67"/>
      <c r="D204" s="67" t="s">
        <v>37</v>
      </c>
      <c r="E204" s="68" t="s">
        <v>24</v>
      </c>
      <c r="F204" s="69"/>
      <c r="G204" s="69"/>
      <c r="H204" s="69"/>
      <c r="I204" s="69"/>
      <c r="J204" s="72">
        <v>2446</v>
      </c>
      <c r="K204" s="72">
        <v>1505</v>
      </c>
      <c r="L204" s="72">
        <f>SUM($G$204:$K$204)</f>
        <v>3951</v>
      </c>
      <c r="M204" s="71">
        <f t="array" ref="M204">INDEX(М[Цена за ед., руб],MATCH(1,IF(($B204=М[Наим.])*($C204=М[Артикул,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  <c r="N204" s="71">
        <f>ROUND($L$204*$M$204,2)</f>
        <v>0</v>
      </c>
      <c r="O204" s="67" t="s">
        <v>29</v>
      </c>
      <c r="P204" s="67">
        <f t="array" ref="P204">INDEX(М[Форма закупа],MATCH(1,IF(($B204=М[Наим.])*($C204=М[Артикул,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</row>
    <row r="205" spans="1:16" outlineLevel="4" x14ac:dyDescent="0.25">
      <c r="A205" s="65" t="s">
        <v>36</v>
      </c>
      <c r="B205" s="66" t="s">
        <v>27</v>
      </c>
      <c r="C205" s="67"/>
      <c r="D205" s="67" t="s">
        <v>39</v>
      </c>
      <c r="E205" s="68" t="s">
        <v>24</v>
      </c>
      <c r="F205" s="69"/>
      <c r="G205" s="69"/>
      <c r="H205" s="69"/>
      <c r="I205" s="69"/>
      <c r="J205" s="72">
        <v>1945</v>
      </c>
      <c r="K205" s="70">
        <v>44</v>
      </c>
      <c r="L205" s="72">
        <f>SUM($G$205:$K$205)</f>
        <v>1989</v>
      </c>
      <c r="M205" s="71">
        <f t="array" ref="M205">INDEX(М[Цена за ед., руб],MATCH(1,IF(($B205=М[Наим.])*($C205=М[Артикул,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  <c r="N205" s="71">
        <f>ROUND($L$205*$M$205,2)</f>
        <v>0</v>
      </c>
      <c r="O205" s="67" t="s">
        <v>29</v>
      </c>
      <c r="P205" s="67">
        <f t="array" ref="P205">INDEX(М[Форма закупа],MATCH(1,IF(($B205=М[Наим.])*($C205=М[Артикул,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</row>
    <row r="206" spans="1:16" outlineLevel="4" x14ac:dyDescent="0.25">
      <c r="A206" s="65" t="s">
        <v>38</v>
      </c>
      <c r="B206" s="66" t="s">
        <v>27</v>
      </c>
      <c r="C206" s="67"/>
      <c r="D206" s="67" t="s">
        <v>41</v>
      </c>
      <c r="E206" s="68" t="s">
        <v>24</v>
      </c>
      <c r="F206" s="69"/>
      <c r="G206" s="69"/>
      <c r="H206" s="69"/>
      <c r="I206" s="69"/>
      <c r="J206" s="70">
        <v>112</v>
      </c>
      <c r="K206" s="69"/>
      <c r="L206" s="70">
        <f>SUM($G$206:$K$206)</f>
        <v>112</v>
      </c>
      <c r="M206" s="71">
        <f t="array" ref="M206">INDEX(М[Цена за ед., руб],MATCH(1,IF(($B206=М[Наим.])*($C206=М[Артикул,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  <c r="N206" s="71">
        <f>ROUND($L$206*$M$206,2)</f>
        <v>0</v>
      </c>
      <c r="O206" s="67" t="s">
        <v>29</v>
      </c>
      <c r="P206" s="67">
        <f t="array" ref="P206">INDEX(М[Форма закупа],MATCH(1,IF(($B206=М[Наим.])*($C206=М[Артикул,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</row>
    <row r="207" spans="1:16" outlineLevel="4" x14ac:dyDescent="0.25">
      <c r="A207" s="65" t="s">
        <v>40</v>
      </c>
      <c r="B207" s="66" t="s">
        <v>27</v>
      </c>
      <c r="C207" s="67"/>
      <c r="D207" s="67" t="s">
        <v>45</v>
      </c>
      <c r="E207" s="68" t="s">
        <v>24</v>
      </c>
      <c r="F207" s="69"/>
      <c r="G207" s="70">
        <v>88</v>
      </c>
      <c r="H207" s="69"/>
      <c r="I207" s="69"/>
      <c r="J207" s="69"/>
      <c r="K207" s="69"/>
      <c r="L207" s="70">
        <f>SUM($G$207:$K$207)</f>
        <v>88</v>
      </c>
      <c r="M207" s="71">
        <f t="array" ref="M207">INDEX(М[Цена за ед., руб],MATCH(1,IF(($B207=М[Наим.])*($C207=М[Артикул,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  <c r="N207" s="71">
        <f>ROUND($L$207*$M$207,2)</f>
        <v>0</v>
      </c>
      <c r="O207" s="67" t="s">
        <v>29</v>
      </c>
      <c r="P207" s="67">
        <f t="array" ref="P207">INDEX(М[Форма закупа],MATCH(1,IF(($B207=М[Наим.])*($C207=М[Артикул,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</row>
    <row r="208" spans="1:16" outlineLevel="4" x14ac:dyDescent="0.25">
      <c r="A208" s="65" t="s">
        <v>42</v>
      </c>
      <c r="B208" s="66" t="s">
        <v>27</v>
      </c>
      <c r="C208" s="67"/>
      <c r="D208" s="67" t="s">
        <v>47</v>
      </c>
      <c r="E208" s="68" t="s">
        <v>24</v>
      </c>
      <c r="F208" s="69"/>
      <c r="G208" s="70">
        <v>84</v>
      </c>
      <c r="H208" s="70">
        <v>44</v>
      </c>
      <c r="I208" s="70">
        <v>123</v>
      </c>
      <c r="J208" s="70">
        <v>44</v>
      </c>
      <c r="K208" s="70">
        <v>44</v>
      </c>
      <c r="L208" s="70">
        <f>SUM($G$208:$K$208)</f>
        <v>339</v>
      </c>
      <c r="M208" s="71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71">
        <f>ROUND($L$208*$M$208,2)</f>
        <v>0</v>
      </c>
      <c r="O208" s="67" t="s">
        <v>29</v>
      </c>
      <c r="P208" s="67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</row>
    <row r="209" spans="1:16" outlineLevel="4" x14ac:dyDescent="0.25">
      <c r="A209" s="65" t="s">
        <v>44</v>
      </c>
      <c r="B209" s="66" t="s">
        <v>27</v>
      </c>
      <c r="C209" s="67"/>
      <c r="D209" s="67" t="s">
        <v>49</v>
      </c>
      <c r="E209" s="68" t="s">
        <v>24</v>
      </c>
      <c r="F209" s="69"/>
      <c r="G209" s="70">
        <v>180</v>
      </c>
      <c r="H209" s="70">
        <v>568</v>
      </c>
      <c r="I209" s="70">
        <v>427</v>
      </c>
      <c r="J209" s="70">
        <v>422</v>
      </c>
      <c r="K209" s="69"/>
      <c r="L209" s="72">
        <f>SUM($G$209:$K$209)</f>
        <v>1597</v>
      </c>
      <c r="M209" s="71">
        <f t="array" ref="M209">INDEX(М[Цена за ед., руб],MATCH(1,IF(($B209=М[Наим.])*($C209=М[Артикул,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  <c r="N209" s="71">
        <f>ROUND($L$209*$M$209,2)</f>
        <v>0</v>
      </c>
      <c r="O209" s="67" t="s">
        <v>29</v>
      </c>
      <c r="P209" s="67">
        <f t="array" ref="P209">INDEX(М[Форма закупа],MATCH(1,IF(($B209=М[Наим.])*($C209=М[Артикул,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</row>
    <row r="210" spans="1:16" outlineLevel="4" x14ac:dyDescent="0.25">
      <c r="A210" s="60"/>
      <c r="B210" s="53" t="s">
        <v>22</v>
      </c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2"/>
      <c r="N210" s="63">
        <f>SUM($N$211)</f>
        <v>0</v>
      </c>
      <c r="O210" s="57"/>
      <c r="P210" s="64"/>
    </row>
    <row r="211" spans="1:16" outlineLevel="4" x14ac:dyDescent="0.25">
      <c r="A211" s="65"/>
      <c r="B211" s="66" t="s">
        <v>60</v>
      </c>
      <c r="C211" s="67"/>
      <c r="D211" s="67"/>
      <c r="E211" s="68" t="s">
        <v>24</v>
      </c>
      <c r="F211" s="69"/>
      <c r="G211" s="70">
        <v>10</v>
      </c>
      <c r="H211" s="70">
        <v>10</v>
      </c>
      <c r="I211" s="70">
        <v>10</v>
      </c>
      <c r="J211" s="69"/>
      <c r="K211" s="69"/>
      <c r="L211" s="70">
        <f>SUM($G$211:$K$211)</f>
        <v>30</v>
      </c>
      <c r="M211" s="71">
        <f t="array" ref="M211">INDEX(Р[Цена за ед., руб],MATCH(1,IF(($B211=Р[Наименование])*($O211=Р[Примечание]),{1},($B211=Р[Наименование])*($O211=Р[Примечание])),0))</f>
        <v>0</v>
      </c>
      <c r="N211" s="71">
        <f>ROUND($L$211*$M$211,2)</f>
        <v>0</v>
      </c>
      <c r="O211" s="67"/>
      <c r="P211" s="67"/>
    </row>
    <row r="212" spans="1:16" outlineLevel="4" x14ac:dyDescent="0.25">
      <c r="A212" s="60"/>
      <c r="B212" s="53" t="s">
        <v>25</v>
      </c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2"/>
      <c r="N212" s="63">
        <f>SUM($N$213)</f>
        <v>0</v>
      </c>
      <c r="O212" s="57"/>
      <c r="P212" s="64"/>
    </row>
    <row r="213" spans="1:16" outlineLevel="4" x14ac:dyDescent="0.25">
      <c r="A213" s="65" t="s">
        <v>26</v>
      </c>
      <c r="B213" s="66" t="s">
        <v>61</v>
      </c>
      <c r="C213" s="67"/>
      <c r="D213" s="67" t="s">
        <v>62</v>
      </c>
      <c r="E213" s="68" t="s">
        <v>55</v>
      </c>
      <c r="F213" s="69"/>
      <c r="G213" s="70">
        <v>10</v>
      </c>
      <c r="H213" s="70">
        <v>10</v>
      </c>
      <c r="I213" s="70">
        <v>10</v>
      </c>
      <c r="J213" s="69"/>
      <c r="K213" s="69"/>
      <c r="L213" s="70">
        <f>SUM($G$213:$K$213)</f>
        <v>30</v>
      </c>
      <c r="M213" s="71">
        <f t="array" ref="M213">INDEX(М[Цена за ед., руб],MATCH(1,IF(($B213=М[Наим.])*($C213=М[Артикул,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  <c r="N213" s="71">
        <f>ROUND($L$213*$M$213,2)</f>
        <v>0</v>
      </c>
      <c r="O213" s="67"/>
      <c r="P213" s="67">
        <f t="array" ref="P213">INDEX(М[Форма закупа],MATCH(1,IF(($B213=М[Наим.])*($C213=М[Артикул,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</row>
    <row r="214" spans="1:16" outlineLevel="2" x14ac:dyDescent="0.25">
      <c r="A214" s="52" t="s">
        <v>216</v>
      </c>
      <c r="B214" s="53" t="s">
        <v>217</v>
      </c>
      <c r="C214" s="54"/>
      <c r="D214" s="54"/>
      <c r="E214" s="55"/>
      <c r="F214" s="56"/>
      <c r="G214" s="57"/>
      <c r="H214" s="57"/>
      <c r="I214" s="57"/>
      <c r="J214" s="57"/>
      <c r="K214" s="57"/>
      <c r="L214" s="57"/>
      <c r="M214" s="58"/>
      <c r="N214" s="58">
        <f>SUM($N$215)</f>
        <v>0</v>
      </c>
      <c r="O214" s="59"/>
      <c r="P214" s="59"/>
    </row>
    <row r="215" spans="1:16" outlineLevel="3" x14ac:dyDescent="0.25">
      <c r="A215" s="52" t="s">
        <v>218</v>
      </c>
      <c r="B215" s="53" t="s">
        <v>217</v>
      </c>
      <c r="C215" s="54"/>
      <c r="D215" s="54"/>
      <c r="E215" s="55"/>
      <c r="F215" s="56"/>
      <c r="G215" s="57"/>
      <c r="H215" s="57"/>
      <c r="I215" s="57"/>
      <c r="J215" s="57"/>
      <c r="K215" s="57"/>
      <c r="L215" s="57"/>
      <c r="M215" s="58"/>
      <c r="N215" s="58">
        <f>SUM($N$216)</f>
        <v>0</v>
      </c>
      <c r="O215" s="59"/>
      <c r="P215" s="59"/>
    </row>
    <row r="216" spans="1:16" outlineLevel="4" x14ac:dyDescent="0.25">
      <c r="A216" s="60"/>
      <c r="B216" s="53" t="s">
        <v>22</v>
      </c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2"/>
      <c r="N216" s="63">
        <f>SUM($N$217)</f>
        <v>0</v>
      </c>
      <c r="O216" s="57"/>
      <c r="P216" s="64"/>
    </row>
    <row r="217" spans="1:16" outlineLevel="4" x14ac:dyDescent="0.25">
      <c r="A217" s="65"/>
      <c r="B217" s="66" t="s">
        <v>219</v>
      </c>
      <c r="C217" s="67"/>
      <c r="D217" s="67"/>
      <c r="E217" s="68" t="s">
        <v>68</v>
      </c>
      <c r="F217" s="69"/>
      <c r="G217" s="70">
        <v>1</v>
      </c>
      <c r="H217" s="70">
        <v>1</v>
      </c>
      <c r="I217" s="70">
        <v>1</v>
      </c>
      <c r="J217" s="70">
        <v>1</v>
      </c>
      <c r="K217" s="70">
        <v>1</v>
      </c>
      <c r="L217" s="70">
        <f>SUM($G$217:$K$217)</f>
        <v>5</v>
      </c>
      <c r="M217" s="71">
        <f t="array" ref="M217">INDEX(Р[Цена за ед., руб],MATCH(1,IF(($B217=Р[Наименование])*($O217=Р[Примечание]),{1},($B217=Р[Наименование])*($O217=Р[Примечание])),0))</f>
        <v>0</v>
      </c>
      <c r="N217" s="71">
        <f>ROUND($L$217*$M$217,2)</f>
        <v>0</v>
      </c>
      <c r="O217" s="67"/>
      <c r="P217" s="67"/>
    </row>
    <row r="218" spans="1:16" x14ac:dyDescent="0.25">
      <c r="A218" s="77"/>
      <c r="B218" s="114" t="s">
        <v>220</v>
      </c>
      <c r="C218" s="115"/>
      <c r="D218" s="115"/>
      <c r="E218" s="115"/>
      <c r="F218" s="115"/>
      <c r="G218" s="115"/>
      <c r="H218" s="115"/>
      <c r="I218" s="115"/>
      <c r="J218" s="115"/>
      <c r="K218" s="115"/>
      <c r="L218" s="115"/>
      <c r="M218" s="116"/>
      <c r="N218" s="78">
        <f>$N$11</f>
        <v>0</v>
      </c>
      <c r="O218" s="79"/>
      <c r="P218" s="79"/>
    </row>
    <row r="219" spans="1:16" x14ac:dyDescent="0.25">
      <c r="A219" s="77"/>
      <c r="B219" s="111" t="s">
        <v>221</v>
      </c>
      <c r="C219" s="112"/>
      <c r="D219" s="112"/>
      <c r="E219" s="112"/>
      <c r="F219" s="112"/>
      <c r="G219" s="112"/>
      <c r="H219" s="112"/>
      <c r="I219" s="112"/>
      <c r="J219" s="112"/>
      <c r="K219" s="112"/>
      <c r="L219" s="112"/>
      <c r="M219" s="113"/>
      <c r="N219" s="78">
        <f>SUM($N$216,$N$210,$N$199,$N$129,$N$87,$N$53,$N$45,$N$41,$N$35,$N$31,$N$18,$N$14)</f>
        <v>0</v>
      </c>
      <c r="O219" s="79"/>
      <c r="P219" s="79"/>
    </row>
    <row r="220" spans="1:16" x14ac:dyDescent="0.25">
      <c r="A220" s="77"/>
      <c r="B220" s="111" t="s">
        <v>222</v>
      </c>
      <c r="C220" s="112"/>
      <c r="D220" s="112"/>
      <c r="E220" s="112"/>
      <c r="F220" s="112"/>
      <c r="G220" s="112"/>
      <c r="H220" s="112"/>
      <c r="I220" s="112"/>
      <c r="J220" s="112"/>
      <c r="K220" s="112"/>
      <c r="L220" s="112"/>
      <c r="M220" s="113"/>
      <c r="N220" s="78">
        <f>SUM($N$212,$N$201,$N$147,$N$100,$N$65,$N$49,$N$47,$N$43,$N$37,$N$33,$N$20,$N$16)</f>
        <v>0</v>
      </c>
      <c r="O220" s="79"/>
      <c r="P220" s="79"/>
    </row>
    <row r="221" spans="1:16" x14ac:dyDescent="0.25">
      <c r="A221" s="77"/>
      <c r="B221" s="108" t="s">
        <v>268</v>
      </c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10"/>
      <c r="N221" s="80"/>
      <c r="O221" s="81" t="s">
        <v>269</v>
      </c>
      <c r="P221" s="79"/>
    </row>
    <row r="222" spans="1:16" x14ac:dyDescent="0.25">
      <c r="A222" s="82"/>
      <c r="B222" s="106" t="s">
        <v>223</v>
      </c>
      <c r="C222" s="106"/>
      <c r="D222" s="106"/>
      <c r="E222" s="106"/>
      <c r="F222" s="106"/>
      <c r="G222" s="106"/>
      <c r="H222" s="106"/>
      <c r="I222" s="106"/>
      <c r="J222" s="106"/>
      <c r="K222" s="106"/>
      <c r="L222" s="106"/>
      <c r="M222" s="107"/>
      <c r="N222" s="107"/>
      <c r="O222" s="106"/>
      <c r="P222" s="82"/>
    </row>
    <row r="223" spans="1:16" x14ac:dyDescent="0.25"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1"/>
      <c r="N223" s="121"/>
      <c r="O223" s="120"/>
    </row>
    <row r="224" spans="1:16" x14ac:dyDescent="0.25">
      <c r="A224" s="27"/>
      <c r="B224" s="32" t="s">
        <v>262</v>
      </c>
      <c r="C224" s="31"/>
      <c r="D224" s="31"/>
      <c r="E224" s="27"/>
      <c r="F224" s="27"/>
      <c r="G224" s="27"/>
      <c r="H224" s="29"/>
      <c r="I224" s="27"/>
      <c r="J224" s="30"/>
      <c r="K224" s="33"/>
      <c r="L224" s="30"/>
      <c r="M224" s="27"/>
      <c r="N224" s="27"/>
      <c r="O224" s="27"/>
      <c r="P224" s="27"/>
    </row>
    <row r="225" spans="1:14" s="27" customFormat="1" ht="45.75" customHeight="1" x14ac:dyDescent="0.25">
      <c r="A225" s="34" t="s">
        <v>263</v>
      </c>
      <c r="B225" s="117" t="s">
        <v>264</v>
      </c>
      <c r="C225" s="117"/>
      <c r="D225" s="117"/>
      <c r="E225" s="117"/>
      <c r="F225" s="117"/>
      <c r="G225" s="117"/>
      <c r="H225" s="117"/>
      <c r="I225" s="117"/>
      <c r="J225" s="117"/>
      <c r="K225" s="35"/>
      <c r="L225" s="35"/>
    </row>
    <row r="226" spans="1:14" s="27" customFormat="1" ht="70.5" customHeight="1" x14ac:dyDescent="0.25">
      <c r="A226" s="36" t="s">
        <v>263</v>
      </c>
      <c r="B226" s="117" t="s">
        <v>265</v>
      </c>
      <c r="C226" s="117"/>
      <c r="D226" s="117"/>
      <c r="E226" s="117"/>
      <c r="F226" s="117"/>
      <c r="G226" s="117"/>
      <c r="H226" s="117"/>
      <c r="I226" s="117"/>
      <c r="J226" s="117"/>
      <c r="K226" s="35"/>
      <c r="L226" s="37"/>
    </row>
    <row r="227" spans="1:14" s="27" customFormat="1" ht="22.5" customHeight="1" x14ac:dyDescent="0.25">
      <c r="A227" s="34" t="s">
        <v>263</v>
      </c>
      <c r="B227" s="118" t="s">
        <v>266</v>
      </c>
      <c r="C227" s="118"/>
      <c r="D227" s="118"/>
      <c r="E227" s="118"/>
      <c r="F227" s="118"/>
      <c r="G227" s="118"/>
      <c r="H227" s="118"/>
      <c r="I227" s="118"/>
      <c r="J227" s="118"/>
      <c r="K227" s="118"/>
      <c r="L227" s="38"/>
    </row>
    <row r="228" spans="1:14" s="27" customFormat="1" ht="22.5" customHeight="1" x14ac:dyDescent="0.25">
      <c r="A228" s="34" t="s">
        <v>263</v>
      </c>
      <c r="B228" s="119" t="s">
        <v>267</v>
      </c>
      <c r="C228" s="119"/>
      <c r="D228" s="119"/>
      <c r="E228" s="119"/>
      <c r="F228" s="119"/>
      <c r="G228" s="119"/>
      <c r="H228" s="119"/>
      <c r="I228" s="119"/>
      <c r="J228" s="119"/>
      <c r="K228" s="119"/>
      <c r="L228" s="119"/>
      <c r="M228" s="119"/>
      <c r="N228" s="119"/>
    </row>
  </sheetData>
  <autoFilter ref="A9:Q222" xr:uid="{00000000-0001-0000-0000-000000000000}"/>
  <mergeCells count="29">
    <mergeCell ref="B225:J225"/>
    <mergeCell ref="B226:J226"/>
    <mergeCell ref="B227:K227"/>
    <mergeCell ref="B228:N228"/>
    <mergeCell ref="B223:O223"/>
    <mergeCell ref="P8:P9"/>
    <mergeCell ref="B222:O222"/>
    <mergeCell ref="K8:K9"/>
    <mergeCell ref="L8:L9"/>
    <mergeCell ref="M8:M9"/>
    <mergeCell ref="N8:N9"/>
    <mergeCell ref="O8:O9"/>
    <mergeCell ref="B221:M221"/>
    <mergeCell ref="B220:M220"/>
    <mergeCell ref="B219:M219"/>
    <mergeCell ref="B218:M218"/>
    <mergeCell ref="B4:J4"/>
    <mergeCell ref="B6:J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B5:J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M37"/>
  <sheetViews>
    <sheetView workbookViewId="0">
      <pane ySplit="3" topLeftCell="A4" activePane="bottomLeft" state="frozen"/>
      <selection pane="bottomLeft" activeCell="A31" sqref="A31:XFD3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2" t="s">
        <v>224</v>
      </c>
      <c r="B1" s="122"/>
      <c r="C1" s="122"/>
      <c r="D1" s="122"/>
      <c r="E1" s="122"/>
      <c r="F1" s="122"/>
    </row>
    <row r="3" spans="1:6" ht="11.1" customHeight="1" x14ac:dyDescent="0.2">
      <c r="A3" s="9" t="s">
        <v>3</v>
      </c>
      <c r="B3" s="2" t="s">
        <v>6</v>
      </c>
      <c r="C3" s="2" t="s">
        <v>10</v>
      </c>
      <c r="D3" s="16" t="s">
        <v>11</v>
      </c>
      <c r="E3" s="16" t="s">
        <v>12</v>
      </c>
      <c r="F3" s="10" t="s">
        <v>13</v>
      </c>
    </row>
    <row r="4" spans="1:6" ht="11.1" customHeight="1" x14ac:dyDescent="0.2">
      <c r="A4" s="7" t="s">
        <v>23</v>
      </c>
      <c r="B4" s="3" t="s">
        <v>24</v>
      </c>
      <c r="C4" s="4">
        <v>176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30</v>
      </c>
      <c r="B5" s="3" t="s">
        <v>24</v>
      </c>
      <c r="C5" s="6">
        <v>85317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50</v>
      </c>
      <c r="B6" s="3" t="s">
        <v>24</v>
      </c>
      <c r="C6" s="4">
        <v>90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52</v>
      </c>
      <c r="B7" s="3" t="s">
        <v>24</v>
      </c>
      <c r="C7" s="6">
        <v>17265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58</v>
      </c>
      <c r="B8" s="3" t="s">
        <v>24</v>
      </c>
      <c r="C8" s="4">
        <v>90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60</v>
      </c>
      <c r="B9" s="3" t="s">
        <v>24</v>
      </c>
      <c r="C9" s="4">
        <v>276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252</v>
      </c>
      <c r="B10" s="3" t="s">
        <v>70</v>
      </c>
      <c r="C10" s="4">
        <v>651</v>
      </c>
      <c r="D10" s="17"/>
      <c r="E10" s="18">
        <f>ROUND(Р[[#This Row],[Количество]]*Р[[#This Row],[Цена за ед., руб]],2)</f>
        <v>0</v>
      </c>
      <c r="F10" s="15"/>
    </row>
    <row r="11" spans="1:6" ht="11.1" customHeight="1" x14ac:dyDescent="0.2">
      <c r="A11" s="7" t="s">
        <v>256</v>
      </c>
      <c r="B11" s="3" t="s">
        <v>70</v>
      </c>
      <c r="C11" s="4">
        <v>16</v>
      </c>
      <c r="D11" s="17"/>
      <c r="E11" s="18">
        <f>ROUND(Р[[#This Row],[Количество]]*Р[[#This Row],[Цена за ед., руб]],2)</f>
        <v>0</v>
      </c>
      <c r="F11" s="15"/>
    </row>
    <row r="12" spans="1:6" ht="11.1" customHeight="1" x14ac:dyDescent="0.2">
      <c r="A12" s="7" t="s">
        <v>260</v>
      </c>
      <c r="B12" s="3" t="s">
        <v>70</v>
      </c>
      <c r="C12" s="4">
        <v>1</v>
      </c>
      <c r="D12" s="17"/>
      <c r="E12" s="18">
        <f>ROUND(Р[[#This Row],[Количество]]*Р[[#This Row],[Цена за ед., руб]],2)</f>
        <v>0</v>
      </c>
      <c r="F12" s="15"/>
    </row>
    <row r="13" spans="1:6" ht="11.1" customHeight="1" x14ac:dyDescent="0.2">
      <c r="A13" s="7" t="s">
        <v>244</v>
      </c>
      <c r="B13" s="3" t="s">
        <v>70</v>
      </c>
      <c r="C13" s="4">
        <v>81</v>
      </c>
      <c r="D13" s="17"/>
      <c r="E13" s="18">
        <f>ROUND(Р[[#This Row],[Количество]]*Р[[#This Row],[Цена за ед., руб]],2)</f>
        <v>0</v>
      </c>
      <c r="F13" s="15"/>
    </row>
    <row r="14" spans="1:6" ht="11.1" customHeight="1" x14ac:dyDescent="0.2">
      <c r="A14" s="7" t="s">
        <v>253</v>
      </c>
      <c r="B14" s="3" t="s">
        <v>70</v>
      </c>
      <c r="C14" s="4">
        <v>1842</v>
      </c>
      <c r="D14" s="17"/>
      <c r="E14" s="18">
        <f>ROUND(Р[[#This Row],[Количество]]*Р[[#This Row],[Цена за ед., руб]],2)</f>
        <v>0</v>
      </c>
      <c r="F14" s="15"/>
    </row>
    <row r="15" spans="1:6" ht="11.1" customHeight="1" x14ac:dyDescent="0.2">
      <c r="A15" s="7" t="s">
        <v>251</v>
      </c>
      <c r="B15" s="3" t="s">
        <v>70</v>
      </c>
      <c r="C15" s="4">
        <v>88</v>
      </c>
      <c r="D15" s="17"/>
      <c r="E15" s="18">
        <f>ROUND(Р[[#This Row],[Количество]]*Р[[#This Row],[Цена за ед., руб]],2)</f>
        <v>0</v>
      </c>
      <c r="F15" s="15"/>
    </row>
    <row r="16" spans="1:6" ht="11.1" customHeight="1" x14ac:dyDescent="0.2">
      <c r="A16" s="7" t="s">
        <v>250</v>
      </c>
      <c r="B16" s="3" t="s">
        <v>70</v>
      </c>
      <c r="C16" s="4">
        <v>1209</v>
      </c>
      <c r="D16" s="17"/>
      <c r="E16" s="18">
        <f>ROUND(Р[[#This Row],[Количество]]*Р[[#This Row],[Цена за ед., руб]],2)</f>
        <v>0</v>
      </c>
      <c r="F16" s="15"/>
    </row>
    <row r="17" spans="1:13" ht="11.1" customHeight="1" x14ac:dyDescent="0.2">
      <c r="A17" s="7" t="s">
        <v>245</v>
      </c>
      <c r="B17" s="3" t="s">
        <v>70</v>
      </c>
      <c r="C17" s="4">
        <v>674</v>
      </c>
      <c r="D17" s="17"/>
      <c r="E17" s="18">
        <f>ROUND(Р[[#This Row],[Количество]]*Р[[#This Row],[Цена за ед., руб]],2)</f>
        <v>0</v>
      </c>
      <c r="F17" s="15"/>
    </row>
    <row r="18" spans="1:13" ht="11.1" customHeight="1" x14ac:dyDescent="0.2">
      <c r="A18" s="7" t="s">
        <v>246</v>
      </c>
      <c r="B18" s="3" t="s">
        <v>70</v>
      </c>
      <c r="C18" s="4">
        <v>1349</v>
      </c>
      <c r="D18" s="17"/>
      <c r="E18" s="18">
        <f>ROUND(Р[[#This Row],[Количество]]*Р[[#This Row],[Цена за ед., руб]],2)</f>
        <v>0</v>
      </c>
      <c r="F18" s="15"/>
    </row>
    <row r="19" spans="1:13" ht="11.1" customHeight="1" x14ac:dyDescent="0.2">
      <c r="A19" s="7" t="s">
        <v>274</v>
      </c>
      <c r="B19" s="3" t="s">
        <v>70</v>
      </c>
      <c r="C19" s="4">
        <v>80</v>
      </c>
      <c r="D19" s="17"/>
      <c r="E19" s="18">
        <f>ROUND(Р[[#This Row],[Количество]]*Р[[#This Row],[Цена за ед., руб]],2)</f>
        <v>0</v>
      </c>
      <c r="F19" s="15"/>
    </row>
    <row r="20" spans="1:13" ht="11.1" customHeight="1" x14ac:dyDescent="0.2">
      <c r="A20" s="7" t="s">
        <v>247</v>
      </c>
      <c r="B20" s="3" t="s">
        <v>70</v>
      </c>
      <c r="C20" s="4">
        <v>565</v>
      </c>
      <c r="D20" s="17"/>
      <c r="E20" s="18">
        <f>ROUND(Р[[#This Row],[Количество]]*Р[[#This Row],[Цена за ед., руб]],2)</f>
        <v>0</v>
      </c>
      <c r="F20" s="15"/>
    </row>
    <row r="21" spans="1:13" ht="11.1" customHeight="1" x14ac:dyDescent="0.2">
      <c r="A21" s="7" t="s">
        <v>254</v>
      </c>
      <c r="B21" s="3" t="s">
        <v>70</v>
      </c>
      <c r="C21" s="4">
        <v>170</v>
      </c>
      <c r="D21" s="17"/>
      <c r="E21" s="18">
        <f>ROUND(Р[[#This Row],[Количество]]*Р[[#This Row],[Цена за ед., руб]],2)</f>
        <v>0</v>
      </c>
      <c r="F21" s="15"/>
    </row>
    <row r="22" spans="1:13" ht="11.1" customHeight="1" x14ac:dyDescent="0.2">
      <c r="A22" s="7" t="s">
        <v>248</v>
      </c>
      <c r="B22" s="3" t="s">
        <v>70</v>
      </c>
      <c r="C22" s="4">
        <v>5738</v>
      </c>
      <c r="D22" s="17"/>
      <c r="E22" s="18">
        <f>ROUND(Р[[#This Row],[Количество]]*Р[[#This Row],[Цена за ед., руб]],2)</f>
        <v>0</v>
      </c>
      <c r="F22" s="15"/>
    </row>
    <row r="23" spans="1:13" ht="11.1" customHeight="1" x14ac:dyDescent="0.2">
      <c r="A23" s="7" t="s">
        <v>257</v>
      </c>
      <c r="B23" s="3" t="s">
        <v>70</v>
      </c>
      <c r="C23" s="4">
        <v>34</v>
      </c>
      <c r="D23" s="17"/>
      <c r="E23" s="18">
        <f>ROUND(Р[[#This Row],[Количество]]*Р[[#This Row],[Цена за ед., руб]],2)</f>
        <v>0</v>
      </c>
      <c r="F23" s="15"/>
    </row>
    <row r="24" spans="1:13" ht="11.1" customHeight="1" x14ac:dyDescent="0.2">
      <c r="A24" s="7" t="s">
        <v>249</v>
      </c>
      <c r="B24" s="3" t="s">
        <v>70</v>
      </c>
      <c r="C24" s="4">
        <v>1958</v>
      </c>
      <c r="D24" s="17"/>
      <c r="E24" s="18">
        <f>ROUND(Р[[#This Row],[Количество]]*Р[[#This Row],[Цена за ед., руб]],2)</f>
        <v>0</v>
      </c>
      <c r="F24" s="15"/>
    </row>
    <row r="25" spans="1:13" ht="11.1" customHeight="1" x14ac:dyDescent="0.2">
      <c r="A25" s="7" t="s">
        <v>255</v>
      </c>
      <c r="B25" s="3" t="s">
        <v>70</v>
      </c>
      <c r="C25" s="4">
        <v>69</v>
      </c>
      <c r="D25" s="17"/>
      <c r="E25" s="18">
        <f>ROUND(Р[[#This Row],[Количество]]*Р[[#This Row],[Цена за ед., руб]],2)</f>
        <v>0</v>
      </c>
      <c r="F25" s="15"/>
    </row>
    <row r="26" spans="1:13" ht="11.1" customHeight="1" x14ac:dyDescent="0.2">
      <c r="A26" s="7" t="s">
        <v>258</v>
      </c>
      <c r="B26" s="3" t="s">
        <v>70</v>
      </c>
      <c r="C26" s="4">
        <v>2</v>
      </c>
      <c r="D26" s="17"/>
      <c r="E26" s="18">
        <f>ROUND(Р[[#This Row],[Количество]]*Р[[#This Row],[Цена за ед., руб]],2)</f>
        <v>0</v>
      </c>
      <c r="F26" s="15"/>
    </row>
    <row r="27" spans="1:13" ht="11.1" customHeight="1" x14ac:dyDescent="0.2">
      <c r="A27" s="11" t="s">
        <v>219</v>
      </c>
      <c r="B27" s="12" t="s">
        <v>68</v>
      </c>
      <c r="C27" s="13">
        <v>5</v>
      </c>
      <c r="D27" s="17"/>
      <c r="E27" s="18">
        <f>ROUND(Р[[#This Row],[Количество]]*Р[[#This Row],[Цена за ед., руб]],2)</f>
        <v>0</v>
      </c>
      <c r="F27" s="15"/>
    </row>
    <row r="28" spans="1:13" ht="11.45" customHeight="1" x14ac:dyDescent="0.2">
      <c r="A28" s="11" t="s">
        <v>243</v>
      </c>
      <c r="B28" s="12"/>
      <c r="C28" s="14"/>
      <c r="D28" s="18"/>
      <c r="E28" s="18">
        <f>SUBTOTAL(109,Р[Сумма, руб])</f>
        <v>0</v>
      </c>
      <c r="F28" s="15"/>
    </row>
    <row r="29" spans="1:13" ht="11.45" customHeight="1" x14ac:dyDescent="0.2">
      <c r="D29" s="23" t="s">
        <v>261</v>
      </c>
      <c r="E29" s="24">
        <f>ЛСР!N219-Р[[#Totals],[Сумма, руб]]</f>
        <v>0</v>
      </c>
    </row>
    <row r="31" spans="1:13" ht="11.25" x14ac:dyDescent="0.2">
      <c r="A31" s="83" t="s">
        <v>262</v>
      </c>
      <c r="B31" s="84"/>
      <c r="C31" s="84"/>
      <c r="D31" s="85"/>
      <c r="E31" s="85"/>
      <c r="F31" s="85"/>
      <c r="G31" s="86"/>
      <c r="H31" s="85"/>
      <c r="I31" s="87"/>
      <c r="J31" s="88"/>
      <c r="K31" s="87"/>
      <c r="L31" s="85"/>
      <c r="M31" s="85"/>
    </row>
    <row r="32" spans="1:13" ht="25.5" customHeight="1" x14ac:dyDescent="0.2">
      <c r="A32" s="123" t="s">
        <v>264</v>
      </c>
      <c r="B32" s="123"/>
      <c r="C32" s="123"/>
      <c r="D32" s="123"/>
      <c r="E32" s="123"/>
      <c r="F32" s="123"/>
      <c r="G32" s="123"/>
      <c r="H32" s="123"/>
      <c r="I32" s="123"/>
      <c r="J32" s="89"/>
      <c r="K32" s="89"/>
      <c r="L32" s="85"/>
      <c r="M32" s="85"/>
    </row>
    <row r="33" spans="1:13" ht="36.75" customHeight="1" x14ac:dyDescent="0.2">
      <c r="A33" s="123" t="s">
        <v>265</v>
      </c>
      <c r="B33" s="123"/>
      <c r="C33" s="123"/>
      <c r="D33" s="123"/>
      <c r="E33" s="123"/>
      <c r="F33" s="123"/>
      <c r="G33" s="123"/>
      <c r="H33" s="123"/>
      <c r="I33" s="123"/>
      <c r="J33" s="89"/>
      <c r="K33" s="90"/>
      <c r="L33" s="85"/>
      <c r="M33" s="85"/>
    </row>
    <row r="34" spans="1:13" ht="11.25" x14ac:dyDescent="0.2">
      <c r="A34" s="124" t="s">
        <v>266</v>
      </c>
      <c r="B34" s="124"/>
      <c r="C34" s="124"/>
      <c r="D34" s="124"/>
      <c r="E34" s="124"/>
      <c r="F34" s="124"/>
      <c r="G34" s="124"/>
      <c r="H34" s="124"/>
      <c r="I34" s="124"/>
      <c r="J34" s="124"/>
      <c r="K34" s="91"/>
      <c r="L34" s="85"/>
      <c r="M34" s="85"/>
    </row>
    <row r="35" spans="1:13" ht="11.25" x14ac:dyDescent="0.2">
      <c r="A35" s="125" t="s">
        <v>267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</row>
    <row r="36" spans="1:13" ht="11.25" x14ac:dyDescent="0.2">
      <c r="A36" s="92"/>
      <c r="B36" s="92"/>
      <c r="C36" s="92"/>
      <c r="D36" s="92"/>
      <c r="E36" s="92"/>
      <c r="F36" s="92"/>
      <c r="G36" s="93"/>
      <c r="H36" s="93"/>
      <c r="I36" s="93"/>
      <c r="J36" s="93"/>
      <c r="K36" s="93"/>
      <c r="L36" s="93"/>
      <c r="M36" s="93"/>
    </row>
    <row r="37" spans="1:13" ht="11.45" customHeight="1" x14ac:dyDescent="0.2">
      <c r="A37" s="92"/>
      <c r="B37" s="92"/>
      <c r="C37" s="92"/>
      <c r="D37" s="92"/>
      <c r="E37" s="92"/>
      <c r="F37" s="92"/>
      <c r="G37" s="93"/>
      <c r="H37" s="93"/>
      <c r="I37" s="93"/>
      <c r="J37" s="93"/>
      <c r="K37" s="93"/>
      <c r="L37" s="93"/>
      <c r="M37" s="93"/>
    </row>
  </sheetData>
  <mergeCells count="5">
    <mergeCell ref="A1:F1"/>
    <mergeCell ref="A32:I32"/>
    <mergeCell ref="A33:I33"/>
    <mergeCell ref="A34:J34"/>
    <mergeCell ref="A35:M35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M91"/>
  <sheetViews>
    <sheetView workbookViewId="0">
      <pane ySplit="3" topLeftCell="A4" activePane="bottomLeft" state="frozen"/>
      <selection pane="bottomLeft" activeCell="A91" sqref="A9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2" t="s">
        <v>225</v>
      </c>
      <c r="B1" s="122"/>
      <c r="C1" s="122"/>
      <c r="D1" s="122"/>
      <c r="E1" s="122"/>
      <c r="F1" s="122"/>
      <c r="G1" s="122"/>
      <c r="H1" s="122"/>
    </row>
    <row r="2" spans="1:9" ht="11.1" customHeight="1" x14ac:dyDescent="0.2"/>
    <row r="3" spans="1:9" ht="23.1" customHeight="1" x14ac:dyDescent="0.2">
      <c r="A3" s="9" t="s">
        <v>226</v>
      </c>
      <c r="B3" s="19" t="s">
        <v>227</v>
      </c>
      <c r="C3" s="10" t="s">
        <v>228</v>
      </c>
      <c r="D3" s="2" t="s">
        <v>6</v>
      </c>
      <c r="E3" s="2" t="s">
        <v>10</v>
      </c>
      <c r="F3" s="16" t="s">
        <v>11</v>
      </c>
      <c r="G3" s="16" t="s">
        <v>12</v>
      </c>
      <c r="H3" s="2" t="s">
        <v>229</v>
      </c>
      <c r="I3" s="10" t="s">
        <v>230</v>
      </c>
    </row>
    <row r="4" spans="1:9" ht="23.1" customHeight="1" x14ac:dyDescent="0.2">
      <c r="A4" s="7" t="s">
        <v>69</v>
      </c>
      <c r="B4" s="5"/>
      <c r="C4" s="5"/>
      <c r="D4" s="3" t="s">
        <v>70</v>
      </c>
      <c r="E4" s="4">
        <v>651</v>
      </c>
      <c r="F4" s="17"/>
      <c r="G4" s="17">
        <f>ROUND(М[[#This Row],[Количество]]*М[[#This Row],[Цена за ед., руб]],2)</f>
        <v>0</v>
      </c>
      <c r="H4" s="5" t="s">
        <v>71</v>
      </c>
      <c r="I4" s="8"/>
    </row>
    <row r="5" spans="1:9" ht="11.1" customHeight="1" x14ac:dyDescent="0.2">
      <c r="A5" s="7" t="s">
        <v>72</v>
      </c>
      <c r="B5" s="5"/>
      <c r="C5" s="5"/>
      <c r="D5" s="3" t="s">
        <v>70</v>
      </c>
      <c r="E5" s="4">
        <v>81</v>
      </c>
      <c r="F5" s="17"/>
      <c r="G5" s="17">
        <f>ROUND(М[[#This Row],[Количество]]*М[[#This Row],[Цена за ед., руб]],2)</f>
        <v>0</v>
      </c>
      <c r="H5" s="5" t="s">
        <v>73</v>
      </c>
      <c r="I5" s="8"/>
    </row>
    <row r="6" spans="1:9" ht="11.1" customHeight="1" x14ac:dyDescent="0.2">
      <c r="A6" s="7" t="s">
        <v>146</v>
      </c>
      <c r="B6" s="5"/>
      <c r="C6" s="5" t="s">
        <v>147</v>
      </c>
      <c r="D6" s="3" t="s">
        <v>70</v>
      </c>
      <c r="E6" s="4">
        <v>16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35.1" customHeight="1" x14ac:dyDescent="0.2">
      <c r="A7" s="7" t="s">
        <v>148</v>
      </c>
      <c r="B7" s="5"/>
      <c r="C7" s="5"/>
      <c r="D7" s="3" t="s">
        <v>70</v>
      </c>
      <c r="E7" s="4">
        <v>1</v>
      </c>
      <c r="F7" s="17"/>
      <c r="G7" s="17">
        <f>ROUND(М[[#This Row],[Количество]]*М[[#This Row],[Цена за ед., руб]],2)</f>
        <v>0</v>
      </c>
      <c r="H7" s="5" t="s">
        <v>149</v>
      </c>
      <c r="I7" s="8"/>
    </row>
    <row r="8" spans="1:9" ht="23.1" customHeight="1" x14ac:dyDescent="0.2">
      <c r="A8" s="7" t="s">
        <v>74</v>
      </c>
      <c r="B8" s="5"/>
      <c r="C8" s="5" t="s">
        <v>75</v>
      </c>
      <c r="D8" s="3" t="s">
        <v>70</v>
      </c>
      <c r="E8" s="6">
        <v>1842</v>
      </c>
      <c r="F8" s="17"/>
      <c r="G8" s="17">
        <f>ROUND(М[[#This Row],[Количество]]*М[[#This Row],[Цена за ед., руб]],2)</f>
        <v>0</v>
      </c>
      <c r="H8" s="5" t="s">
        <v>76</v>
      </c>
      <c r="I8" s="8"/>
    </row>
    <row r="9" spans="1:9" ht="11.1" customHeight="1" x14ac:dyDescent="0.2">
      <c r="A9" s="7" t="s">
        <v>77</v>
      </c>
      <c r="B9" s="5"/>
      <c r="C9" s="5" t="s">
        <v>78</v>
      </c>
      <c r="D9" s="3" t="s">
        <v>70</v>
      </c>
      <c r="E9" s="4">
        <v>54</v>
      </c>
      <c r="F9" s="17"/>
      <c r="G9" s="17">
        <f>ROUND(М[[#This Row],[Количество]]*М[[#This Row],[Цена за ед., руб]],2)</f>
        <v>0</v>
      </c>
      <c r="H9" s="5"/>
      <c r="I9" s="8"/>
    </row>
    <row r="10" spans="1:9" ht="11.1" customHeight="1" x14ac:dyDescent="0.2">
      <c r="A10" s="7" t="s">
        <v>77</v>
      </c>
      <c r="B10" s="5"/>
      <c r="C10" s="5" t="s">
        <v>121</v>
      </c>
      <c r="D10" s="3" t="s">
        <v>70</v>
      </c>
      <c r="E10" s="4">
        <v>10</v>
      </c>
      <c r="F10" s="17"/>
      <c r="G10" s="17">
        <f>ROUND(М[[#This Row],[Количество]]*М[[#This Row],[Цена за ед., руб]],2)</f>
        <v>0</v>
      </c>
      <c r="H10" s="5"/>
      <c r="I10" s="8"/>
    </row>
    <row r="11" spans="1:9" ht="11.1" customHeight="1" x14ac:dyDescent="0.2">
      <c r="A11" s="7" t="s">
        <v>77</v>
      </c>
      <c r="B11" s="5"/>
      <c r="C11" s="5" t="s">
        <v>79</v>
      </c>
      <c r="D11" s="3" t="s">
        <v>70</v>
      </c>
      <c r="E11" s="4">
        <v>22</v>
      </c>
      <c r="F11" s="17"/>
      <c r="G11" s="17">
        <f>ROUND(М[[#This Row],[Количество]]*М[[#This Row],[Цена за ед., руб]],2)</f>
        <v>0</v>
      </c>
      <c r="H11" s="5"/>
      <c r="I11" s="8"/>
    </row>
    <row r="12" spans="1:9" ht="11.1" customHeight="1" x14ac:dyDescent="0.2">
      <c r="A12" s="7" t="s">
        <v>77</v>
      </c>
      <c r="B12" s="5"/>
      <c r="C12" s="5" t="s">
        <v>122</v>
      </c>
      <c r="D12" s="3" t="s">
        <v>70</v>
      </c>
      <c r="E12" s="4">
        <v>2</v>
      </c>
      <c r="F12" s="17"/>
      <c r="G12" s="17">
        <f>ROUND(М[[#This Row],[Количество]]*М[[#This Row],[Цена за ед., руб]],2)</f>
        <v>0</v>
      </c>
      <c r="H12" s="5"/>
      <c r="I12" s="8"/>
    </row>
    <row r="13" spans="1:9" ht="11.1" customHeight="1" x14ac:dyDescent="0.2">
      <c r="A13" s="7" t="s">
        <v>80</v>
      </c>
      <c r="B13" s="5"/>
      <c r="C13" s="5" t="s">
        <v>81</v>
      </c>
      <c r="D13" s="3" t="s">
        <v>70</v>
      </c>
      <c r="E13" s="4">
        <v>278</v>
      </c>
      <c r="F13" s="17"/>
      <c r="G13" s="17">
        <f>ROUND(М[[#This Row],[Количество]]*М[[#This Row],[Цена за ед., руб]],2)</f>
        <v>0</v>
      </c>
      <c r="H13" s="5"/>
      <c r="I13" s="8"/>
    </row>
    <row r="14" spans="1:9" ht="11.1" customHeight="1" x14ac:dyDescent="0.2">
      <c r="A14" s="7" t="s">
        <v>80</v>
      </c>
      <c r="B14" s="5"/>
      <c r="C14" s="5" t="s">
        <v>82</v>
      </c>
      <c r="D14" s="3" t="s">
        <v>70</v>
      </c>
      <c r="E14" s="4">
        <v>365</v>
      </c>
      <c r="F14" s="17"/>
      <c r="G14" s="17">
        <f>ROUND(М[[#This Row],[Количество]]*М[[#This Row],[Цена за ед., руб]],2)</f>
        <v>0</v>
      </c>
      <c r="H14" s="5"/>
      <c r="I14" s="8"/>
    </row>
    <row r="15" spans="1:9" ht="11.1" customHeight="1" x14ac:dyDescent="0.2">
      <c r="A15" s="7" t="s">
        <v>80</v>
      </c>
      <c r="B15" s="5"/>
      <c r="C15" s="5" t="s">
        <v>123</v>
      </c>
      <c r="D15" s="3" t="s">
        <v>70</v>
      </c>
      <c r="E15" s="4">
        <v>18</v>
      </c>
      <c r="F15" s="17"/>
      <c r="G15" s="17">
        <f>ROUND(М[[#This Row],[Количество]]*М[[#This Row],[Цена за ед., руб]],2)</f>
        <v>0</v>
      </c>
      <c r="H15" s="5"/>
      <c r="I15" s="8"/>
    </row>
    <row r="16" spans="1:9" ht="11.1" customHeight="1" x14ac:dyDescent="0.2">
      <c r="A16" s="7" t="s">
        <v>80</v>
      </c>
      <c r="B16" s="5"/>
      <c r="C16" s="5" t="s">
        <v>150</v>
      </c>
      <c r="D16" s="3" t="s">
        <v>70</v>
      </c>
      <c r="E16" s="4">
        <v>13</v>
      </c>
      <c r="F16" s="17"/>
      <c r="G16" s="17">
        <f>ROUND(М[[#This Row],[Количество]]*М[[#This Row],[Цена за ед., руб]],2)</f>
        <v>0</v>
      </c>
      <c r="H16" s="5"/>
      <c r="I16" s="8"/>
    </row>
    <row r="17" spans="1:9" ht="11.1" customHeight="1" x14ac:dyDescent="0.2">
      <c r="A17" s="7" t="s">
        <v>151</v>
      </c>
      <c r="B17" s="5"/>
      <c r="C17" s="5" t="s">
        <v>152</v>
      </c>
      <c r="D17" s="3" t="s">
        <v>70</v>
      </c>
      <c r="E17" s="4">
        <v>2</v>
      </c>
      <c r="F17" s="17"/>
      <c r="G17" s="17">
        <f>ROUND(М[[#This Row],[Количество]]*М[[#This Row],[Цена за ед., руб]],2)</f>
        <v>0</v>
      </c>
      <c r="H17" s="5" t="s">
        <v>153</v>
      </c>
      <c r="I17" s="8"/>
    </row>
    <row r="18" spans="1:9" ht="11.1" customHeight="1" x14ac:dyDescent="0.2">
      <c r="A18" s="7" t="s">
        <v>151</v>
      </c>
      <c r="B18" s="5"/>
      <c r="C18" s="5" t="s">
        <v>154</v>
      </c>
      <c r="D18" s="3" t="s">
        <v>70</v>
      </c>
      <c r="E18" s="4">
        <v>4</v>
      </c>
      <c r="F18" s="17"/>
      <c r="G18" s="17">
        <f>ROUND(М[[#This Row],[Количество]]*М[[#This Row],[Цена за ед., руб]],2)</f>
        <v>0</v>
      </c>
      <c r="H18" s="5" t="s">
        <v>155</v>
      </c>
      <c r="I18" s="8"/>
    </row>
    <row r="19" spans="1:9" ht="11.1" customHeight="1" x14ac:dyDescent="0.2">
      <c r="A19" s="7" t="s">
        <v>27</v>
      </c>
      <c r="B19" s="5"/>
      <c r="C19" s="5" t="s">
        <v>51</v>
      </c>
      <c r="D19" s="3" t="s">
        <v>24</v>
      </c>
      <c r="E19" s="4">
        <v>90</v>
      </c>
      <c r="F19" s="17"/>
      <c r="G19" s="17">
        <f>ROUND(М[[#This Row],[Количество]]*М[[#This Row],[Цена за ед., руб]],2)</f>
        <v>0</v>
      </c>
      <c r="H19" s="5"/>
      <c r="I19" s="8"/>
    </row>
    <row r="20" spans="1:9" ht="11.1" customHeight="1" x14ac:dyDescent="0.2">
      <c r="A20" s="7" t="s">
        <v>27</v>
      </c>
      <c r="B20" s="5"/>
      <c r="C20" s="5" t="s">
        <v>31</v>
      </c>
      <c r="D20" s="3" t="s">
        <v>24</v>
      </c>
      <c r="E20" s="6">
        <v>19579</v>
      </c>
      <c r="F20" s="17"/>
      <c r="G20" s="17">
        <f>ROUND(М[[#This Row],[Количество]]*М[[#This Row],[Цена за ед., руб]],2)</f>
        <v>0</v>
      </c>
      <c r="H20" s="5" t="s">
        <v>29</v>
      </c>
      <c r="I20" s="8"/>
    </row>
    <row r="21" spans="1:9" ht="11.1" customHeight="1" x14ac:dyDescent="0.2">
      <c r="A21" s="7" t="s">
        <v>27</v>
      </c>
      <c r="B21" s="5"/>
      <c r="C21" s="5" t="s">
        <v>33</v>
      </c>
      <c r="D21" s="3" t="s">
        <v>24</v>
      </c>
      <c r="E21" s="6">
        <v>1064</v>
      </c>
      <c r="F21" s="17"/>
      <c r="G21" s="17">
        <f>ROUND(М[[#This Row],[Количество]]*М[[#This Row],[Цена за ед., руб]],2)</f>
        <v>0</v>
      </c>
      <c r="H21" s="5" t="s">
        <v>29</v>
      </c>
      <c r="I21" s="8"/>
    </row>
    <row r="22" spans="1:9" ht="11.1" customHeight="1" x14ac:dyDescent="0.2">
      <c r="A22" s="7" t="s">
        <v>27</v>
      </c>
      <c r="B22" s="5"/>
      <c r="C22" s="5" t="s">
        <v>35</v>
      </c>
      <c r="D22" s="3" t="s">
        <v>24</v>
      </c>
      <c r="E22" s="6">
        <v>4363</v>
      </c>
      <c r="F22" s="17"/>
      <c r="G22" s="17">
        <f>ROUND(М[[#This Row],[Количество]]*М[[#This Row],[Цена за ед., руб]],2)</f>
        <v>0</v>
      </c>
      <c r="H22" s="5" t="s">
        <v>29</v>
      </c>
      <c r="I22" s="8"/>
    </row>
    <row r="23" spans="1:9" ht="11.1" customHeight="1" x14ac:dyDescent="0.2">
      <c r="A23" s="7" t="s">
        <v>27</v>
      </c>
      <c r="B23" s="5"/>
      <c r="C23" s="5" t="s">
        <v>37</v>
      </c>
      <c r="D23" s="3" t="s">
        <v>24</v>
      </c>
      <c r="E23" s="6">
        <v>24394</v>
      </c>
      <c r="F23" s="17"/>
      <c r="G23" s="17">
        <f>ROUND(М[[#This Row],[Количество]]*М[[#This Row],[Цена за ед., руб]],2)</f>
        <v>0</v>
      </c>
      <c r="H23" s="5" t="s">
        <v>29</v>
      </c>
      <c r="I23" s="8"/>
    </row>
    <row r="24" spans="1:9" ht="11.1" customHeight="1" x14ac:dyDescent="0.2">
      <c r="A24" s="7" t="s">
        <v>27</v>
      </c>
      <c r="B24" s="5"/>
      <c r="C24" s="5" t="s">
        <v>39</v>
      </c>
      <c r="D24" s="3" t="s">
        <v>24</v>
      </c>
      <c r="E24" s="6">
        <v>7466</v>
      </c>
      <c r="F24" s="17"/>
      <c r="G24" s="17">
        <f>ROUND(М[[#This Row],[Количество]]*М[[#This Row],[Цена за ед., руб]],2)</f>
        <v>0</v>
      </c>
      <c r="H24" s="5" t="s">
        <v>29</v>
      </c>
      <c r="I24" s="8"/>
    </row>
    <row r="25" spans="1:9" ht="11.1" customHeight="1" x14ac:dyDescent="0.2">
      <c r="A25" s="7" t="s">
        <v>27</v>
      </c>
      <c r="B25" s="5"/>
      <c r="C25" s="5" t="s">
        <v>41</v>
      </c>
      <c r="D25" s="3" t="s">
        <v>24</v>
      </c>
      <c r="E25" s="6">
        <v>1548</v>
      </c>
      <c r="F25" s="17"/>
      <c r="G25" s="17">
        <f>ROUND(М[[#This Row],[Количество]]*М[[#This Row],[Цена за ед., руб]],2)</f>
        <v>0</v>
      </c>
      <c r="H25" s="5" t="s">
        <v>29</v>
      </c>
      <c r="I25" s="8"/>
    </row>
    <row r="26" spans="1:9" ht="11.1" customHeight="1" x14ac:dyDescent="0.2">
      <c r="A26" s="7" t="s">
        <v>27</v>
      </c>
      <c r="B26" s="5"/>
      <c r="C26" s="5" t="s">
        <v>28</v>
      </c>
      <c r="D26" s="3" t="s">
        <v>24</v>
      </c>
      <c r="E26" s="4">
        <v>176</v>
      </c>
      <c r="F26" s="17"/>
      <c r="G26" s="17">
        <f>ROUND(М[[#This Row],[Количество]]*М[[#This Row],[Цена за ед., руб]],2)</f>
        <v>0</v>
      </c>
      <c r="H26" s="5" t="s">
        <v>29</v>
      </c>
      <c r="I26" s="8"/>
    </row>
    <row r="27" spans="1:9" ht="11.1" customHeight="1" x14ac:dyDescent="0.2">
      <c r="A27" s="7" t="s">
        <v>27</v>
      </c>
      <c r="B27" s="5"/>
      <c r="C27" s="5" t="s">
        <v>43</v>
      </c>
      <c r="D27" s="3" t="s">
        <v>24</v>
      </c>
      <c r="E27" s="4">
        <v>169</v>
      </c>
      <c r="F27" s="17"/>
      <c r="G27" s="17">
        <f>ROUND(М[[#This Row],[Количество]]*М[[#This Row],[Цена за ед., руб]],2)</f>
        <v>0</v>
      </c>
      <c r="H27" s="5" t="s">
        <v>29</v>
      </c>
      <c r="I27" s="8"/>
    </row>
    <row r="28" spans="1:9" ht="11.1" customHeight="1" x14ac:dyDescent="0.2">
      <c r="A28" s="7" t="s">
        <v>27</v>
      </c>
      <c r="B28" s="5"/>
      <c r="C28" s="5" t="s">
        <v>45</v>
      </c>
      <c r="D28" s="3" t="s">
        <v>24</v>
      </c>
      <c r="E28" s="6">
        <v>12914</v>
      </c>
      <c r="F28" s="17"/>
      <c r="G28" s="17">
        <f>ROUND(М[[#This Row],[Количество]]*М[[#This Row],[Цена за ед., руб]],2)</f>
        <v>0</v>
      </c>
      <c r="H28" s="5" t="s">
        <v>29</v>
      </c>
      <c r="I28" s="8"/>
    </row>
    <row r="29" spans="1:9" ht="11.1" customHeight="1" x14ac:dyDescent="0.2">
      <c r="A29" s="7" t="s">
        <v>27</v>
      </c>
      <c r="B29" s="5"/>
      <c r="C29" s="5" t="s">
        <v>47</v>
      </c>
      <c r="D29" s="3" t="s">
        <v>24</v>
      </c>
      <c r="E29" s="6">
        <v>5955</v>
      </c>
      <c r="F29" s="17"/>
      <c r="G29" s="17">
        <f>ROUND(М[[#This Row],[Количество]]*М[[#This Row],[Цена за ед., руб]],2)</f>
        <v>0</v>
      </c>
      <c r="H29" s="5" t="s">
        <v>29</v>
      </c>
      <c r="I29" s="8"/>
    </row>
    <row r="30" spans="1:9" ht="11.1" customHeight="1" x14ac:dyDescent="0.2">
      <c r="A30" s="7" t="s">
        <v>27</v>
      </c>
      <c r="B30" s="5"/>
      <c r="C30" s="5" t="s">
        <v>49</v>
      </c>
      <c r="D30" s="3" t="s">
        <v>24</v>
      </c>
      <c r="E30" s="6">
        <v>7865</v>
      </c>
      <c r="F30" s="17"/>
      <c r="G30" s="17">
        <f>ROUND(М[[#This Row],[Количество]]*М[[#This Row],[Цена за ед., руб]],2)</f>
        <v>0</v>
      </c>
      <c r="H30" s="5" t="s">
        <v>29</v>
      </c>
      <c r="I30" s="8"/>
    </row>
    <row r="31" spans="1:9" ht="23.1" customHeight="1" x14ac:dyDescent="0.2">
      <c r="A31" s="7" t="s">
        <v>53</v>
      </c>
      <c r="B31" s="5"/>
      <c r="C31" s="5" t="s">
        <v>59</v>
      </c>
      <c r="D31" s="3" t="s">
        <v>55</v>
      </c>
      <c r="E31" s="4">
        <v>90</v>
      </c>
      <c r="F31" s="17"/>
      <c r="G31" s="17">
        <f>ROUND(М[[#This Row],[Количество]]*М[[#This Row],[Цена за ед., руб]],2)</f>
        <v>0</v>
      </c>
      <c r="H31" s="5"/>
      <c r="I31" s="8"/>
    </row>
    <row r="32" spans="1:9" ht="23.1" customHeight="1" x14ac:dyDescent="0.2">
      <c r="A32" s="7" t="s">
        <v>53</v>
      </c>
      <c r="B32" s="5"/>
      <c r="C32" s="5" t="s">
        <v>54</v>
      </c>
      <c r="D32" s="3" t="s">
        <v>55</v>
      </c>
      <c r="E32" s="6">
        <v>4616</v>
      </c>
      <c r="F32" s="17"/>
      <c r="G32" s="17">
        <f>ROUND(М[[#This Row],[Количество]]*М[[#This Row],[Цена за ед., руб]],2)</f>
        <v>0</v>
      </c>
      <c r="H32" s="5" t="s">
        <v>29</v>
      </c>
      <c r="I32" s="8"/>
    </row>
    <row r="33" spans="1:9" ht="23.1" customHeight="1" x14ac:dyDescent="0.2">
      <c r="A33" s="7" t="s">
        <v>53</v>
      </c>
      <c r="B33" s="5"/>
      <c r="C33" s="5" t="s">
        <v>56</v>
      </c>
      <c r="D33" s="3" t="s">
        <v>55</v>
      </c>
      <c r="E33" s="6">
        <v>8454</v>
      </c>
      <c r="F33" s="17"/>
      <c r="G33" s="17">
        <f>ROUND(М[[#This Row],[Количество]]*М[[#This Row],[Цена за ед., руб]],2)</f>
        <v>0</v>
      </c>
      <c r="H33" s="5" t="s">
        <v>29</v>
      </c>
      <c r="I33" s="8"/>
    </row>
    <row r="34" spans="1:9" ht="23.1" customHeight="1" x14ac:dyDescent="0.2">
      <c r="A34" s="7" t="s">
        <v>53</v>
      </c>
      <c r="B34" s="5"/>
      <c r="C34" s="5" t="s">
        <v>57</v>
      </c>
      <c r="D34" s="3" t="s">
        <v>55</v>
      </c>
      <c r="E34" s="6">
        <v>4195</v>
      </c>
      <c r="F34" s="17"/>
      <c r="G34" s="17">
        <f>ROUND(М[[#This Row],[Количество]]*М[[#This Row],[Цена за ед., руб]],2)</f>
        <v>0</v>
      </c>
      <c r="H34" s="5" t="s">
        <v>29</v>
      </c>
      <c r="I34" s="8"/>
    </row>
    <row r="35" spans="1:9" ht="23.1" customHeight="1" x14ac:dyDescent="0.2">
      <c r="A35" s="7" t="s">
        <v>83</v>
      </c>
      <c r="B35" s="5"/>
      <c r="C35" s="5" t="s">
        <v>84</v>
      </c>
      <c r="D35" s="3" t="s">
        <v>70</v>
      </c>
      <c r="E35" s="4">
        <v>914</v>
      </c>
      <c r="F35" s="17"/>
      <c r="G35" s="17">
        <f>ROUND(М[[#This Row],[Количество]]*М[[#This Row],[Цена за ед., руб]],2)</f>
        <v>0</v>
      </c>
      <c r="H35" s="5" t="s">
        <v>85</v>
      </c>
      <c r="I35" s="8"/>
    </row>
    <row r="36" spans="1:9" ht="23.1" customHeight="1" x14ac:dyDescent="0.2">
      <c r="A36" s="7" t="s">
        <v>83</v>
      </c>
      <c r="B36" s="5"/>
      <c r="C36" s="5" t="s">
        <v>86</v>
      </c>
      <c r="D36" s="3" t="s">
        <v>70</v>
      </c>
      <c r="E36" s="4">
        <v>45</v>
      </c>
      <c r="F36" s="17"/>
      <c r="G36" s="17">
        <f>ROUND(М[[#This Row],[Количество]]*М[[#This Row],[Цена за ед., руб]],2)</f>
        <v>0</v>
      </c>
      <c r="H36" s="5" t="s">
        <v>85</v>
      </c>
      <c r="I36" s="8"/>
    </row>
    <row r="37" spans="1:9" ht="23.1" customHeight="1" x14ac:dyDescent="0.2">
      <c r="A37" s="7" t="s">
        <v>83</v>
      </c>
      <c r="B37" s="5"/>
      <c r="C37" s="5" t="s">
        <v>87</v>
      </c>
      <c r="D37" s="3" t="s">
        <v>70</v>
      </c>
      <c r="E37" s="4">
        <v>380</v>
      </c>
      <c r="F37" s="17"/>
      <c r="G37" s="17">
        <f>ROUND(М[[#This Row],[Количество]]*М[[#This Row],[Цена за ед., руб]],2)</f>
        <v>0</v>
      </c>
      <c r="H37" s="5" t="s">
        <v>85</v>
      </c>
      <c r="I37" s="8"/>
    </row>
    <row r="38" spans="1:9" ht="23.1" customHeight="1" x14ac:dyDescent="0.2">
      <c r="A38" s="7" t="s">
        <v>83</v>
      </c>
      <c r="B38" s="5"/>
      <c r="C38" s="5" t="s">
        <v>88</v>
      </c>
      <c r="D38" s="3" t="s">
        <v>70</v>
      </c>
      <c r="E38" s="4">
        <v>10</v>
      </c>
      <c r="F38" s="17"/>
      <c r="G38" s="17">
        <f>ROUND(М[[#This Row],[Количество]]*М[[#This Row],[Цена за ед., руб]],2)</f>
        <v>0</v>
      </c>
      <c r="H38" s="5" t="s">
        <v>85</v>
      </c>
      <c r="I38" s="8"/>
    </row>
    <row r="39" spans="1:9" ht="11.1" customHeight="1" x14ac:dyDescent="0.2">
      <c r="A39" s="7" t="s">
        <v>90</v>
      </c>
      <c r="B39" s="5"/>
      <c r="C39" s="5" t="s">
        <v>91</v>
      </c>
      <c r="D39" s="3" t="s">
        <v>70</v>
      </c>
      <c r="E39" s="4">
        <v>5</v>
      </c>
      <c r="F39" s="17"/>
      <c r="G39" s="17">
        <f>ROUND(М[[#This Row],[Количество]]*М[[#This Row],[Цена за ед., руб]],2)</f>
        <v>0</v>
      </c>
      <c r="H39" s="5" t="s">
        <v>92</v>
      </c>
      <c r="I39" s="8"/>
    </row>
    <row r="40" spans="1:9" ht="11.1" customHeight="1" x14ac:dyDescent="0.2">
      <c r="A40" s="7" t="s">
        <v>90</v>
      </c>
      <c r="B40" s="5"/>
      <c r="C40" s="5" t="s">
        <v>156</v>
      </c>
      <c r="D40" s="3" t="s">
        <v>70</v>
      </c>
      <c r="E40" s="4">
        <v>5</v>
      </c>
      <c r="F40" s="17"/>
      <c r="G40" s="17">
        <f>ROUND(М[[#This Row],[Количество]]*М[[#This Row],[Цена за ед., руб]],2)</f>
        <v>0</v>
      </c>
      <c r="H40" s="5" t="s">
        <v>157</v>
      </c>
      <c r="I40" s="8"/>
    </row>
    <row r="41" spans="1:9" ht="11.1" customHeight="1" x14ac:dyDescent="0.2">
      <c r="A41" s="7" t="s">
        <v>90</v>
      </c>
      <c r="B41" s="5"/>
      <c r="C41" s="5" t="s">
        <v>158</v>
      </c>
      <c r="D41" s="3" t="s">
        <v>70</v>
      </c>
      <c r="E41" s="4">
        <v>2</v>
      </c>
      <c r="F41" s="17"/>
      <c r="G41" s="17">
        <f>ROUND(М[[#This Row],[Количество]]*М[[#This Row],[Цена за ед., руб]],2)</f>
        <v>0</v>
      </c>
      <c r="H41" s="5" t="s">
        <v>159</v>
      </c>
      <c r="I41" s="8"/>
    </row>
    <row r="42" spans="1:9" ht="11.1" customHeight="1" x14ac:dyDescent="0.2">
      <c r="A42" s="7" t="s">
        <v>90</v>
      </c>
      <c r="B42" s="5"/>
      <c r="C42" s="5" t="s">
        <v>160</v>
      </c>
      <c r="D42" s="3" t="s">
        <v>70</v>
      </c>
      <c r="E42" s="4">
        <v>3</v>
      </c>
      <c r="F42" s="17"/>
      <c r="G42" s="17">
        <f>ROUND(М[[#This Row],[Количество]]*М[[#This Row],[Цена за ед., руб]],2)</f>
        <v>0</v>
      </c>
      <c r="H42" s="5" t="s">
        <v>161</v>
      </c>
      <c r="I42" s="8"/>
    </row>
    <row r="43" spans="1:9" ht="11.1" customHeight="1" x14ac:dyDescent="0.2">
      <c r="A43" s="7" t="s">
        <v>90</v>
      </c>
      <c r="B43" s="5"/>
      <c r="C43" s="5" t="s">
        <v>162</v>
      </c>
      <c r="D43" s="3" t="s">
        <v>70</v>
      </c>
      <c r="E43" s="4">
        <v>2</v>
      </c>
      <c r="F43" s="17"/>
      <c r="G43" s="17">
        <f>ROUND(М[[#This Row],[Количество]]*М[[#This Row],[Цена за ед., руб]],2)</f>
        <v>0</v>
      </c>
      <c r="H43" s="5" t="s">
        <v>163</v>
      </c>
      <c r="I43" s="8"/>
    </row>
    <row r="44" spans="1:9" ht="11.1" customHeight="1" x14ac:dyDescent="0.2">
      <c r="A44" s="7" t="s">
        <v>90</v>
      </c>
      <c r="B44" s="5"/>
      <c r="C44" s="5" t="s">
        <v>164</v>
      </c>
      <c r="D44" s="3" t="s">
        <v>70</v>
      </c>
      <c r="E44" s="4">
        <v>6</v>
      </c>
      <c r="F44" s="17"/>
      <c r="G44" s="17">
        <f>ROUND(М[[#This Row],[Количество]]*М[[#This Row],[Цена за ед., руб]],2)</f>
        <v>0</v>
      </c>
      <c r="H44" s="5" t="s">
        <v>165</v>
      </c>
      <c r="I44" s="8"/>
    </row>
    <row r="45" spans="1:9" ht="11.1" customHeight="1" x14ac:dyDescent="0.2">
      <c r="A45" s="7" t="s">
        <v>90</v>
      </c>
      <c r="B45" s="5"/>
      <c r="C45" s="5" t="s">
        <v>166</v>
      </c>
      <c r="D45" s="3" t="s">
        <v>70</v>
      </c>
      <c r="E45" s="4">
        <v>1</v>
      </c>
      <c r="F45" s="17"/>
      <c r="G45" s="17">
        <f>ROUND(М[[#This Row],[Количество]]*М[[#This Row],[Цена за ед., руб]],2)</f>
        <v>0</v>
      </c>
      <c r="H45" s="5" t="s">
        <v>167</v>
      </c>
      <c r="I45" s="8"/>
    </row>
    <row r="46" spans="1:9" ht="11.1" customHeight="1" x14ac:dyDescent="0.2">
      <c r="A46" s="7" t="s">
        <v>90</v>
      </c>
      <c r="B46" s="5"/>
      <c r="C46" s="5" t="s">
        <v>168</v>
      </c>
      <c r="D46" s="3" t="s">
        <v>70</v>
      </c>
      <c r="E46" s="4">
        <v>10</v>
      </c>
      <c r="F46" s="17"/>
      <c r="G46" s="17">
        <f>ROUND(М[[#This Row],[Количество]]*М[[#This Row],[Цена за ед., руб]],2)</f>
        <v>0</v>
      </c>
      <c r="H46" s="5" t="s">
        <v>169</v>
      </c>
      <c r="I46" s="8"/>
    </row>
    <row r="47" spans="1:9" ht="11.1" customHeight="1" x14ac:dyDescent="0.2">
      <c r="A47" s="7" t="s">
        <v>90</v>
      </c>
      <c r="B47" s="5"/>
      <c r="C47" s="5" t="s">
        <v>94</v>
      </c>
      <c r="D47" s="3" t="s">
        <v>70</v>
      </c>
      <c r="E47" s="4">
        <v>14</v>
      </c>
      <c r="F47" s="17"/>
      <c r="G47" s="17">
        <f>ROUND(М[[#This Row],[Количество]]*М[[#This Row],[Цена за ед., руб]],2)</f>
        <v>0</v>
      </c>
      <c r="H47" s="5" t="s">
        <v>95</v>
      </c>
      <c r="I47" s="8"/>
    </row>
    <row r="48" spans="1:9" ht="11.1" customHeight="1" x14ac:dyDescent="0.2">
      <c r="A48" s="7" t="s">
        <v>90</v>
      </c>
      <c r="B48" s="5"/>
      <c r="C48" s="5" t="s">
        <v>97</v>
      </c>
      <c r="D48" s="3" t="s">
        <v>70</v>
      </c>
      <c r="E48" s="4">
        <v>24</v>
      </c>
      <c r="F48" s="17"/>
      <c r="G48" s="17">
        <f>ROUND(М[[#This Row],[Количество]]*М[[#This Row],[Цена за ед., руб]],2)</f>
        <v>0</v>
      </c>
      <c r="H48" s="5" t="s">
        <v>98</v>
      </c>
      <c r="I48" s="8"/>
    </row>
    <row r="49" spans="1:9" ht="11.1" customHeight="1" x14ac:dyDescent="0.2">
      <c r="A49" s="7" t="s">
        <v>100</v>
      </c>
      <c r="B49" s="5"/>
      <c r="C49" s="5" t="s">
        <v>124</v>
      </c>
      <c r="D49" s="3" t="s">
        <v>70</v>
      </c>
      <c r="E49" s="4">
        <v>53</v>
      </c>
      <c r="F49" s="17"/>
      <c r="G49" s="17">
        <f>ROUND(М[[#This Row],[Количество]]*М[[#This Row],[Цена за ед., руб]],2)</f>
        <v>0</v>
      </c>
      <c r="H49" s="5"/>
      <c r="I49" s="8"/>
    </row>
    <row r="50" spans="1:9" ht="23.1" customHeight="1" x14ac:dyDescent="0.2">
      <c r="A50" s="7" t="s">
        <v>100</v>
      </c>
      <c r="B50" s="5"/>
      <c r="C50" s="5" t="s">
        <v>125</v>
      </c>
      <c r="D50" s="3" t="s">
        <v>70</v>
      </c>
      <c r="E50" s="4">
        <v>9</v>
      </c>
      <c r="F50" s="17"/>
      <c r="G50" s="17">
        <f>ROUND(М[[#This Row],[Количество]]*М[[#This Row],[Цена за ед., руб]],2)</f>
        <v>0</v>
      </c>
      <c r="H50" s="5"/>
      <c r="I50" s="8"/>
    </row>
    <row r="51" spans="1:9" ht="11.1" customHeight="1" x14ac:dyDescent="0.2">
      <c r="A51" s="7" t="s">
        <v>100</v>
      </c>
      <c r="B51" s="5"/>
      <c r="C51" s="5" t="s">
        <v>126</v>
      </c>
      <c r="D51" s="3" t="s">
        <v>70</v>
      </c>
      <c r="E51" s="4">
        <v>8</v>
      </c>
      <c r="F51" s="17"/>
      <c r="G51" s="17">
        <f>ROUND(М[[#This Row],[Количество]]*М[[#This Row],[Цена за ед., руб]],2)</f>
        <v>0</v>
      </c>
      <c r="H51" s="5"/>
      <c r="I51" s="8"/>
    </row>
    <row r="52" spans="1:9" ht="23.1" customHeight="1" x14ac:dyDescent="0.2">
      <c r="A52" s="7" t="s">
        <v>100</v>
      </c>
      <c r="B52" s="5"/>
      <c r="C52" s="5" t="s">
        <v>127</v>
      </c>
      <c r="D52" s="3" t="s">
        <v>70</v>
      </c>
      <c r="E52" s="4">
        <v>53</v>
      </c>
      <c r="F52" s="17"/>
      <c r="G52" s="17">
        <f>ROUND(М[[#This Row],[Количество]]*М[[#This Row],[Цена за ед., руб]],2)</f>
        <v>0</v>
      </c>
      <c r="H52" s="5"/>
      <c r="I52" s="8"/>
    </row>
    <row r="53" spans="1:9" ht="23.1" customHeight="1" x14ac:dyDescent="0.2">
      <c r="A53" s="7" t="s">
        <v>100</v>
      </c>
      <c r="B53" s="5"/>
      <c r="C53" s="5" t="s">
        <v>128</v>
      </c>
      <c r="D53" s="3" t="s">
        <v>70</v>
      </c>
      <c r="E53" s="4">
        <v>48</v>
      </c>
      <c r="F53" s="17"/>
      <c r="G53" s="17">
        <f>ROUND(М[[#This Row],[Количество]]*М[[#This Row],[Цена за ед., руб]],2)</f>
        <v>0</v>
      </c>
      <c r="H53" s="5"/>
      <c r="I53" s="8"/>
    </row>
    <row r="54" spans="1:9" ht="11.1" customHeight="1" x14ac:dyDescent="0.2">
      <c r="A54" s="7" t="s">
        <v>100</v>
      </c>
      <c r="B54" s="5"/>
      <c r="C54" s="5" t="s">
        <v>101</v>
      </c>
      <c r="D54" s="3" t="s">
        <v>70</v>
      </c>
      <c r="E54" s="4">
        <v>394</v>
      </c>
      <c r="F54" s="17"/>
      <c r="G54" s="17">
        <f>ROUND(М[[#This Row],[Количество]]*М[[#This Row],[Цена за ед., руб]],2)</f>
        <v>0</v>
      </c>
      <c r="H54" s="5"/>
      <c r="I54" s="8"/>
    </row>
    <row r="55" spans="1:9" ht="11.1" customHeight="1" x14ac:dyDescent="0.2">
      <c r="A55" s="7" t="s">
        <v>129</v>
      </c>
      <c r="B55" s="5"/>
      <c r="C55" s="5" t="s">
        <v>130</v>
      </c>
      <c r="D55" s="3" t="s">
        <v>70</v>
      </c>
      <c r="E55" s="4">
        <v>52</v>
      </c>
      <c r="F55" s="17"/>
      <c r="G55" s="17">
        <f>ROUND(М[[#This Row],[Количество]]*М[[#This Row],[Цена за ед., руб]],2)</f>
        <v>0</v>
      </c>
      <c r="H55" s="5"/>
      <c r="I55" s="8"/>
    </row>
    <row r="56" spans="1:9" ht="11.1" customHeight="1" x14ac:dyDescent="0.2">
      <c r="A56" s="7" t="s">
        <v>129</v>
      </c>
      <c r="B56" s="5"/>
      <c r="C56" s="5" t="s">
        <v>131</v>
      </c>
      <c r="D56" s="3" t="s">
        <v>70</v>
      </c>
      <c r="E56" s="4">
        <v>80</v>
      </c>
      <c r="F56" s="17"/>
      <c r="G56" s="17">
        <f>ROUND(М[[#This Row],[Количество]]*М[[#This Row],[Цена за ед., руб]],2)</f>
        <v>0</v>
      </c>
      <c r="H56" s="5"/>
      <c r="I56" s="8"/>
    </row>
    <row r="57" spans="1:9" ht="11.1" customHeight="1" x14ac:dyDescent="0.2">
      <c r="A57" s="7" t="s">
        <v>129</v>
      </c>
      <c r="B57" s="5"/>
      <c r="C57" s="5" t="s">
        <v>173</v>
      </c>
      <c r="D57" s="3" t="s">
        <v>70</v>
      </c>
      <c r="E57" s="4">
        <v>38</v>
      </c>
      <c r="F57" s="17"/>
      <c r="G57" s="17">
        <f>ROUND(М[[#This Row],[Количество]]*М[[#This Row],[Цена за ед., руб]],2)</f>
        <v>0</v>
      </c>
      <c r="H57" s="5"/>
      <c r="I57" s="8"/>
    </row>
    <row r="58" spans="1:9" ht="23.1" customHeight="1" x14ac:dyDescent="0.2">
      <c r="A58" s="7" t="s">
        <v>103</v>
      </c>
      <c r="B58" s="5"/>
      <c r="C58" s="5" t="s">
        <v>104</v>
      </c>
      <c r="D58" s="3" t="s">
        <v>70</v>
      </c>
      <c r="E58" s="4">
        <v>62</v>
      </c>
      <c r="F58" s="17"/>
      <c r="G58" s="17">
        <f>ROUND(М[[#This Row],[Количество]]*М[[#This Row],[Цена за ед., руб]],2)</f>
        <v>0</v>
      </c>
      <c r="H58" s="5" t="s">
        <v>132</v>
      </c>
      <c r="I58" s="8"/>
    </row>
    <row r="59" spans="1:9" ht="23.1" customHeight="1" x14ac:dyDescent="0.2">
      <c r="A59" s="7" t="s">
        <v>103</v>
      </c>
      <c r="B59" s="5"/>
      <c r="C59" s="5" t="s">
        <v>104</v>
      </c>
      <c r="D59" s="3" t="s">
        <v>70</v>
      </c>
      <c r="E59" s="4">
        <v>78</v>
      </c>
      <c r="F59" s="17"/>
      <c r="G59" s="17">
        <f>ROUND(М[[#This Row],[Количество]]*М[[#This Row],[Цена за ед., руб]],2)</f>
        <v>0</v>
      </c>
      <c r="H59" s="5" t="s">
        <v>133</v>
      </c>
      <c r="I59" s="8"/>
    </row>
    <row r="60" spans="1:9" ht="23.1" customHeight="1" x14ac:dyDescent="0.2">
      <c r="A60" s="7" t="s">
        <v>103</v>
      </c>
      <c r="B60" s="5"/>
      <c r="C60" s="5" t="s">
        <v>104</v>
      </c>
      <c r="D60" s="3" t="s">
        <v>70</v>
      </c>
      <c r="E60" s="4">
        <v>198</v>
      </c>
      <c r="F60" s="17"/>
      <c r="G60" s="17">
        <f>ROUND(М[[#This Row],[Количество]]*М[[#This Row],[Цена за ед., руб]],2)</f>
        <v>0</v>
      </c>
      <c r="H60" s="5" t="s">
        <v>105</v>
      </c>
      <c r="I60" s="8"/>
    </row>
    <row r="61" spans="1:9" ht="23.1" customHeight="1" x14ac:dyDescent="0.2">
      <c r="A61" s="7" t="s">
        <v>103</v>
      </c>
      <c r="B61" s="5"/>
      <c r="C61" s="5" t="s">
        <v>107</v>
      </c>
      <c r="D61" s="3" t="s">
        <v>70</v>
      </c>
      <c r="E61" s="4">
        <v>347</v>
      </c>
      <c r="F61" s="17"/>
      <c r="G61" s="17">
        <f>ROUND(М[[#This Row],[Количество]]*М[[#This Row],[Цена за ед., руб]],2)</f>
        <v>0</v>
      </c>
      <c r="H61" s="5" t="s">
        <v>108</v>
      </c>
      <c r="I61" s="8"/>
    </row>
    <row r="62" spans="1:9" ht="23.1" customHeight="1" x14ac:dyDescent="0.2">
      <c r="A62" s="7" t="s">
        <v>103</v>
      </c>
      <c r="B62" s="5"/>
      <c r="C62" s="5" t="s">
        <v>136</v>
      </c>
      <c r="D62" s="3" t="s">
        <v>70</v>
      </c>
      <c r="E62" s="4">
        <v>41</v>
      </c>
      <c r="F62" s="17"/>
      <c r="G62" s="17">
        <f>ROUND(М[[#This Row],[Количество]]*М[[#This Row],[Цена за ед., руб]],2)</f>
        <v>0</v>
      </c>
      <c r="H62" s="5" t="s">
        <v>137</v>
      </c>
      <c r="I62" s="8"/>
    </row>
    <row r="63" spans="1:9" ht="23.1" customHeight="1" x14ac:dyDescent="0.2">
      <c r="A63" s="7" t="s">
        <v>103</v>
      </c>
      <c r="B63" s="5"/>
      <c r="C63" s="5" t="s">
        <v>110</v>
      </c>
      <c r="D63" s="3" t="s">
        <v>70</v>
      </c>
      <c r="E63" s="6">
        <v>4671</v>
      </c>
      <c r="F63" s="17"/>
      <c r="G63" s="17">
        <f>ROUND(М[[#This Row],[Количество]]*М[[#This Row],[Цена за ед., руб]],2)</f>
        <v>0</v>
      </c>
      <c r="H63" s="5" t="s">
        <v>111</v>
      </c>
      <c r="I63" s="8"/>
    </row>
    <row r="64" spans="1:9" ht="35.1" customHeight="1" x14ac:dyDescent="0.2">
      <c r="A64" s="7" t="s">
        <v>103</v>
      </c>
      <c r="B64" s="5"/>
      <c r="C64" s="5" t="s">
        <v>113</v>
      </c>
      <c r="D64" s="3" t="s">
        <v>70</v>
      </c>
      <c r="E64" s="4">
        <v>341</v>
      </c>
      <c r="F64" s="17"/>
      <c r="G64" s="17">
        <f>ROUND(М[[#This Row],[Количество]]*М[[#This Row],[Цена за ед., руб]],2)</f>
        <v>0</v>
      </c>
      <c r="H64" s="5" t="s">
        <v>114</v>
      </c>
      <c r="I64" s="8"/>
    </row>
    <row r="65" spans="1:9" ht="11.1" customHeight="1" x14ac:dyDescent="0.2">
      <c r="A65" s="7" t="s">
        <v>61</v>
      </c>
      <c r="B65" s="5"/>
      <c r="C65" s="5" t="s">
        <v>62</v>
      </c>
      <c r="D65" s="3" t="s">
        <v>55</v>
      </c>
      <c r="E65" s="4">
        <v>276</v>
      </c>
      <c r="F65" s="17"/>
      <c r="G65" s="17">
        <f>ROUND(М[[#This Row],[Количество]]*М[[#This Row],[Цена за ед., руб]],2)</f>
        <v>0</v>
      </c>
      <c r="H65" s="5"/>
      <c r="I65" s="8"/>
    </row>
    <row r="66" spans="1:9" ht="11.1" customHeight="1" x14ac:dyDescent="0.2">
      <c r="A66" s="7" t="s">
        <v>178</v>
      </c>
      <c r="B66" s="5"/>
      <c r="C66" s="5" t="s">
        <v>179</v>
      </c>
      <c r="D66" s="3" t="s">
        <v>70</v>
      </c>
      <c r="E66" s="4">
        <v>31</v>
      </c>
      <c r="F66" s="17"/>
      <c r="G66" s="17">
        <f>ROUND(М[[#This Row],[Количество]]*М[[#This Row],[Цена за ед., руб]],2)</f>
        <v>0</v>
      </c>
      <c r="H66" s="5" t="s">
        <v>85</v>
      </c>
      <c r="I66" s="8"/>
    </row>
    <row r="67" spans="1:9" ht="35.1" customHeight="1" x14ac:dyDescent="0.2">
      <c r="A67" s="7" t="s">
        <v>178</v>
      </c>
      <c r="B67" s="5"/>
      <c r="C67" s="5" t="s">
        <v>181</v>
      </c>
      <c r="D67" s="3" t="s">
        <v>70</v>
      </c>
      <c r="E67" s="4">
        <v>1</v>
      </c>
      <c r="F67" s="17"/>
      <c r="G67" s="17">
        <f>ROUND(М[[#This Row],[Количество]]*М[[#This Row],[Цена за ед., руб]],2)</f>
        <v>0</v>
      </c>
      <c r="H67" s="5" t="s">
        <v>182</v>
      </c>
      <c r="I67" s="8"/>
    </row>
    <row r="68" spans="1:9" ht="35.1" customHeight="1" x14ac:dyDescent="0.2">
      <c r="A68" s="7" t="s">
        <v>178</v>
      </c>
      <c r="B68" s="5"/>
      <c r="C68" s="5" t="s">
        <v>184</v>
      </c>
      <c r="D68" s="3" t="s">
        <v>70</v>
      </c>
      <c r="E68" s="4">
        <v>1</v>
      </c>
      <c r="F68" s="17"/>
      <c r="G68" s="17">
        <f>ROUND(М[[#This Row],[Количество]]*М[[#This Row],[Цена за ед., руб]],2)</f>
        <v>0</v>
      </c>
      <c r="H68" s="5" t="s">
        <v>185</v>
      </c>
      <c r="I68" s="8"/>
    </row>
    <row r="69" spans="1:9" ht="35.1" customHeight="1" x14ac:dyDescent="0.2">
      <c r="A69" s="7" t="s">
        <v>178</v>
      </c>
      <c r="B69" s="5"/>
      <c r="C69" s="5" t="s">
        <v>187</v>
      </c>
      <c r="D69" s="3" t="s">
        <v>70</v>
      </c>
      <c r="E69" s="4">
        <v>1</v>
      </c>
      <c r="F69" s="17"/>
      <c r="G69" s="17">
        <f>ROUND(М[[#This Row],[Количество]]*М[[#This Row],[Цена за ед., руб]],2)</f>
        <v>0</v>
      </c>
      <c r="H69" s="5" t="s">
        <v>188</v>
      </c>
      <c r="I69" s="8"/>
    </row>
    <row r="70" spans="1:9" ht="11.1" customHeight="1" x14ac:dyDescent="0.2">
      <c r="A70" s="7" t="s">
        <v>116</v>
      </c>
      <c r="B70" s="5"/>
      <c r="C70" s="5" t="s">
        <v>117</v>
      </c>
      <c r="D70" s="3" t="s">
        <v>70</v>
      </c>
      <c r="E70" s="6">
        <v>1209</v>
      </c>
      <c r="F70" s="17"/>
      <c r="G70" s="17">
        <f>ROUND(М[[#This Row],[Количество]]*М[[#This Row],[Цена за ед., руб]],2)</f>
        <v>0</v>
      </c>
      <c r="H70" s="5" t="s">
        <v>118</v>
      </c>
      <c r="I70" s="8"/>
    </row>
    <row r="71" spans="1:9" ht="11.1" customHeight="1" x14ac:dyDescent="0.2">
      <c r="A71" s="7" t="s">
        <v>120</v>
      </c>
      <c r="B71" s="5"/>
      <c r="C71" s="5"/>
      <c r="D71" s="3" t="s">
        <v>70</v>
      </c>
      <c r="E71" s="6">
        <v>1958</v>
      </c>
      <c r="F71" s="17"/>
      <c r="G71" s="17">
        <f>ROUND(М[[#This Row],[Количество]]*М[[#This Row],[Цена за ед., руб]],2)</f>
        <v>0</v>
      </c>
      <c r="H71" s="5"/>
      <c r="I71" s="8"/>
    </row>
    <row r="72" spans="1:9" ht="11.1" customHeight="1" x14ac:dyDescent="0.2">
      <c r="A72" s="7" t="s">
        <v>142</v>
      </c>
      <c r="B72" s="5"/>
      <c r="C72" s="5" t="s">
        <v>192</v>
      </c>
      <c r="D72" s="3" t="s">
        <v>70</v>
      </c>
      <c r="E72" s="4">
        <v>12</v>
      </c>
      <c r="F72" s="17"/>
      <c r="G72" s="17">
        <f>ROUND(М[[#This Row],[Количество]]*М[[#This Row],[Цена за ед., руб]],2)</f>
        <v>0</v>
      </c>
      <c r="H72" s="5" t="s">
        <v>85</v>
      </c>
      <c r="I72" s="8"/>
    </row>
    <row r="73" spans="1:9" ht="11.1" customHeight="1" x14ac:dyDescent="0.2">
      <c r="A73" s="7" t="s">
        <v>142</v>
      </c>
      <c r="B73" s="5"/>
      <c r="C73" s="5" t="s">
        <v>194</v>
      </c>
      <c r="D73" s="3" t="s">
        <v>70</v>
      </c>
      <c r="E73" s="4">
        <v>3</v>
      </c>
      <c r="F73" s="17"/>
      <c r="G73" s="17">
        <f>ROUND(М[[#This Row],[Количество]]*М[[#This Row],[Цена за ед., руб]],2)</f>
        <v>0</v>
      </c>
      <c r="H73" s="5" t="s">
        <v>85</v>
      </c>
      <c r="I73" s="8"/>
    </row>
    <row r="74" spans="1:9" ht="11.1" customHeight="1" x14ac:dyDescent="0.2">
      <c r="A74" s="7" t="s">
        <v>142</v>
      </c>
      <c r="B74" s="5"/>
      <c r="C74" s="5" t="s">
        <v>143</v>
      </c>
      <c r="D74" s="3" t="s">
        <v>70</v>
      </c>
      <c r="E74" s="4">
        <v>21</v>
      </c>
      <c r="F74" s="17"/>
      <c r="G74" s="17">
        <f>ROUND(М[[#This Row],[Количество]]*М[[#This Row],[Цена за ед., руб]],2)</f>
        <v>0</v>
      </c>
      <c r="H74" s="5" t="s">
        <v>85</v>
      </c>
      <c r="I74" s="8"/>
    </row>
    <row r="75" spans="1:9" ht="11.1" customHeight="1" x14ac:dyDescent="0.2">
      <c r="A75" s="7" t="s">
        <v>142</v>
      </c>
      <c r="B75" s="5"/>
      <c r="C75" s="5" t="s">
        <v>197</v>
      </c>
      <c r="D75" s="3" t="s">
        <v>70</v>
      </c>
      <c r="E75" s="4">
        <v>13</v>
      </c>
      <c r="F75" s="17"/>
      <c r="G75" s="17">
        <f>ROUND(М[[#This Row],[Количество]]*М[[#This Row],[Цена за ед., руб]],2)</f>
        <v>0</v>
      </c>
      <c r="H75" s="5" t="s">
        <v>85</v>
      </c>
      <c r="I75" s="8"/>
    </row>
    <row r="76" spans="1:9" ht="11.1" customHeight="1" x14ac:dyDescent="0.2">
      <c r="A76" s="7" t="s">
        <v>142</v>
      </c>
      <c r="B76" s="5"/>
      <c r="C76" s="5" t="s">
        <v>145</v>
      </c>
      <c r="D76" s="3" t="s">
        <v>70</v>
      </c>
      <c r="E76" s="4">
        <v>13</v>
      </c>
      <c r="F76" s="17"/>
      <c r="G76" s="17">
        <f>ROUND(М[[#This Row],[Количество]]*М[[#This Row],[Цена за ед., руб]],2)</f>
        <v>0</v>
      </c>
      <c r="H76" s="5" t="s">
        <v>85</v>
      </c>
      <c r="I76" s="8"/>
    </row>
    <row r="77" spans="1:9" ht="11.1" customHeight="1" x14ac:dyDescent="0.2">
      <c r="A77" s="7" t="s">
        <v>142</v>
      </c>
      <c r="B77" s="5"/>
      <c r="C77" s="5" t="s">
        <v>199</v>
      </c>
      <c r="D77" s="3" t="s">
        <v>70</v>
      </c>
      <c r="E77" s="4">
        <v>1</v>
      </c>
      <c r="F77" s="17"/>
      <c r="G77" s="17">
        <f>ROUND(М[[#This Row],[Количество]]*М[[#This Row],[Цена за ед., руб]],2)</f>
        <v>0</v>
      </c>
      <c r="H77" s="5" t="s">
        <v>85</v>
      </c>
      <c r="I77" s="8"/>
    </row>
    <row r="78" spans="1:9" ht="11.1" customHeight="1" x14ac:dyDescent="0.2">
      <c r="A78" s="7" t="s">
        <v>142</v>
      </c>
      <c r="B78" s="5"/>
      <c r="C78" s="5" t="s">
        <v>201</v>
      </c>
      <c r="D78" s="3" t="s">
        <v>70</v>
      </c>
      <c r="E78" s="4">
        <v>6</v>
      </c>
      <c r="F78" s="17"/>
      <c r="G78" s="17">
        <f>ROUND(М[[#This Row],[Количество]]*М[[#This Row],[Цена за ед., руб]],2)</f>
        <v>0</v>
      </c>
      <c r="H78" s="5" t="s">
        <v>85</v>
      </c>
      <c r="I78" s="8"/>
    </row>
    <row r="79" spans="1:9" ht="23.1" customHeight="1" x14ac:dyDescent="0.2">
      <c r="A79" s="7" t="s">
        <v>203</v>
      </c>
      <c r="B79" s="5"/>
      <c r="C79" s="5" t="s">
        <v>204</v>
      </c>
      <c r="D79" s="3" t="s">
        <v>70</v>
      </c>
      <c r="E79" s="4">
        <v>2</v>
      </c>
      <c r="F79" s="17"/>
      <c r="G79" s="17">
        <f>ROUND(М[[#This Row],[Количество]]*М[[#This Row],[Цена за ед., руб]],2)</f>
        <v>0</v>
      </c>
      <c r="H79" s="5" t="s">
        <v>205</v>
      </c>
      <c r="I79" s="8"/>
    </row>
    <row r="80" spans="1:9" ht="35.1" customHeight="1" x14ac:dyDescent="0.2">
      <c r="A80" s="7" t="s">
        <v>207</v>
      </c>
      <c r="B80" s="5"/>
      <c r="C80" s="5" t="s">
        <v>208</v>
      </c>
      <c r="D80" s="3" t="s">
        <v>70</v>
      </c>
      <c r="E80" s="4">
        <v>1</v>
      </c>
      <c r="F80" s="17"/>
      <c r="G80" s="17">
        <f>ROUND(М[[#This Row],[Количество]]*М[[#This Row],[Цена за ед., руб]],2)</f>
        <v>0</v>
      </c>
      <c r="H80" s="5" t="s">
        <v>209</v>
      </c>
      <c r="I80" s="8"/>
    </row>
    <row r="81" spans="1:13" ht="35.1" customHeight="1" x14ac:dyDescent="0.2">
      <c r="A81" s="11" t="s">
        <v>207</v>
      </c>
      <c r="B81" s="20"/>
      <c r="C81" s="20" t="s">
        <v>211</v>
      </c>
      <c r="D81" s="12" t="s">
        <v>70</v>
      </c>
      <c r="E81" s="13">
        <v>1</v>
      </c>
      <c r="F81" s="17"/>
      <c r="G81" s="18">
        <f>ROUND(М[[#This Row],[Количество]]*М[[#This Row],[Цена за ед., руб]],2)</f>
        <v>0</v>
      </c>
      <c r="H81" s="20" t="s">
        <v>212</v>
      </c>
      <c r="I81" s="15"/>
    </row>
    <row r="82" spans="1:13" ht="35.1" customHeight="1" x14ac:dyDescent="0.2">
      <c r="A82" s="11" t="s">
        <v>259</v>
      </c>
      <c r="B82" s="20"/>
      <c r="C82" s="20"/>
      <c r="D82" s="21" t="s">
        <v>63</v>
      </c>
      <c r="E82" s="22"/>
      <c r="F82" s="18"/>
      <c r="G82" s="18">
        <f ca="1">SUMIF(ЛСР!$B$8:$N$217,М[[#This Row],[Наим.]],ЛСР!$N$8:$N$217)</f>
        <v>0</v>
      </c>
      <c r="H82" s="20"/>
      <c r="I82" s="15"/>
    </row>
    <row r="83" spans="1:13" ht="11.45" customHeight="1" x14ac:dyDescent="0.2">
      <c r="A83" s="11" t="s">
        <v>243</v>
      </c>
      <c r="B83" s="20"/>
      <c r="C83" s="20"/>
      <c r="D83" s="12"/>
      <c r="E83" s="14"/>
      <c r="F83" s="18"/>
      <c r="G83" s="18">
        <f ca="1">SUBTOTAL(109,М[Сумма, руб])</f>
        <v>0</v>
      </c>
      <c r="H83" s="20"/>
      <c r="I83" s="15"/>
    </row>
    <row r="84" spans="1:13" ht="11.45" customHeight="1" x14ac:dyDescent="0.2">
      <c r="F84" s="23" t="s">
        <v>261</v>
      </c>
      <c r="G84" s="24">
        <f ca="1">ЛСР!N220-М[[#Totals],[Сумма, руб]]</f>
        <v>0</v>
      </c>
    </row>
    <row r="86" spans="1:13" ht="11.25" x14ac:dyDescent="0.2">
      <c r="A86" s="83" t="s">
        <v>262</v>
      </c>
      <c r="B86" s="84"/>
      <c r="C86" s="84"/>
      <c r="D86" s="85"/>
      <c r="E86" s="85"/>
      <c r="F86" s="85"/>
      <c r="G86" s="86"/>
      <c r="H86" s="85"/>
      <c r="I86" s="87"/>
      <c r="J86" s="88"/>
      <c r="K86" s="87"/>
      <c r="L86" s="85"/>
      <c r="M86" s="85"/>
    </row>
    <row r="87" spans="1:13" ht="25.5" customHeight="1" x14ac:dyDescent="0.2">
      <c r="A87" s="123" t="s">
        <v>264</v>
      </c>
      <c r="B87" s="123"/>
      <c r="C87" s="123"/>
      <c r="D87" s="123"/>
      <c r="E87" s="123"/>
      <c r="F87" s="123"/>
      <c r="G87" s="123"/>
      <c r="H87" s="123"/>
      <c r="I87" s="123"/>
      <c r="J87" s="89"/>
      <c r="K87" s="89"/>
      <c r="L87" s="85"/>
      <c r="M87" s="85"/>
    </row>
    <row r="88" spans="1:13" ht="36.75" customHeight="1" x14ac:dyDescent="0.2">
      <c r="A88" s="123" t="s">
        <v>265</v>
      </c>
      <c r="B88" s="123"/>
      <c r="C88" s="123"/>
      <c r="D88" s="123"/>
      <c r="E88" s="123"/>
      <c r="F88" s="123"/>
      <c r="G88" s="123"/>
      <c r="H88" s="123"/>
      <c r="I88" s="123"/>
      <c r="J88" s="89"/>
      <c r="K88" s="90"/>
      <c r="L88" s="85"/>
      <c r="M88" s="85"/>
    </row>
    <row r="89" spans="1:13" ht="11.25" x14ac:dyDescent="0.2">
      <c r="A89" s="124" t="s">
        <v>266</v>
      </c>
      <c r="B89" s="124"/>
      <c r="C89" s="124"/>
      <c r="D89" s="124"/>
      <c r="E89" s="124"/>
      <c r="F89" s="124"/>
      <c r="G89" s="124"/>
      <c r="H89" s="124"/>
      <c r="I89" s="124"/>
      <c r="J89" s="124"/>
      <c r="K89" s="91"/>
      <c r="L89" s="85"/>
      <c r="M89" s="85"/>
    </row>
    <row r="90" spans="1:13" ht="11.25" x14ac:dyDescent="0.2">
      <c r="A90" s="125" t="s">
        <v>267</v>
      </c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</row>
    <row r="91" spans="1:13" ht="11.25" x14ac:dyDescent="0.2">
      <c r="G91"/>
      <c r="H91"/>
      <c r="I91"/>
    </row>
  </sheetData>
  <mergeCells count="5">
    <mergeCell ref="A1:H1"/>
    <mergeCell ref="A87:I87"/>
    <mergeCell ref="A88:I88"/>
    <mergeCell ref="A89:J89"/>
    <mergeCell ref="A90:M90"/>
  </mergeCells>
  <dataValidations count="1">
    <dataValidation type="list" errorStyle="information" allowBlank="1" showInputMessage="1" showErrorMessage="1" sqref="I3:I82" xr:uid="{53439208-40B1-49BA-BDAA-0467966DBA3B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231</v>
      </c>
      <c r="B1" s="1" t="s">
        <v>232</v>
      </c>
    </row>
    <row r="2" spans="1:2" ht="11.1" customHeight="1" x14ac:dyDescent="0.2">
      <c r="A2" s="1" t="s">
        <v>233</v>
      </c>
      <c r="B2" s="1" t="s">
        <v>234</v>
      </c>
    </row>
    <row r="3" spans="1:2" ht="11.1" customHeight="1" x14ac:dyDescent="0.2">
      <c r="A3" s="1" t="s">
        <v>235</v>
      </c>
      <c r="B3" s="1" t="s">
        <v>236</v>
      </c>
    </row>
    <row r="4" spans="1:2" ht="11.1" customHeight="1" x14ac:dyDescent="0.2">
      <c r="A4" s="1" t="s">
        <v>237</v>
      </c>
      <c r="B4" s="1" t="s">
        <v>238</v>
      </c>
    </row>
    <row r="5" spans="1:2" ht="11.1" customHeight="1" x14ac:dyDescent="0.2">
      <c r="A5" s="1" t="s">
        <v>239</v>
      </c>
      <c r="B5" s="1" t="s">
        <v>240</v>
      </c>
    </row>
    <row r="6" spans="1:2" ht="11.1" customHeight="1" x14ac:dyDescent="0.2">
      <c r="A6" s="1" t="s">
        <v>241</v>
      </c>
      <c r="B6" s="1" t="s">
        <v>242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2026-09-10T08:15:26Z</dcterms:modified>
</cp:coreProperties>
</file>