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7C8EF3B9-F6A4-40FC-864F-BD576E167D53}" xr6:coauthVersionLast="47" xr6:coauthVersionMax="47" xr10:uidLastSave="{00000000-0000-0000-0000-000000000000}"/>
  <bookViews>
    <workbookView xWindow="2340" yWindow="2340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/>
</workbook>
</file>

<file path=xl/calcChain.xml><?xml version="1.0" encoding="utf-8"?>
<calcChain xmlns="http://schemas.openxmlformats.org/spreadsheetml/2006/main">
  <c r="P27" i="1" l="1" a="1"/>
  <c r="P27" i="1" s="1"/>
  <c r="L27" i="1"/>
  <c r="G4" i="3"/>
  <c r="G5" i="3"/>
  <c r="G6" i="3"/>
  <c r="G7" i="3"/>
  <c r="G8" i="3"/>
  <c r="G9" i="3"/>
  <c r="G10" i="3"/>
  <c r="G11" i="3"/>
  <c r="G12" i="3"/>
  <c r="G13" i="3"/>
  <c r="G14" i="3"/>
  <c r="E7" i="2"/>
  <c r="E8" i="2"/>
  <c r="E9" i="2"/>
  <c r="E10" i="2"/>
  <c r="E11" i="2"/>
  <c r="E12" i="2"/>
  <c r="H31" i="1"/>
  <c r="I31" i="1"/>
  <c r="J31" i="1"/>
  <c r="K31" i="1"/>
  <c r="H32" i="1"/>
  <c r="I32" i="1"/>
  <c r="J32" i="1"/>
  <c r="K32" i="1"/>
  <c r="H33" i="1"/>
  <c r="I33" i="1"/>
  <c r="J33" i="1"/>
  <c r="K33" i="1"/>
  <c r="H34" i="1"/>
  <c r="I34" i="1"/>
  <c r="J34" i="1"/>
  <c r="K34" i="1"/>
  <c r="H35" i="1"/>
  <c r="I35" i="1"/>
  <c r="J35" i="1"/>
  <c r="K35" i="1"/>
  <c r="H36" i="1"/>
  <c r="I36" i="1"/>
  <c r="J36" i="1"/>
  <c r="K36" i="1"/>
  <c r="G36" i="1"/>
  <c r="G35" i="1"/>
  <c r="L35" i="1" s="1"/>
  <c r="G34" i="1"/>
  <c r="L34" i="1" s="1"/>
  <c r="G32" i="1"/>
  <c r="M32" i="1" a="1"/>
  <c r="M32" i="1" s="1"/>
  <c r="L32" i="1"/>
  <c r="G33" i="1"/>
  <c r="L33" i="1" s="1"/>
  <c r="G31" i="1"/>
  <c r="M36" i="1" a="1"/>
  <c r="M36" i="1" s="1"/>
  <c r="M35" i="1" a="1"/>
  <c r="M35" i="1" s="1"/>
  <c r="M34" i="1" a="1"/>
  <c r="M34" i="1" s="1"/>
  <c r="M33" i="1" a="1"/>
  <c r="M33" i="1" s="1"/>
  <c r="L31" i="1"/>
  <c r="M31" i="1" a="1"/>
  <c r="M31" i="1" s="1"/>
  <c r="L14" i="1"/>
  <c r="M14" i="1" a="1"/>
  <c r="M14" i="1" s="1"/>
  <c r="L16" i="1"/>
  <c r="P16" i="1" a="1"/>
  <c r="P16" i="1" s="1"/>
  <c r="M16" i="1" a="1"/>
  <c r="M16" i="1" s="1"/>
  <c r="N16" i="1" s="1"/>
  <c r="L18" i="1"/>
  <c r="M18" i="1" a="1"/>
  <c r="M18" i="1" s="1"/>
  <c r="N18" i="1" s="1"/>
  <c r="N17" i="1" s="1"/>
  <c r="L20" i="1"/>
  <c r="P20" i="1" a="1"/>
  <c r="P20" i="1" s="1"/>
  <c r="M20" i="1" a="1"/>
  <c r="M20" i="1" s="1"/>
  <c r="N20" i="1" s="1"/>
  <c r="L21" i="1"/>
  <c r="P21" i="1" a="1"/>
  <c r="P21" i="1" s="1"/>
  <c r="M21" i="1" a="1"/>
  <c r="M21" i="1" s="1"/>
  <c r="N21" i="1" s="1"/>
  <c r="L23" i="1"/>
  <c r="M23" i="1" a="1"/>
  <c r="M23" i="1" s="1"/>
  <c r="L25" i="1"/>
  <c r="P25" i="1" a="1"/>
  <c r="P25" i="1" s="1"/>
  <c r="M25" i="1" a="1"/>
  <c r="M25" i="1" s="1"/>
  <c r="N25" i="1" s="1"/>
  <c r="N24" i="1" s="1"/>
  <c r="L38" i="1"/>
  <c r="P38" i="1" a="1"/>
  <c r="P38" i="1" s="1"/>
  <c r="M38" i="1" a="1"/>
  <c r="M38" i="1" s="1"/>
  <c r="L39" i="1"/>
  <c r="P39" i="1" a="1"/>
  <c r="P39" i="1" s="1"/>
  <c r="M39" i="1" a="1"/>
  <c r="M39" i="1" s="1"/>
  <c r="N39" i="1" s="1"/>
  <c r="L40" i="1"/>
  <c r="P40" i="1" a="1"/>
  <c r="P40" i="1" s="1"/>
  <c r="M40" i="1" a="1"/>
  <c r="M40" i="1" s="1"/>
  <c r="L41" i="1"/>
  <c r="P41" i="1" a="1"/>
  <c r="P41" i="1" s="1"/>
  <c r="M41" i="1" a="1"/>
  <c r="M41" i="1" s="1"/>
  <c r="N41" i="1" s="1"/>
  <c r="L42" i="1"/>
  <c r="P42" i="1" a="1"/>
  <c r="P42" i="1" s="1"/>
  <c r="M42" i="1" a="1"/>
  <c r="M42" i="1" s="1"/>
  <c r="L43" i="1"/>
  <c r="P43" i="1" a="1"/>
  <c r="P43" i="1" s="1"/>
  <c r="M43" i="1" a="1"/>
  <c r="M43" i="1" s="1"/>
  <c r="L44" i="1"/>
  <c r="P44" i="1" a="1"/>
  <c r="P44" i="1" s="1"/>
  <c r="M44" i="1" a="1"/>
  <c r="M44" i="1" s="1"/>
  <c r="L48" i="1"/>
  <c r="M48" i="1" a="1"/>
  <c r="M48" i="1" s="1"/>
  <c r="N48" i="1" s="1"/>
  <c r="N47" i="1" s="1"/>
  <c r="E13" i="2"/>
  <c r="E6" i="2"/>
  <c r="E5" i="2"/>
  <c r="E4" i="2"/>
  <c r="E14" i="2" l="1"/>
  <c r="N15" i="1"/>
  <c r="N27" i="1"/>
  <c r="L36" i="1"/>
  <c r="N36" i="1" s="1"/>
  <c r="N32" i="1"/>
  <c r="N33" i="1"/>
  <c r="N34" i="1"/>
  <c r="N35" i="1"/>
  <c r="N31" i="1"/>
  <c r="N14" i="1"/>
  <c r="N13" i="1" s="1"/>
  <c r="N46" i="1"/>
  <c r="N45" i="1" s="1"/>
  <c r="N19" i="1"/>
  <c r="N23" i="1"/>
  <c r="N22" i="1" s="1"/>
  <c r="N38" i="1"/>
  <c r="N40" i="1"/>
  <c r="N42" i="1"/>
  <c r="N43" i="1"/>
  <c r="N44" i="1"/>
  <c r="N30" i="1" l="1"/>
  <c r="N50" i="1" s="1"/>
  <c r="E15" i="2" s="1"/>
  <c r="G15" i="3"/>
  <c r="G16" i="3" s="1"/>
  <c r="N26" i="1"/>
  <c r="N12" i="1" s="1"/>
  <c r="N11" i="1" s="1"/>
  <c r="N37" i="1"/>
  <c r="N51" i="1" l="1"/>
  <c r="G17" i="3" s="1"/>
  <c r="N29" i="1"/>
  <c r="N28" i="1" s="1"/>
  <c r="N10" i="1" s="1"/>
  <c r="N49" i="1" s="1"/>
</calcChain>
</file>

<file path=xl/sharedStrings.xml><?xml version="1.0" encoding="utf-8"?>
<sst xmlns="http://schemas.openxmlformats.org/spreadsheetml/2006/main" count="236" uniqueCount="117">
  <si>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</si>
  <si>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</si>
  <si>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</si>
  <si>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</si>
  <si>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</si>
  <si>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</si>
  <si>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</si>
  <si>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</si>
  <si>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</si>
  <si>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</si>
  <si>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</si>
  <si>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</si>
  <si>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</si>
  <si>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</si>
  <si>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</si>
  <si>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</si>
  <si>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11.14</t>
  </si>
  <si>
    <t>Устройство системы контроля и управления доступом (СКУД)</t>
  </si>
  <si>
    <t>11.14.01</t>
  </si>
  <si>
    <t>Прокладка КПП и КНС</t>
  </si>
  <si>
    <t>11.14.01.00</t>
  </si>
  <si>
    <t>Работы:</t>
  </si>
  <si>
    <t>Прокладка кабеля «витая пара» (LAN)</t>
  </si>
  <si>
    <t>м</t>
  </si>
  <si>
    <t>Материалы:</t>
  </si>
  <si>
    <t>1</t>
  </si>
  <si>
    <t>Кабель</t>
  </si>
  <si>
    <t>КВПнг(А)-LS-5E 4х2х0,52</t>
  </si>
  <si>
    <t>Прокладка КПП многожильного до 4 кв.мм</t>
  </si>
  <si>
    <t>КПСЭнг(А)-LS 1х2х1,5</t>
  </si>
  <si>
    <t>2</t>
  </si>
  <si>
    <t>КПСЭнг(А)-LS 1х2х0,5</t>
  </si>
  <si>
    <t>Прокладка трубы гофрированной до 32 мм</t>
  </si>
  <si>
    <t>Труба электромонтажная</t>
  </si>
  <si>
    <t>ПВХ гофр. легкая с протяжкой 20мм</t>
  </si>
  <si>
    <t>пог. м</t>
  </si>
  <si>
    <t>%</t>
  </si>
  <si>
    <t>11.14.02</t>
  </si>
  <si>
    <t>Установка оборудования</t>
  </si>
  <si>
    <t>11.14.02.00</t>
  </si>
  <si>
    <t>компл.</t>
  </si>
  <si>
    <t>Крепление</t>
  </si>
  <si>
    <t>Z-образное</t>
  </si>
  <si>
    <t>шт</t>
  </si>
  <si>
    <t>Крепление Z-образное для замка ST-BR250Z (либо аналог)</t>
  </si>
  <si>
    <t>Контроллер управления доступом</t>
  </si>
  <si>
    <t>Универсальный контроллер СКУД с поддержкой управления до 4 точек доступа E510 (либо аналог)</t>
  </si>
  <si>
    <t>3</t>
  </si>
  <si>
    <t>Аккумулятор</t>
  </si>
  <si>
    <t>12В 7Ач</t>
  </si>
  <si>
    <t>Аккумулятор свинцово-кислотный SKAT SB 1207 (либо аналог)</t>
  </si>
  <si>
    <t>4</t>
  </si>
  <si>
    <t>Замок</t>
  </si>
  <si>
    <t>электромагнитный</t>
  </si>
  <si>
    <t>Замок электромагнитный ST-EL250ML (либо аналог)</t>
  </si>
  <si>
    <t>5</t>
  </si>
  <si>
    <t>Источник бесперебойного электропитания</t>
  </si>
  <si>
    <t>12В/7Ачх2шт 60Вт</t>
  </si>
  <si>
    <t>Источник питания СКАТ-1200И7 ИСП. 1 (СКАТ ИБП-12/4-2Х7) (либо аналог)</t>
  </si>
  <si>
    <t>6</t>
  </si>
  <si>
    <t>Кнопка выхода</t>
  </si>
  <si>
    <t>Кнопка металлическая, накладная ST-EX010SM (либо аналог)</t>
  </si>
  <si>
    <t>7</t>
  </si>
  <si>
    <t>Считыватель карт доступа</t>
  </si>
  <si>
    <t>Считыватель Mifare ST-PR042MF (либо аналог)</t>
  </si>
  <si>
    <t>11.14.03</t>
  </si>
  <si>
    <t>ПНР</t>
  </si>
  <si>
    <t>11.14.03.00</t>
  </si>
  <si>
    <t>Пусконаладочные работы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</si>
  <si>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</si>
  <si>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</si>
  <si>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</si>
  <si>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</si>
  <si>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</si>
  <si>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</si>
  <si>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</si>
  <si>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</si>
  <si>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</si>
  <si>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</si>
  <si>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</si>
  <si>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</si>
  <si>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</si>
  <si>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Екатеринбург.01.11.14 Секция 1.1_Устройство системы контроля и управления доступом (СКУД) №1</t>
  </si>
  <si>
    <t>e3234020-9bbd-11f1-9619-cc5d3c3b48f3</t>
  </si>
  <si>
    <t>ГП Амундсмена Екатеринбург.02.11.14 Секция 1.2_Устройство системы контроля и управления доступом (СКУД) №1</t>
  </si>
  <si>
    <t>e9378cad-9bbd-11f1-9619-cc5d3c3b48f3</t>
  </si>
  <si>
    <t>ГП Амундсмена Екатеринбург.03.11.14 Секция 1.3_Устройство системы контроля и управления доступом (СКУД) №1</t>
  </si>
  <si>
    <t>e9378db3-9bbd-11f1-9619-cc5d3c3b48f3</t>
  </si>
  <si>
    <t>ГП Амундсмена Екатеринбург.04.11.14 Секция 2_Устройство системы контроля и управления доступом (СКУД) №1</t>
  </si>
  <si>
    <t>ef403dae-9bbd-11f1-9619-cc5d3c3b48f3</t>
  </si>
  <si>
    <t>ГП Амундсмена Екатеринбург.05.11.14 Секция 3_Устройство системы контроля и управления доступом (СКУД) №1</t>
  </si>
  <si>
    <t>ef403eb4-9bbd-11f1-9619-cc5d3c3b48f3</t>
  </si>
  <si>
    <t>Итог</t>
  </si>
  <si>
    <t>Прочие материалы</t>
  </si>
  <si>
    <t>Секция 1.1</t>
  </si>
  <si>
    <t>Секция 1.2</t>
  </si>
  <si>
    <t>Секция 1.3</t>
  </si>
  <si>
    <t>Монтаж замка электромагнитного (в т.ч. Крепление)</t>
  </si>
  <si>
    <t>Монтаж аккумулятора</t>
  </si>
  <si>
    <t>Монтаж источника бесперебойного электропитания</t>
  </si>
  <si>
    <t>Монтаж кнопки выхода</t>
  </si>
  <si>
    <t>Монтаж считывателя</t>
  </si>
  <si>
    <t>Монтаж контроллера</t>
  </si>
  <si>
    <t>Проверка:</t>
  </si>
  <si>
    <t>в тч НДС ____%</t>
  </si>
  <si>
    <t>указать %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</si>
  <si>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</si>
  <si>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</si>
  <si>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</si>
  <si>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</si>
  <si>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</si>
  <si>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ПОДРЯДЧИК:</t>
  </si>
  <si>
    <t>ЗАКАЗЧИК:</t>
  </si>
  <si>
    <t>ТЕХНИЧЕСКИЙ ЗАКАЗЧИК: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</si>
  <si>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</si>
  <si>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Устройство системы СКУД</t>
  </si>
  <si>
    <t>Локальный сметный расчет (ЛСР)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</si>
</sst>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i/>
      <u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/>
    </xf>
    <xf numFmtId="4" fontId="4" fillId="2" borderId="5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right" vertical="center"/>
    </xf>
    <xf numFmtId="4" fontId="4" fillId="4" borderId="5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/>
    </xf>
    <xf numFmtId="4" fontId="5" fillId="4" borderId="0" xfId="0" applyNumberFormat="1" applyFont="1" applyFill="1" applyAlignment="1">
      <alignment horizontal="right" vertical="center"/>
    </xf>
    <xf numFmtId="0" fontId="4" fillId="4" borderId="5" xfId="0" applyFont="1" applyFill="1" applyBorder="1" applyAlignment="1">
      <alignment horizontal="right"/>
    </xf>
    <xf numFmtId="0" fontId="4" fillId="5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left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right" vertical="center"/>
    </xf>
    <xf numFmtId="1" fontId="4" fillId="5" borderId="5" xfId="0" applyNumberFormat="1" applyFont="1" applyFill="1" applyBorder="1" applyAlignment="1">
      <alignment horizontal="right" vertical="center"/>
    </xf>
    <xf numFmtId="3" fontId="4" fillId="5" borderId="5" xfId="0" applyNumberFormat="1" applyFont="1" applyFill="1" applyBorder="1" applyAlignment="1">
      <alignment horizontal="right" vertical="center"/>
    </xf>
    <xf numFmtId="4" fontId="4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/>
    </xf>
    <xf numFmtId="4" fontId="5" fillId="6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right"/>
    </xf>
    <xf numFmtId="0" fontId="4" fillId="7" borderId="5" xfId="0" applyFont="1" applyFill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12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/>
    </xf>
    <xf numFmtId="1" fontId="6" fillId="8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1" fontId="0" fillId="8" borderId="5" xfId="0" applyNumberFormat="1" applyFill="1" applyBorder="1" applyAlignment="1">
      <alignment horizontal="right" vertical="center"/>
    </xf>
    <xf numFmtId="4" fontId="0" fillId="0" borderId="0" xfId="0" applyNumberFormat="1" applyAlignment="1">
      <alignment horizontal="left"/>
    </xf>
    <xf numFmtId="4" fontId="5" fillId="6" borderId="7" xfId="0" applyNumberFormat="1" applyFont="1" applyFill="1" applyBorder="1" applyAlignment="1">
      <alignment horizontal="right" vertical="center"/>
    </xf>
    <xf numFmtId="0" fontId="6" fillId="6" borderId="7" xfId="0" applyFont="1" applyFill="1" applyBorder="1" applyAlignment="1">
      <alignment horizontal="center"/>
    </xf>
    <xf numFmtId="0" fontId="8" fillId="0" borderId="0" xfId="0" applyFont="1"/>
    <xf numFmtId="0" fontId="9" fillId="9" borderId="0" xfId="0" applyFont="1" applyFill="1" applyAlignment="1">
      <alignment vertical="center" wrapText="1"/>
    </xf>
    <xf numFmtId="49" fontId="8" fillId="9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4" fillId="0" borderId="0" xfId="0" applyNumberFormat="1" applyFont="1"/>
    <xf numFmtId="0" fontId="5" fillId="0" borderId="0" xfId="0" applyFont="1" applyAlignment="1">
      <alignment wrapText="1"/>
    </xf>
    <xf numFmtId="4" fontId="5" fillId="0" borderId="0" xfId="0" applyNumberFormat="1" applyFont="1"/>
    <xf numFmtId="0" fontId="5" fillId="0" borderId="0" xfId="0" applyFont="1"/>
    <xf numFmtId="4" fontId="4" fillId="0" borderId="0" xfId="0" applyNumberFormat="1" applyFont="1"/>
    <xf numFmtId="0" fontId="4" fillId="0" borderId="0" xfId="0" applyFont="1" applyAlignment="1">
      <alignment wrapText="1"/>
    </xf>
    <xf numFmtId="0" fontId="10" fillId="9" borderId="0" xfId="0" applyFont="1" applyFill="1" applyAlignment="1">
      <alignment vertical="center" wrapText="1"/>
    </xf>
    <xf numFmtId="0" fontId="11" fillId="0" borderId="0" xfId="0" applyFont="1"/>
    <xf numFmtId="0" fontId="11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" fontId="5" fillId="7" borderId="7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6" borderId="9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right"/>
    </xf>
    <xf numFmtId="0" fontId="5" fillId="6" borderId="7" xfId="0" applyFont="1" applyFill="1" applyBorder="1" applyAlignment="1">
      <alignment horizontal="right"/>
    </xf>
    <xf numFmtId="0" fontId="7" fillId="6" borderId="9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right"/>
    </xf>
    <xf numFmtId="0" fontId="7" fillId="6" borderId="7" xfId="0" applyFont="1" applyFill="1" applyBorder="1" applyAlignment="1">
      <alignment horizontal="right"/>
    </xf>
    <xf numFmtId="4" fontId="7" fillId="6" borderId="9" xfId="0" applyNumberFormat="1" applyFont="1" applyFill="1" applyBorder="1" applyAlignment="1">
      <alignment horizontal="right"/>
    </xf>
    <xf numFmtId="4" fontId="7" fillId="6" borderId="6" xfId="0" applyNumberFormat="1" applyFont="1" applyFill="1" applyBorder="1" applyAlignment="1">
      <alignment horizontal="right"/>
    </xf>
    <xf numFmtId="4" fontId="7" fillId="6" borderId="7" xfId="0" applyNumberFormat="1" applyFont="1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1" fillId="0" borderId="0" xfId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 2 2 2" xfId="1" xr:uid="{D7CBD247-1599-4789-BEA4-87235E978E24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F8A262-FBE7-42FE-A9AF-A71E0B21478F}" name="Р" displayName="Р" ref="A3:F14" totalsRowCount="1" headerRowDxfId="37" headerRowBorderDxfId="36" tableBorderDxfId="35" totalsRowBorderDxfId="34">
  <autoFilter ref="A3:F13" xr:uid="{7CF8A262-FBE7-42FE-A9AF-A71E0B21478F}"/>
  <tableColumns count="6">
    <tableColumn id="1" xr3:uid="{EDB66B35-679B-403F-A5F9-091C02A60761}" name="Наименование" totalsRowLabel="Итог" dataDxfId="33" totalsRowDxfId="32"/>
    <tableColumn id="2" xr3:uid="{06AAFB98-E096-41F4-99D9-C9D4EFF37390}" name="Ед. изм." dataDxfId="31" totalsRowDxfId="30"/>
    <tableColumn id="3" xr3:uid="{EE64896A-DC26-44F8-8565-7AB37A6A6091}" name="Количество" dataDxfId="29" totalsRowDxfId="28"/>
    <tableColumn id="4" xr3:uid="{BBF70F07-BA9E-4683-917A-060779C6F929}" name="Цена за ед., руб" dataDxfId="27" totalsRowDxfId="26"/>
    <tableColumn id="5" xr3:uid="{0FF9C84C-A2D3-41D8-B999-EC175898DF81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103ADC6A-EFC4-41AE-9561-E9801DC01174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0EADD1-D899-40C9-BB8F-5D5A5C60922D}" name="М" displayName="М" ref="A3:I16" totalsRowCount="1" headerRowDxfId="21" headerRowBorderDxfId="20" tableBorderDxfId="19" totalsRowBorderDxfId="18">
  <autoFilter ref="A3:I15" xr:uid="{AA0EADD1-D899-40C9-BB8F-5D5A5C60922D}"/>
  <tableColumns count="9">
    <tableColumn id="1" xr3:uid="{43884F8C-A5C8-4B98-888D-BBD8AC237D5D}" name="Наим." totalsRowLabel="Итог" dataDxfId="17" totalsRowDxfId="16"/>
    <tableColumn id="2" xr3:uid="{3B30D89B-642F-452A-8C02-AEA7C6B5B16E}" name="Артикул, марка, произв." dataDxfId="15" totalsRowDxfId="14"/>
    <tableColumn id="3" xr3:uid="{6FE37512-BDBA-42A4-AD70-103541490B97}" name="Хар-ка" dataDxfId="13" totalsRowDxfId="12"/>
    <tableColumn id="4" xr3:uid="{E1883296-C0DA-4312-A0AC-14A3185F30F2}" name="Ед. изм." dataDxfId="11" totalsRowDxfId="10"/>
    <tableColumn id="5" xr3:uid="{079E26EE-6120-4D7D-AE67-C4C205832F17}" name="Количество" dataDxfId="9" totalsRowDxfId="8"/>
    <tableColumn id="6" xr3:uid="{1E92ACA0-7F83-44C3-A5E8-BE1B85702AB8}" name="Цена за ед., руб" dataDxfId="7" totalsRowDxfId="6"/>
    <tableColumn id="7" xr3:uid="{809346AB-5DDD-41CA-A9D2-0D46ADF285F0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39206E24-C729-49A4-9E27-EE4DE814F482}" name="Прим." dataDxfId="3" totalsRowDxfId="2"/>
    <tableColumn id="9" xr3:uid="{ECFAEEF9-2D11-474D-9CA6-693B6CB6118E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P59"/>
  <sheetViews>
    <sheetView tabSelected="1" zoomScale="70" zoomScaleNormal="70" workbookViewId="0">
      <pane ySplit="8" topLeftCell="A9" activePane="bottomLeft" state="frozen"/>
      <selection pane="bottomLeft" activeCell="B4" sqref="B4:J4"/>
    </sheetView>
  </sheetViews>
  <sheetFormatPr defaultColWidth="10.5" defaultRowHeight="15.75" outlineLevelRow="4" x14ac:dyDescent="0.25"/>
  <cols>
    <col min="1" max="1" width="14" style="21" bestFit="1" customWidth="1"/>
    <col min="2" max="2" width="75.33203125" style="21" bestFit="1" customWidth="1"/>
    <col min="3" max="3" width="15" style="21" bestFit="1" customWidth="1"/>
    <col min="4" max="4" width="43.5" style="21" bestFit="1" customWidth="1"/>
    <col min="5" max="5" width="10.5" style="21" bestFit="1" customWidth="1"/>
    <col min="6" max="6" width="9" style="21" bestFit="1" customWidth="1"/>
    <col min="7" max="9" width="14.1640625" style="21" bestFit="1" customWidth="1"/>
    <col min="10" max="11" width="11.5" style="21" bestFit="1" customWidth="1"/>
    <col min="12" max="12" width="15.83203125" style="21" bestFit="1" customWidth="1"/>
    <col min="13" max="13" width="15.1640625" style="21" bestFit="1" customWidth="1"/>
    <col min="14" max="14" width="16.83203125" style="21" bestFit="1" customWidth="1"/>
    <col min="15" max="15" width="94" style="21" bestFit="1" customWidth="1"/>
    <col min="16" max="16" width="23" style="21" bestFit="1" customWidth="1"/>
    <col min="17" max="16384" width="10.5" style="22"/>
  </cols>
  <sheetData>
    <row r="2" spans="1:16" x14ac:dyDescent="0.25">
      <c r="A2" s="77"/>
      <c r="B2" s="78" t="s">
        <v>111</v>
      </c>
      <c r="C2" s="22"/>
      <c r="D2" s="78" t="s">
        <v>112</v>
      </c>
      <c r="E2" s="22"/>
      <c r="F2" s="22"/>
      <c r="G2" s="22"/>
      <c r="H2" s="22"/>
      <c r="I2" s="79"/>
      <c r="J2" s="80" t="s">
        <v>113</v>
      </c>
      <c r="K2" s="81"/>
      <c r="L2" s="82"/>
      <c r="M2" s="22"/>
      <c r="N2" s="22"/>
      <c r="O2" s="22"/>
      <c r="P2" s="22"/>
    </row>
    <row r="3" spans="1:16" x14ac:dyDescent="0.25">
      <c r="B3" s="112" t="s">
        <v>116</v>
      </c>
      <c r="C3" s="112"/>
      <c r="D3" s="112"/>
      <c r="E3" s="112"/>
      <c r="F3" s="112"/>
      <c r="G3" s="112"/>
      <c r="H3" s="112"/>
      <c r="I3" s="112"/>
      <c r="J3" s="112"/>
    </row>
    <row r="4" spans="1:16" x14ac:dyDescent="0.25">
      <c r="B4" s="112" t="s">
        <v>115</v>
      </c>
      <c r="C4" s="112"/>
      <c r="D4" s="112"/>
      <c r="E4" s="112"/>
      <c r="F4" s="112"/>
      <c r="G4" s="112"/>
      <c r="H4" s="112"/>
      <c r="I4" s="112"/>
      <c r="J4" s="112"/>
    </row>
    <row r="5" spans="1:16" ht="51" customHeight="1" x14ac:dyDescent="0.25">
      <c r="B5" s="113" t="s">
        <v>0</v>
      </c>
      <c r="C5" s="113"/>
      <c r="D5" s="113"/>
      <c r="E5" s="113"/>
      <c r="F5" s="113"/>
      <c r="G5" s="113"/>
      <c r="H5" s="113"/>
      <c r="I5" s="113"/>
      <c r="J5" s="113"/>
    </row>
    <row r="7" spans="1:16" x14ac:dyDescent="0.25">
      <c r="A7" s="95" t="s">
        <v>1</v>
      </c>
      <c r="B7" s="95" t="s">
        <v>2</v>
      </c>
      <c r="C7" s="106" t="s">
        <v>3</v>
      </c>
      <c r="D7" s="108" t="s">
        <v>4</v>
      </c>
      <c r="E7" s="95" t="s">
        <v>5</v>
      </c>
      <c r="F7" s="89" t="s">
        <v>6</v>
      </c>
      <c r="G7" s="93" t="s">
        <v>94</v>
      </c>
      <c r="H7" s="93" t="s">
        <v>95</v>
      </c>
      <c r="I7" s="93" t="s">
        <v>96</v>
      </c>
      <c r="J7" s="93" t="s">
        <v>7</v>
      </c>
      <c r="K7" s="93" t="s">
        <v>8</v>
      </c>
      <c r="L7" s="95" t="s">
        <v>9</v>
      </c>
      <c r="M7" s="89" t="s">
        <v>10</v>
      </c>
      <c r="N7" s="89" t="s">
        <v>11</v>
      </c>
      <c r="O7" s="95" t="s">
        <v>12</v>
      </c>
      <c r="P7" s="89" t="s">
        <v>13</v>
      </c>
    </row>
    <row r="8" spans="1:16" x14ac:dyDescent="0.25">
      <c r="A8" s="96"/>
      <c r="B8" s="96"/>
      <c r="C8" s="107"/>
      <c r="D8" s="109"/>
      <c r="E8" s="96"/>
      <c r="F8" s="90"/>
      <c r="G8" s="94"/>
      <c r="H8" s="94"/>
      <c r="I8" s="94"/>
      <c r="J8" s="94"/>
      <c r="K8" s="94"/>
      <c r="L8" s="96"/>
      <c r="M8" s="90"/>
      <c r="N8" s="90"/>
      <c r="O8" s="96"/>
      <c r="P8" s="90"/>
    </row>
    <row r="9" spans="1:16" x14ac:dyDescent="0.25">
      <c r="A9" s="23" t="s">
        <v>14</v>
      </c>
      <c r="B9" s="24" t="s">
        <v>15</v>
      </c>
      <c r="C9" s="25"/>
      <c r="D9" s="25"/>
      <c r="E9" s="26"/>
      <c r="F9" s="27"/>
      <c r="G9" s="27"/>
      <c r="H9" s="27"/>
      <c r="I9" s="27"/>
      <c r="J9" s="27"/>
      <c r="K9" s="27"/>
      <c r="L9" s="27"/>
      <c r="M9" s="28"/>
      <c r="N9" s="28"/>
      <c r="O9" s="25"/>
      <c r="P9" s="25"/>
    </row>
    <row r="10" spans="1:16" ht="31.5" outlineLevel="1" x14ac:dyDescent="0.25">
      <c r="A10" s="29" t="s">
        <v>16</v>
      </c>
      <c r="B10" s="30" t="s">
        <v>17</v>
      </c>
      <c r="C10" s="31"/>
      <c r="D10" s="31"/>
      <c r="E10" s="32"/>
      <c r="F10" s="33"/>
      <c r="G10" s="33"/>
      <c r="H10" s="33"/>
      <c r="I10" s="33"/>
      <c r="J10" s="33"/>
      <c r="K10" s="33"/>
      <c r="L10" s="33"/>
      <c r="M10" s="34"/>
      <c r="N10" s="34">
        <f>SUM($N$45,$N$28,$N$11)</f>
        <v>0</v>
      </c>
      <c r="O10" s="31"/>
      <c r="P10" s="31"/>
    </row>
    <row r="11" spans="1:16" outlineLevel="2" x14ac:dyDescent="0.25">
      <c r="A11" s="35" t="s">
        <v>18</v>
      </c>
      <c r="B11" s="36" t="s">
        <v>19</v>
      </c>
      <c r="C11" s="37"/>
      <c r="D11" s="37"/>
      <c r="E11" s="38"/>
      <c r="F11" s="39"/>
      <c r="G11" s="40"/>
      <c r="H11" s="40"/>
      <c r="I11" s="40"/>
      <c r="J11" s="40"/>
      <c r="K11" s="40"/>
      <c r="L11" s="40"/>
      <c r="M11" s="41"/>
      <c r="N11" s="41">
        <f>SUM($N$12)</f>
        <v>0</v>
      </c>
      <c r="O11" s="42"/>
      <c r="P11" s="42"/>
    </row>
    <row r="12" spans="1:16" outlineLevel="3" x14ac:dyDescent="0.25">
      <c r="A12" s="35" t="s">
        <v>20</v>
      </c>
      <c r="B12" s="36" t="s">
        <v>19</v>
      </c>
      <c r="C12" s="37"/>
      <c r="D12" s="37"/>
      <c r="E12" s="38"/>
      <c r="F12" s="39"/>
      <c r="G12" s="40"/>
      <c r="H12" s="40"/>
      <c r="I12" s="40"/>
      <c r="J12" s="40"/>
      <c r="K12" s="40"/>
      <c r="L12" s="40"/>
      <c r="M12" s="41"/>
      <c r="N12" s="41">
        <f>SUM($N$26,$N$24,$N$22,$N$19,$N$17,$N$15,$N$13)</f>
        <v>0</v>
      </c>
      <c r="O12" s="42"/>
      <c r="P12" s="42"/>
    </row>
    <row r="13" spans="1:16" outlineLevel="4" x14ac:dyDescent="0.25">
      <c r="A13" s="43"/>
      <c r="B13" s="36" t="s">
        <v>21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5"/>
      <c r="N13" s="46">
        <f>SUM($N$14)</f>
        <v>0</v>
      </c>
      <c r="O13" s="40"/>
      <c r="P13" s="47"/>
    </row>
    <row r="14" spans="1:16" outlineLevel="4" x14ac:dyDescent="0.25">
      <c r="A14" s="48"/>
      <c r="B14" s="49" t="s">
        <v>22</v>
      </c>
      <c r="C14" s="50"/>
      <c r="D14" s="50"/>
      <c r="E14" s="51" t="s">
        <v>23</v>
      </c>
      <c r="F14" s="52"/>
      <c r="G14" s="53">
        <v>223</v>
      </c>
      <c r="H14" s="53">
        <v>385</v>
      </c>
      <c r="I14" s="53">
        <v>269</v>
      </c>
      <c r="J14" s="53">
        <v>459</v>
      </c>
      <c r="K14" s="53">
        <v>497</v>
      </c>
      <c r="L14" s="54">
        <f>SUM($G$14:$K$14)</f>
        <v>1833</v>
      </c>
      <c r="M14" s="55">
        <f t="array" ref="M14">INDEX(Р[Цена за ед., руб],MATCH(1,IF(($B14=Р[Наименование])*($O14=Р[Примечание]),{1},($B14=Р[Наименование])*($O14=Р[Примечание])),0))</f>
        <v>0</v>
      </c>
      <c r="N14" s="55">
        <f>ROUND($L$14*$M$14,2)</f>
        <v>0</v>
      </c>
      <c r="O14" s="50"/>
      <c r="P14" s="50"/>
    </row>
    <row r="15" spans="1:16" outlineLevel="4" x14ac:dyDescent="0.25">
      <c r="A15" s="43"/>
      <c r="B15" s="36" t="s">
        <v>24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5"/>
      <c r="N15" s="46">
        <f>SUM($N$16)</f>
        <v>0</v>
      </c>
      <c r="O15" s="40"/>
      <c r="P15" s="47"/>
    </row>
    <row r="16" spans="1:16" outlineLevel="4" x14ac:dyDescent="0.25">
      <c r="A16" s="48" t="s">
        <v>25</v>
      </c>
      <c r="B16" s="49" t="s">
        <v>26</v>
      </c>
      <c r="C16" s="50"/>
      <c r="D16" s="50" t="s">
        <v>27</v>
      </c>
      <c r="E16" s="51" t="s">
        <v>23</v>
      </c>
      <c r="F16" s="52"/>
      <c r="G16" s="53">
        <v>223</v>
      </c>
      <c r="H16" s="53">
        <v>385</v>
      </c>
      <c r="I16" s="53">
        <v>269</v>
      </c>
      <c r="J16" s="53">
        <v>459</v>
      </c>
      <c r="K16" s="53">
        <v>497</v>
      </c>
      <c r="L16" s="54">
        <f>SUM($G$16:$K$16)</f>
        <v>1833</v>
      </c>
      <c r="M16" s="55">
        <f t="array" ref="M16">INDEX(М[Цена за ед., руб],MATCH(1,IF(($B16=М[Наим.])*($C16=М[Артикул,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  <c r="N16" s="55">
        <f>ROUND($L$16*$M$16,2)</f>
        <v>0</v>
      </c>
      <c r="O16" s="50"/>
      <c r="P16" s="50">
        <f t="array" ref="P16">INDEX(М[Форма закупа],MATCH(1,IF(($B16=М[Наим.])*($C16=М[Артикул,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</row>
    <row r="17" spans="1:16" outlineLevel="4" x14ac:dyDescent="0.25">
      <c r="A17" s="43"/>
      <c r="B17" s="36" t="s">
        <v>21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5"/>
      <c r="N17" s="46">
        <f>SUM($N$18)</f>
        <v>0</v>
      </c>
      <c r="O17" s="40"/>
      <c r="P17" s="47"/>
    </row>
    <row r="18" spans="1:16" outlineLevel="4" x14ac:dyDescent="0.25">
      <c r="A18" s="48"/>
      <c r="B18" s="49" t="s">
        <v>28</v>
      </c>
      <c r="C18" s="50"/>
      <c r="D18" s="50"/>
      <c r="E18" s="51" t="s">
        <v>23</v>
      </c>
      <c r="F18" s="52"/>
      <c r="G18" s="53">
        <v>669</v>
      </c>
      <c r="H18" s="54">
        <v>1144</v>
      </c>
      <c r="I18" s="53">
        <v>806</v>
      </c>
      <c r="J18" s="54">
        <v>1376</v>
      </c>
      <c r="K18" s="54">
        <v>1491</v>
      </c>
      <c r="L18" s="54">
        <f>SUM($G$18:$K$18)</f>
        <v>5486</v>
      </c>
      <c r="M18" s="55">
        <f t="array" ref="M18">INDEX(Р[Цена за ед., руб],MATCH(1,IF(($B18=Р[Наименование])*($O18=Р[Примечание]),{1},($B18=Р[Наименование])*($O18=Р[Примечание])),0))</f>
        <v>0</v>
      </c>
      <c r="N18" s="55">
        <f>ROUND($L$18*$M$18,2)</f>
        <v>0</v>
      </c>
      <c r="O18" s="50"/>
      <c r="P18" s="50"/>
    </row>
    <row r="19" spans="1:16" outlineLevel="4" x14ac:dyDescent="0.25">
      <c r="A19" s="43"/>
      <c r="B19" s="36" t="s">
        <v>24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5"/>
      <c r="N19" s="46">
        <f>SUM($N$20:$N$21)</f>
        <v>0</v>
      </c>
      <c r="O19" s="40"/>
      <c r="P19" s="47"/>
    </row>
    <row r="20" spans="1:16" outlineLevel="4" x14ac:dyDescent="0.25">
      <c r="A20" s="48" t="s">
        <v>25</v>
      </c>
      <c r="B20" s="49" t="s">
        <v>26</v>
      </c>
      <c r="C20" s="50"/>
      <c r="D20" s="50" t="s">
        <v>29</v>
      </c>
      <c r="E20" s="51" t="s">
        <v>23</v>
      </c>
      <c r="F20" s="52"/>
      <c r="G20" s="53">
        <v>223</v>
      </c>
      <c r="H20" s="53">
        <v>385</v>
      </c>
      <c r="I20" s="53">
        <v>269</v>
      </c>
      <c r="J20" s="53">
        <v>459</v>
      </c>
      <c r="K20" s="53">
        <v>497</v>
      </c>
      <c r="L20" s="54">
        <f>SUM($G$20:$K$20)</f>
        <v>1833</v>
      </c>
      <c r="M20" s="55">
        <f t="array" ref="M20">INDEX(М[Цена за ед., руб],MATCH(1,IF(($B20=М[Наим.])*($C20=М[Артикул,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  <c r="N20" s="55">
        <f>ROUND($L$20*$M$20,2)</f>
        <v>0</v>
      </c>
      <c r="O20" s="50"/>
      <c r="P20" s="50">
        <f t="array" ref="P20">INDEX(М[Форма закупа],MATCH(1,IF(($B20=М[Наим.])*($C20=М[Артикул,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</row>
    <row r="21" spans="1:16" outlineLevel="4" x14ac:dyDescent="0.25">
      <c r="A21" s="48" t="s">
        <v>30</v>
      </c>
      <c r="B21" s="49" t="s">
        <v>26</v>
      </c>
      <c r="C21" s="50"/>
      <c r="D21" s="50" t="s">
        <v>31</v>
      </c>
      <c r="E21" s="51" t="s">
        <v>23</v>
      </c>
      <c r="F21" s="52"/>
      <c r="G21" s="53">
        <v>446</v>
      </c>
      <c r="H21" s="53">
        <v>759</v>
      </c>
      <c r="I21" s="53">
        <v>537</v>
      </c>
      <c r="J21" s="53">
        <v>917</v>
      </c>
      <c r="K21" s="53">
        <v>994</v>
      </c>
      <c r="L21" s="54">
        <f>SUM($G$21:$K$21)</f>
        <v>3653</v>
      </c>
      <c r="M21" s="55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55">
        <f>ROUND($L$21*$M$21,2)</f>
        <v>0</v>
      </c>
      <c r="O21" s="50"/>
      <c r="P21" s="50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</row>
    <row r="22" spans="1:16" outlineLevel="4" x14ac:dyDescent="0.25">
      <c r="A22" s="43"/>
      <c r="B22" s="36" t="s">
        <v>21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5"/>
      <c r="N22" s="46">
        <f>SUM($N$23)</f>
        <v>0</v>
      </c>
      <c r="O22" s="40"/>
      <c r="P22" s="47"/>
    </row>
    <row r="23" spans="1:16" outlineLevel="4" x14ac:dyDescent="0.25">
      <c r="A23" s="48"/>
      <c r="B23" s="49" t="s">
        <v>32</v>
      </c>
      <c r="C23" s="50"/>
      <c r="D23" s="50"/>
      <c r="E23" s="51" t="s">
        <v>23</v>
      </c>
      <c r="F23" s="52"/>
      <c r="G23" s="53">
        <v>201</v>
      </c>
      <c r="H23" s="53">
        <v>354</v>
      </c>
      <c r="I23" s="53">
        <v>247</v>
      </c>
      <c r="J23" s="53">
        <v>437</v>
      </c>
      <c r="K23" s="53">
        <v>462</v>
      </c>
      <c r="L23" s="54">
        <f>SUM($G$23:$K$23)</f>
        <v>1701</v>
      </c>
      <c r="M23" s="55">
        <f t="array" ref="M23">INDEX(Р[Цена за ед., руб],MATCH(1,IF(($B23=Р[Наименование])*($O23=Р[Примечание]),{1},($B23=Р[Наименование])*($O23=Р[Примечание])),0))</f>
        <v>0</v>
      </c>
      <c r="N23" s="55">
        <f>ROUND($L$23*$M$23,2)</f>
        <v>0</v>
      </c>
      <c r="O23" s="50"/>
      <c r="P23" s="50"/>
    </row>
    <row r="24" spans="1:16" outlineLevel="4" x14ac:dyDescent="0.25">
      <c r="A24" s="43"/>
      <c r="B24" s="36" t="s">
        <v>24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5"/>
      <c r="N24" s="46">
        <f>SUM($N$25)</f>
        <v>0</v>
      </c>
      <c r="O24" s="40"/>
      <c r="P24" s="47"/>
    </row>
    <row r="25" spans="1:16" ht="31.5" outlineLevel="4" x14ac:dyDescent="0.25">
      <c r="A25" s="48" t="s">
        <v>25</v>
      </c>
      <c r="B25" s="49" t="s">
        <v>33</v>
      </c>
      <c r="C25" s="50"/>
      <c r="D25" s="50" t="s">
        <v>34</v>
      </c>
      <c r="E25" s="51" t="s">
        <v>35</v>
      </c>
      <c r="F25" s="52"/>
      <c r="G25" s="53">
        <v>201</v>
      </c>
      <c r="H25" s="53">
        <v>354</v>
      </c>
      <c r="I25" s="53">
        <v>247</v>
      </c>
      <c r="J25" s="53">
        <v>437</v>
      </c>
      <c r="K25" s="53">
        <v>462</v>
      </c>
      <c r="L25" s="54">
        <f>SUM($G$25:$K$25)</f>
        <v>1701</v>
      </c>
      <c r="M25" s="55">
        <f t="array" ref="M25">INDEX(М[Цена за ед., руб],MATCH(1,IF(($B25=М[Наим.])*($C25=М[Артикул,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  <c r="N25" s="55">
        <f>ROUND($L$25*$M$25,2)</f>
        <v>0</v>
      </c>
      <c r="O25" s="50"/>
      <c r="P25" s="50">
        <f t="array" ref="P25">INDEX(М[Форма закупа],MATCH(1,IF(($B25=М[Наим.])*($C25=М[Артикул,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</row>
    <row r="26" spans="1:16" outlineLevel="4" x14ac:dyDescent="0.25">
      <c r="A26" s="43"/>
      <c r="B26" s="36" t="s">
        <v>24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5"/>
      <c r="N26" s="46">
        <f>SUM($N$27)</f>
        <v>0</v>
      </c>
      <c r="O26" s="40"/>
      <c r="P26" s="47"/>
    </row>
    <row r="27" spans="1:16" outlineLevel="4" x14ac:dyDescent="0.25">
      <c r="A27" s="48" t="s">
        <v>25</v>
      </c>
      <c r="B27" s="56" t="s">
        <v>93</v>
      </c>
      <c r="C27" s="57"/>
      <c r="D27" s="57"/>
      <c r="E27" s="58" t="s">
        <v>36</v>
      </c>
      <c r="F27" s="52"/>
      <c r="G27" s="52"/>
      <c r="H27" s="52"/>
      <c r="I27" s="52"/>
      <c r="J27" s="52"/>
      <c r="K27" s="52"/>
      <c r="L27" s="66">
        <f>Материалы!E15</f>
        <v>0</v>
      </c>
      <c r="M27" s="67"/>
      <c r="N27" s="67">
        <f>ROUND(SUM(N16,N20:N21,N25)*L27%,3)</f>
        <v>0</v>
      </c>
      <c r="O27" s="50"/>
      <c r="P27" s="50">
        <f t="array" ref="P27">INDEX(М[Форма закупа],MATCH(1,IF(($B27=М[Наим.])*($C27=М[Артикул,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</row>
    <row r="28" spans="1:16" outlineLevel="2" x14ac:dyDescent="0.25">
      <c r="A28" s="35" t="s">
        <v>37</v>
      </c>
      <c r="B28" s="36" t="s">
        <v>38</v>
      </c>
      <c r="C28" s="37"/>
      <c r="D28" s="37"/>
      <c r="E28" s="38"/>
      <c r="F28" s="39"/>
      <c r="G28" s="40"/>
      <c r="H28" s="40"/>
      <c r="I28" s="40"/>
      <c r="J28" s="40"/>
      <c r="K28" s="40"/>
      <c r="L28" s="40"/>
      <c r="M28" s="41"/>
      <c r="N28" s="41">
        <f>SUM($N$29)</f>
        <v>0</v>
      </c>
      <c r="O28" s="42"/>
      <c r="P28" s="42"/>
    </row>
    <row r="29" spans="1:16" outlineLevel="3" x14ac:dyDescent="0.25">
      <c r="A29" s="35" t="s">
        <v>39</v>
      </c>
      <c r="B29" s="36" t="s">
        <v>38</v>
      </c>
      <c r="C29" s="37"/>
      <c r="D29" s="37"/>
      <c r="E29" s="38"/>
      <c r="F29" s="39"/>
      <c r="G29" s="40"/>
      <c r="H29" s="40"/>
      <c r="I29" s="40"/>
      <c r="J29" s="40"/>
      <c r="K29" s="40"/>
      <c r="L29" s="40"/>
      <c r="M29" s="41"/>
      <c r="N29" s="41">
        <f>SUM($N$37,$N$30)</f>
        <v>0</v>
      </c>
      <c r="O29" s="42"/>
      <c r="P29" s="42"/>
    </row>
    <row r="30" spans="1:16" outlineLevel="4" x14ac:dyDescent="0.25">
      <c r="A30" s="43"/>
      <c r="B30" s="36" t="s">
        <v>21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5"/>
      <c r="N30" s="46">
        <f>SUM(N31:N36)</f>
        <v>0</v>
      </c>
      <c r="O30" s="40"/>
      <c r="P30" s="47"/>
    </row>
    <row r="31" spans="1:16" outlineLevel="4" x14ac:dyDescent="0.25">
      <c r="A31" s="48"/>
      <c r="B31" s="49" t="s">
        <v>97</v>
      </c>
      <c r="C31" s="50"/>
      <c r="D31" s="50"/>
      <c r="E31" s="51" t="s">
        <v>43</v>
      </c>
      <c r="F31" s="52"/>
      <c r="G31" s="53">
        <f>G41</f>
        <v>8</v>
      </c>
      <c r="H31" s="53">
        <f t="shared" ref="H31:K31" si="0">H41</f>
        <v>10</v>
      </c>
      <c r="I31" s="53">
        <f t="shared" si="0"/>
        <v>6</v>
      </c>
      <c r="J31" s="53">
        <f t="shared" si="0"/>
        <v>11</v>
      </c>
      <c r="K31" s="53">
        <f t="shared" si="0"/>
        <v>13</v>
      </c>
      <c r="L31" s="53">
        <f>SUM(G31:K31)</f>
        <v>48</v>
      </c>
      <c r="M31" s="55">
        <f t="array" ref="M31">INDEX(Р[Цена за ед., руб],MATCH(1,IF(($B31=Р[Наименование])*($O31=Р[Примечание]),{1},($B31=Р[Наименование])*($O31=Р[Примечание])),0))</f>
        <v>0</v>
      </c>
      <c r="N31" s="55">
        <f>ROUND(L31*M31,2)</f>
        <v>0</v>
      </c>
      <c r="O31" s="50"/>
      <c r="P31" s="50"/>
    </row>
    <row r="32" spans="1:16" outlineLevel="4" x14ac:dyDescent="0.25">
      <c r="A32" s="48"/>
      <c r="B32" s="49" t="s">
        <v>102</v>
      </c>
      <c r="C32" s="50"/>
      <c r="D32" s="50"/>
      <c r="E32" s="51" t="s">
        <v>43</v>
      </c>
      <c r="F32" s="52"/>
      <c r="G32" s="53">
        <f>G39</f>
        <v>2</v>
      </c>
      <c r="H32" s="53">
        <f t="shared" ref="H32:K32" si="1">H39</f>
        <v>3</v>
      </c>
      <c r="I32" s="53">
        <f t="shared" si="1"/>
        <v>2</v>
      </c>
      <c r="J32" s="53">
        <f t="shared" si="1"/>
        <v>3</v>
      </c>
      <c r="K32" s="53">
        <f t="shared" si="1"/>
        <v>4</v>
      </c>
      <c r="L32" s="53">
        <f>SUM(G32:K32)</f>
        <v>14</v>
      </c>
      <c r="M32" s="55">
        <f t="array" ref="M32">INDEX(Р[Цена за ед., руб],MATCH(1,IF(($B32=Р[Наименование])*($O32=Р[Примечание]),{1},($B32=Р[Наименование])*($O32=Р[Примечание])),0))</f>
        <v>0</v>
      </c>
      <c r="N32" s="55">
        <f>ROUND(L32*M32,2)</f>
        <v>0</v>
      </c>
      <c r="O32" s="50"/>
      <c r="P32" s="50"/>
    </row>
    <row r="33" spans="1:16" outlineLevel="4" x14ac:dyDescent="0.25">
      <c r="A33" s="48"/>
      <c r="B33" s="49" t="s">
        <v>98</v>
      </c>
      <c r="C33" s="50"/>
      <c r="D33" s="50"/>
      <c r="E33" s="51" t="s">
        <v>43</v>
      </c>
      <c r="F33" s="52"/>
      <c r="G33" s="53">
        <f>G40</f>
        <v>4</v>
      </c>
      <c r="H33" s="53">
        <f t="shared" ref="H33:K33" si="2">H40</f>
        <v>6</v>
      </c>
      <c r="I33" s="53">
        <f t="shared" si="2"/>
        <v>4</v>
      </c>
      <c r="J33" s="53">
        <f t="shared" si="2"/>
        <v>6</v>
      </c>
      <c r="K33" s="53">
        <f t="shared" si="2"/>
        <v>8</v>
      </c>
      <c r="L33" s="53">
        <f t="shared" ref="L33:L36" si="3">SUM(G33:K33)</f>
        <v>28</v>
      </c>
      <c r="M33" s="55">
        <f t="array" ref="M33">INDEX(Р[Цена за ед., руб],MATCH(1,IF(($B33=Р[Наименование])*($O33=Р[Примечание]),{1},($B33=Р[Наименование])*($O33=Р[Примечание])),0))</f>
        <v>0</v>
      </c>
      <c r="N33" s="55">
        <f t="shared" ref="N33:N36" si="4">ROUND(L33*M33,2)</f>
        <v>0</v>
      </c>
      <c r="O33" s="50"/>
      <c r="P33" s="50"/>
    </row>
    <row r="34" spans="1:16" outlineLevel="4" x14ac:dyDescent="0.25">
      <c r="A34" s="48"/>
      <c r="B34" s="49" t="s">
        <v>99</v>
      </c>
      <c r="C34" s="50"/>
      <c r="D34" s="50"/>
      <c r="E34" s="51" t="s">
        <v>43</v>
      </c>
      <c r="F34" s="52"/>
      <c r="G34" s="53">
        <f>G42</f>
        <v>2</v>
      </c>
      <c r="H34" s="53">
        <f t="shared" ref="H34:K34" si="5">H42</f>
        <v>3</v>
      </c>
      <c r="I34" s="53">
        <f t="shared" si="5"/>
        <v>2</v>
      </c>
      <c r="J34" s="53">
        <f t="shared" si="5"/>
        <v>3</v>
      </c>
      <c r="K34" s="53">
        <f t="shared" si="5"/>
        <v>4</v>
      </c>
      <c r="L34" s="53">
        <f t="shared" si="3"/>
        <v>14</v>
      </c>
      <c r="M34" s="55">
        <f t="array" ref="M34">INDEX(Р[Цена за ед., руб],MATCH(1,IF(($B34=Р[Наименование])*($O34=Р[Примечание]),{1},($B34=Р[Наименование])*($O34=Р[Примечание])),0))</f>
        <v>0</v>
      </c>
      <c r="N34" s="55">
        <f t="shared" si="4"/>
        <v>0</v>
      </c>
      <c r="O34" s="50"/>
      <c r="P34" s="50"/>
    </row>
    <row r="35" spans="1:16" outlineLevel="4" x14ac:dyDescent="0.25">
      <c r="A35" s="48"/>
      <c r="B35" s="49" t="s">
        <v>100</v>
      </c>
      <c r="C35" s="50"/>
      <c r="D35" s="50"/>
      <c r="E35" s="51" t="s">
        <v>43</v>
      </c>
      <c r="F35" s="52"/>
      <c r="G35" s="53">
        <f>G43</f>
        <v>8</v>
      </c>
      <c r="H35" s="53">
        <f t="shared" ref="H35:K35" si="6">H43</f>
        <v>10</v>
      </c>
      <c r="I35" s="53">
        <f t="shared" si="6"/>
        <v>6</v>
      </c>
      <c r="J35" s="53">
        <f t="shared" si="6"/>
        <v>11</v>
      </c>
      <c r="K35" s="53">
        <f t="shared" si="6"/>
        <v>13</v>
      </c>
      <c r="L35" s="53">
        <f t="shared" si="3"/>
        <v>48</v>
      </c>
      <c r="M35" s="55">
        <f t="array" ref="M35">INDEX(Р[Цена за ед., руб],MATCH(1,IF(($B35=Р[Наименование])*($O35=Р[Примечание]),{1},($B35=Р[Наименование])*($O35=Р[Примечание])),0))</f>
        <v>0</v>
      </c>
      <c r="N35" s="55">
        <f t="shared" si="4"/>
        <v>0</v>
      </c>
      <c r="O35" s="50"/>
      <c r="P35" s="50"/>
    </row>
    <row r="36" spans="1:16" outlineLevel="4" x14ac:dyDescent="0.25">
      <c r="A36" s="48"/>
      <c r="B36" s="49" t="s">
        <v>101</v>
      </c>
      <c r="C36" s="50"/>
      <c r="D36" s="50"/>
      <c r="E36" s="51" t="s">
        <v>43</v>
      </c>
      <c r="F36" s="52"/>
      <c r="G36" s="53">
        <f>G44</f>
        <v>8</v>
      </c>
      <c r="H36" s="53">
        <f t="shared" ref="H36:K36" si="7">H44</f>
        <v>10</v>
      </c>
      <c r="I36" s="53">
        <f t="shared" si="7"/>
        <v>6</v>
      </c>
      <c r="J36" s="53">
        <f t="shared" si="7"/>
        <v>11</v>
      </c>
      <c r="K36" s="53">
        <f t="shared" si="7"/>
        <v>13</v>
      </c>
      <c r="L36" s="53">
        <f t="shared" si="3"/>
        <v>48</v>
      </c>
      <c r="M36" s="55">
        <f t="array" ref="M36">INDEX(Р[Цена за ед., руб],MATCH(1,IF(($B36=Р[Наименование])*($O36=Р[Примечание]),{1},($B36=Р[Наименование])*($O36=Р[Примечание])),0))</f>
        <v>0</v>
      </c>
      <c r="N36" s="55">
        <f t="shared" si="4"/>
        <v>0</v>
      </c>
      <c r="O36" s="50"/>
      <c r="P36" s="50"/>
    </row>
    <row r="37" spans="1:16" outlineLevel="4" x14ac:dyDescent="0.25">
      <c r="A37" s="43"/>
      <c r="B37" s="36" t="s">
        <v>24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  <c r="N37" s="46">
        <f>SUM($N$38:$N$44)</f>
        <v>0</v>
      </c>
      <c r="O37" s="40"/>
      <c r="P37" s="47"/>
    </row>
    <row r="38" spans="1:16" outlineLevel="4" x14ac:dyDescent="0.25">
      <c r="A38" s="48" t="s">
        <v>25</v>
      </c>
      <c r="B38" s="49" t="s">
        <v>41</v>
      </c>
      <c r="C38" s="50"/>
      <c r="D38" s="50" t="s">
        <v>42</v>
      </c>
      <c r="E38" s="51" t="s">
        <v>43</v>
      </c>
      <c r="F38" s="52"/>
      <c r="G38" s="53">
        <v>8</v>
      </c>
      <c r="H38" s="53">
        <v>10</v>
      </c>
      <c r="I38" s="53">
        <v>6</v>
      </c>
      <c r="J38" s="53">
        <v>11</v>
      </c>
      <c r="K38" s="53">
        <v>13</v>
      </c>
      <c r="L38" s="53">
        <f>SUM($G$38:$K$38)</f>
        <v>48</v>
      </c>
      <c r="M38" s="55">
        <f t="array" ref="M38">INDEX(М[Цена за ед., руб],MATCH(1,IF(($B38=М[Наим.])*($C38=М[Артикул,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  <c r="N38" s="55">
        <f>ROUND($L$38*$M$38,2)</f>
        <v>0</v>
      </c>
      <c r="O38" s="50" t="s">
        <v>44</v>
      </c>
      <c r="P38" s="50">
        <f t="array" ref="P38">INDEX(М[Форма закупа],MATCH(1,IF(($B38=М[Наим.])*($C38=М[Артикул,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</row>
    <row r="39" spans="1:16" ht="31.5" outlineLevel="4" x14ac:dyDescent="0.25">
      <c r="A39" s="48" t="s">
        <v>30</v>
      </c>
      <c r="B39" s="49" t="s">
        <v>45</v>
      </c>
      <c r="C39" s="50"/>
      <c r="D39" s="50"/>
      <c r="E39" s="51" t="s">
        <v>43</v>
      </c>
      <c r="F39" s="52"/>
      <c r="G39" s="53">
        <v>2</v>
      </c>
      <c r="H39" s="53">
        <v>3</v>
      </c>
      <c r="I39" s="53">
        <v>2</v>
      </c>
      <c r="J39" s="53">
        <v>3</v>
      </c>
      <c r="K39" s="53">
        <v>4</v>
      </c>
      <c r="L39" s="53">
        <f>SUM($G$39:$K$39)</f>
        <v>14</v>
      </c>
      <c r="M39" s="55">
        <f t="array" ref="M39">INDEX(М[Цена за ед., руб],MATCH(1,IF(($B39=М[Наим.])*($C39=М[Артикул,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  <c r="N39" s="55">
        <f>ROUND($L$39*$M$39,2)</f>
        <v>0</v>
      </c>
      <c r="O39" s="50" t="s">
        <v>46</v>
      </c>
      <c r="P39" s="50">
        <f t="array" ref="P39">INDEX(М[Форма закупа],MATCH(1,IF(($B39=М[Наим.])*($C39=М[Артикул,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</row>
    <row r="40" spans="1:16" outlineLevel="4" x14ac:dyDescent="0.25">
      <c r="A40" s="48" t="s">
        <v>47</v>
      </c>
      <c r="B40" s="49" t="s">
        <v>48</v>
      </c>
      <c r="C40" s="50"/>
      <c r="D40" s="50" t="s">
        <v>49</v>
      </c>
      <c r="E40" s="51" t="s">
        <v>43</v>
      </c>
      <c r="F40" s="52"/>
      <c r="G40" s="53">
        <v>4</v>
      </c>
      <c r="H40" s="53">
        <v>6</v>
      </c>
      <c r="I40" s="53">
        <v>4</v>
      </c>
      <c r="J40" s="53">
        <v>6</v>
      </c>
      <c r="K40" s="53">
        <v>8</v>
      </c>
      <c r="L40" s="53">
        <f>SUM($G$40:$K$40)</f>
        <v>28</v>
      </c>
      <c r="M40" s="55">
        <f t="array" ref="M40">INDEX(М[Цена за ед., руб],MATCH(1,IF(($B40=М[Наим.])*($C40=М[Артикул,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  <c r="N40" s="55">
        <f>ROUND($L$40*$M$40,2)</f>
        <v>0</v>
      </c>
      <c r="O40" s="50" t="s">
        <v>50</v>
      </c>
      <c r="P40" s="50">
        <f t="array" ref="P40">INDEX(М[Форма закупа],MATCH(1,IF(($B40=М[Наим.])*($C40=М[Артикул,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</row>
    <row r="41" spans="1:16" outlineLevel="4" x14ac:dyDescent="0.25">
      <c r="A41" s="48" t="s">
        <v>51</v>
      </c>
      <c r="B41" s="49" t="s">
        <v>52</v>
      </c>
      <c r="C41" s="50"/>
      <c r="D41" s="50" t="s">
        <v>53</v>
      </c>
      <c r="E41" s="51" t="s">
        <v>43</v>
      </c>
      <c r="F41" s="52"/>
      <c r="G41" s="53">
        <v>8</v>
      </c>
      <c r="H41" s="53">
        <v>10</v>
      </c>
      <c r="I41" s="53">
        <v>6</v>
      </c>
      <c r="J41" s="53">
        <v>11</v>
      </c>
      <c r="K41" s="53">
        <v>13</v>
      </c>
      <c r="L41" s="53">
        <f>SUM($G$41:$K$41)</f>
        <v>48</v>
      </c>
      <c r="M41" s="55">
        <f t="array" ref="M41">INDEX(М[Цена за ед., руб],MATCH(1,IF(($B41=М[Наим.])*($C41=М[Артикул,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  <c r="N41" s="55">
        <f>ROUND($L$41*$M$41,2)</f>
        <v>0</v>
      </c>
      <c r="O41" s="50" t="s">
        <v>54</v>
      </c>
      <c r="P41" s="50">
        <f t="array" ref="P41">INDEX(М[Форма закупа],MATCH(1,IF(($B41=М[Наим.])*($C41=М[Артикул,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</row>
    <row r="42" spans="1:16" ht="31.5" outlineLevel="4" x14ac:dyDescent="0.25">
      <c r="A42" s="48" t="s">
        <v>55</v>
      </c>
      <c r="B42" s="49" t="s">
        <v>56</v>
      </c>
      <c r="C42" s="50"/>
      <c r="D42" s="50" t="s">
        <v>57</v>
      </c>
      <c r="E42" s="51" t="s">
        <v>43</v>
      </c>
      <c r="F42" s="52"/>
      <c r="G42" s="53">
        <v>2</v>
      </c>
      <c r="H42" s="53">
        <v>3</v>
      </c>
      <c r="I42" s="53">
        <v>2</v>
      </c>
      <c r="J42" s="53">
        <v>3</v>
      </c>
      <c r="K42" s="53">
        <v>4</v>
      </c>
      <c r="L42" s="53">
        <f>SUM($G$42:$K$42)</f>
        <v>14</v>
      </c>
      <c r="M42" s="55">
        <f t="array" ref="M42">INDEX(М[Цена за ед., руб],MATCH(1,IF(($B42=М[Наим.])*($C42=М[Артикул,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  <c r="N42" s="55">
        <f>ROUND($L$42*$M$42,2)</f>
        <v>0</v>
      </c>
      <c r="O42" s="50" t="s">
        <v>58</v>
      </c>
      <c r="P42" s="50">
        <f t="array" ref="P42">INDEX(М[Форма закупа],MATCH(1,IF(($B42=М[Наим.])*($C42=М[Артикул,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</row>
    <row r="43" spans="1:16" outlineLevel="4" x14ac:dyDescent="0.25">
      <c r="A43" s="48" t="s">
        <v>59</v>
      </c>
      <c r="B43" s="49" t="s">
        <v>60</v>
      </c>
      <c r="C43" s="50"/>
      <c r="D43" s="50"/>
      <c r="E43" s="51" t="s">
        <v>43</v>
      </c>
      <c r="F43" s="52"/>
      <c r="G43" s="53">
        <v>8</v>
      </c>
      <c r="H43" s="53">
        <v>10</v>
      </c>
      <c r="I43" s="53">
        <v>6</v>
      </c>
      <c r="J43" s="53">
        <v>11</v>
      </c>
      <c r="K43" s="53">
        <v>13</v>
      </c>
      <c r="L43" s="53">
        <f>SUM($G$43:$K$43)</f>
        <v>48</v>
      </c>
      <c r="M43" s="55">
        <f t="array" ref="M43">INDEX(М[Цена за ед., руб],MATCH(1,IF(($B43=М[Наим.])*($C43=М[Артикул,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  <c r="N43" s="55">
        <f>ROUND($L$43*$M$43,2)</f>
        <v>0</v>
      </c>
      <c r="O43" s="50" t="s">
        <v>61</v>
      </c>
      <c r="P43" s="50">
        <f t="array" ref="P43">INDEX(М[Форма закупа],MATCH(1,IF(($B43=М[Наим.])*($C43=М[Артикул,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</row>
    <row r="44" spans="1:16" outlineLevel="4" x14ac:dyDescent="0.25">
      <c r="A44" s="48" t="s">
        <v>62</v>
      </c>
      <c r="B44" s="49" t="s">
        <v>63</v>
      </c>
      <c r="C44" s="50"/>
      <c r="D44" s="50"/>
      <c r="E44" s="51" t="s">
        <v>43</v>
      </c>
      <c r="F44" s="52"/>
      <c r="G44" s="53">
        <v>8</v>
      </c>
      <c r="H44" s="53">
        <v>10</v>
      </c>
      <c r="I44" s="53">
        <v>6</v>
      </c>
      <c r="J44" s="53">
        <v>11</v>
      </c>
      <c r="K44" s="53">
        <v>13</v>
      </c>
      <c r="L44" s="53">
        <f>SUM($G$44:$K$44)</f>
        <v>48</v>
      </c>
      <c r="M44" s="55">
        <f t="array" ref="M44">INDEX(М[Цена за ед., руб],MATCH(1,IF(($B44=М[Наим.])*($C44=М[Артикул,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  <c r="N44" s="55">
        <f>ROUND($L$44*$M$44,2)</f>
        <v>0</v>
      </c>
      <c r="O44" s="50" t="s">
        <v>64</v>
      </c>
      <c r="P44" s="50">
        <f t="array" ref="P44">INDEX(М[Форма закупа],MATCH(1,IF(($B44=М[Наим.])*($C44=М[Артикул,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</row>
    <row r="45" spans="1:16" outlineLevel="2" x14ac:dyDescent="0.25">
      <c r="A45" s="35" t="s">
        <v>65</v>
      </c>
      <c r="B45" s="36" t="s">
        <v>66</v>
      </c>
      <c r="C45" s="37"/>
      <c r="D45" s="37"/>
      <c r="E45" s="38"/>
      <c r="F45" s="39"/>
      <c r="G45" s="40"/>
      <c r="H45" s="40"/>
      <c r="I45" s="40"/>
      <c r="J45" s="40"/>
      <c r="K45" s="40"/>
      <c r="L45" s="40"/>
      <c r="M45" s="41"/>
      <c r="N45" s="41">
        <f>SUM($N$46)</f>
        <v>0</v>
      </c>
      <c r="O45" s="42"/>
      <c r="P45" s="42"/>
    </row>
    <row r="46" spans="1:16" outlineLevel="3" x14ac:dyDescent="0.25">
      <c r="A46" s="35" t="s">
        <v>67</v>
      </c>
      <c r="B46" s="36" t="s">
        <v>66</v>
      </c>
      <c r="C46" s="37"/>
      <c r="D46" s="37"/>
      <c r="E46" s="38"/>
      <c r="F46" s="39"/>
      <c r="G46" s="40"/>
      <c r="H46" s="40"/>
      <c r="I46" s="40"/>
      <c r="J46" s="40"/>
      <c r="K46" s="40"/>
      <c r="L46" s="40"/>
      <c r="M46" s="41"/>
      <c r="N46" s="41">
        <f>SUM($N$47)</f>
        <v>0</v>
      </c>
      <c r="O46" s="42"/>
      <c r="P46" s="42"/>
    </row>
    <row r="47" spans="1:16" outlineLevel="4" x14ac:dyDescent="0.25">
      <c r="A47" s="43"/>
      <c r="B47" s="36" t="s">
        <v>21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5"/>
      <c r="N47" s="46">
        <f>SUM($N$48)</f>
        <v>0</v>
      </c>
      <c r="O47" s="40"/>
      <c r="P47" s="47"/>
    </row>
    <row r="48" spans="1:16" outlineLevel="4" x14ac:dyDescent="0.25">
      <c r="A48" s="48"/>
      <c r="B48" s="49" t="s">
        <v>68</v>
      </c>
      <c r="C48" s="50"/>
      <c r="D48" s="50"/>
      <c r="E48" s="51" t="s">
        <v>40</v>
      </c>
      <c r="F48" s="52"/>
      <c r="G48" s="53">
        <v>1</v>
      </c>
      <c r="H48" s="53">
        <v>1</v>
      </c>
      <c r="I48" s="53">
        <v>1</v>
      </c>
      <c r="J48" s="53">
        <v>1</v>
      </c>
      <c r="K48" s="53">
        <v>1</v>
      </c>
      <c r="L48" s="53">
        <f>SUM($G$48:$K$48)</f>
        <v>5</v>
      </c>
      <c r="M48" s="55">
        <f t="array" ref="M48">INDEX(Р[Цена за ед., руб],MATCH(1,IF(($B48=Р[Наименование])*($O48=Р[Примечание]),{1},($B48=Р[Наименование])*($O48=Р[Примечание])),0))</f>
        <v>0</v>
      </c>
      <c r="N48" s="55">
        <f>ROUND($L$48*$M$48,2)</f>
        <v>0</v>
      </c>
      <c r="O48" s="50"/>
      <c r="P48" s="50"/>
    </row>
    <row r="49" spans="1:16" x14ac:dyDescent="0.25">
      <c r="A49" s="59"/>
      <c r="B49" s="97" t="s">
        <v>69</v>
      </c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9"/>
      <c r="N49" s="60">
        <f>$N$10</f>
        <v>0</v>
      </c>
      <c r="O49" s="61"/>
      <c r="P49" s="61"/>
    </row>
    <row r="50" spans="1:16" x14ac:dyDescent="0.25">
      <c r="A50" s="59"/>
      <c r="B50" s="100" t="s">
        <v>70</v>
      </c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2"/>
      <c r="N50" s="60">
        <f>SUM($N$47,$N$30,$N$22,$N$17,$N$13)</f>
        <v>0</v>
      </c>
      <c r="O50" s="61"/>
      <c r="P50" s="61"/>
    </row>
    <row r="51" spans="1:16" x14ac:dyDescent="0.25">
      <c r="A51" s="59"/>
      <c r="B51" s="100" t="s">
        <v>71</v>
      </c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2"/>
      <c r="N51" s="60">
        <f>SUM($N$37,$N$26,$N$24,$N$19,$N$15)</f>
        <v>0</v>
      </c>
      <c r="O51" s="61"/>
      <c r="P51" s="61"/>
    </row>
    <row r="52" spans="1:16" x14ac:dyDescent="0.25">
      <c r="A52" s="59"/>
      <c r="B52" s="103" t="s">
        <v>104</v>
      </c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5"/>
      <c r="N52" s="71"/>
      <c r="O52" s="72" t="s">
        <v>105</v>
      </c>
      <c r="P52" s="61"/>
    </row>
    <row r="53" spans="1:16" x14ac:dyDescent="0.25">
      <c r="A53" s="62"/>
      <c r="B53" s="91" t="s">
        <v>72</v>
      </c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2"/>
      <c r="N53" s="92"/>
      <c r="O53" s="91"/>
      <c r="P53" s="62"/>
    </row>
    <row r="54" spans="1:16" x14ac:dyDescent="0.25"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5"/>
      <c r="N54" s="115"/>
      <c r="O54" s="114"/>
    </row>
    <row r="55" spans="1:16" x14ac:dyDescent="0.25">
      <c r="A55" s="73"/>
      <c r="B55" s="74" t="s">
        <v>106</v>
      </c>
      <c r="C55" s="73"/>
      <c r="D55" s="73"/>
      <c r="E55" s="73"/>
      <c r="F55" s="73"/>
      <c r="G55" s="73"/>
      <c r="H55" s="73"/>
      <c r="I55" s="73"/>
      <c r="J55" s="73"/>
      <c r="K55" s="22"/>
      <c r="L55" s="22"/>
      <c r="M55" s="22"/>
      <c r="N55" s="22"/>
      <c r="O55" s="22"/>
      <c r="P55" s="22"/>
    </row>
    <row r="56" spans="1:16" ht="39.75" customHeight="1" x14ac:dyDescent="0.25">
      <c r="A56" s="75" t="s">
        <v>107</v>
      </c>
      <c r="B56" s="110" t="s">
        <v>108</v>
      </c>
      <c r="C56" s="110"/>
      <c r="D56" s="110"/>
      <c r="E56" s="110"/>
      <c r="F56" s="110"/>
      <c r="G56" s="110"/>
      <c r="H56" s="110"/>
      <c r="I56" s="110"/>
      <c r="J56" s="110"/>
      <c r="K56" s="22"/>
      <c r="L56" s="22"/>
      <c r="M56" s="22"/>
      <c r="N56" s="22"/>
      <c r="O56" s="22"/>
      <c r="P56" s="22"/>
    </row>
    <row r="57" spans="1:16" ht="69" customHeight="1" x14ac:dyDescent="0.25">
      <c r="A57" s="76" t="s">
        <v>107</v>
      </c>
      <c r="B57" s="110" t="s">
        <v>109</v>
      </c>
      <c r="C57" s="110"/>
      <c r="D57" s="110"/>
      <c r="E57" s="110"/>
      <c r="F57" s="110"/>
      <c r="G57" s="110"/>
      <c r="H57" s="110"/>
      <c r="I57" s="110"/>
      <c r="J57" s="110"/>
      <c r="K57" s="22"/>
      <c r="L57" s="22"/>
      <c r="M57" s="22"/>
      <c r="N57" s="22"/>
      <c r="O57" s="22"/>
      <c r="P57" s="22"/>
    </row>
    <row r="58" spans="1:16" ht="24.75" customHeight="1" x14ac:dyDescent="0.25">
      <c r="A58" s="75" t="s">
        <v>107</v>
      </c>
      <c r="B58" s="111" t="s">
        <v>110</v>
      </c>
      <c r="C58" s="111"/>
      <c r="D58" s="111"/>
      <c r="E58" s="111"/>
      <c r="F58" s="111"/>
      <c r="G58" s="111"/>
      <c r="H58" s="111"/>
      <c r="I58" s="111"/>
      <c r="J58" s="111"/>
      <c r="K58" s="22"/>
      <c r="L58" s="22"/>
      <c r="M58" s="22"/>
      <c r="N58" s="22"/>
      <c r="O58" s="22"/>
      <c r="P58" s="22"/>
    </row>
    <row r="59" spans="1:16" s="73" customFormat="1" x14ac:dyDescent="0.25">
      <c r="A59" s="87" t="s">
        <v>107</v>
      </c>
      <c r="B59" s="88" t="s">
        <v>114</v>
      </c>
      <c r="C59" s="88"/>
      <c r="D59" s="88"/>
      <c r="E59" s="88"/>
      <c r="F59" s="88"/>
      <c r="G59" s="88"/>
      <c r="H59" s="88"/>
      <c r="I59" s="88"/>
      <c r="J59" s="88"/>
      <c r="K59" s="88"/>
    </row>
  </sheetData>
  <mergeCells count="29">
    <mergeCell ref="B4:J4"/>
    <mergeCell ref="B3:J3"/>
    <mergeCell ref="B5:J5"/>
    <mergeCell ref="F7:F8"/>
    <mergeCell ref="G7:G8"/>
    <mergeCell ref="H7:H8"/>
    <mergeCell ref="I7:I8"/>
    <mergeCell ref="J7:J8"/>
    <mergeCell ref="A7:A8"/>
    <mergeCell ref="B7:B8"/>
    <mergeCell ref="C7:C8"/>
    <mergeCell ref="D7:D8"/>
    <mergeCell ref="E7:E8"/>
    <mergeCell ref="B59:K59"/>
    <mergeCell ref="P7:P8"/>
    <mergeCell ref="B53:O53"/>
    <mergeCell ref="K7:K8"/>
    <mergeCell ref="L7:L8"/>
    <mergeCell ref="M7:M8"/>
    <mergeCell ref="N7:N8"/>
    <mergeCell ref="O7:O8"/>
    <mergeCell ref="B49:M49"/>
    <mergeCell ref="B50:M50"/>
    <mergeCell ref="B51:M51"/>
    <mergeCell ref="B52:M52"/>
    <mergeCell ref="B56:J56"/>
    <mergeCell ref="B57:J57"/>
    <mergeCell ref="B58:J58"/>
    <mergeCell ref="B54:O54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I21"/>
  <sheetViews>
    <sheetView workbookViewId="0">
      <pane ySplit="3" topLeftCell="A7" activePane="bottomLeft" state="frozen"/>
      <selection pane="bottomLeft" activeCell="A17" sqref="A17:XFD21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17" t="s">
        <v>73</v>
      </c>
      <c r="B1" s="117"/>
      <c r="C1" s="117"/>
      <c r="D1" s="117"/>
      <c r="E1" s="117"/>
      <c r="F1" s="117"/>
    </row>
    <row r="3" spans="1:6" ht="11.1" customHeight="1" x14ac:dyDescent="0.2">
      <c r="A3" s="9" t="s">
        <v>2</v>
      </c>
      <c r="B3" s="2" t="s">
        <v>5</v>
      </c>
      <c r="C3" s="2" t="s">
        <v>9</v>
      </c>
      <c r="D3" s="16" t="s">
        <v>10</v>
      </c>
      <c r="E3" s="16" t="s">
        <v>11</v>
      </c>
      <c r="F3" s="10" t="s">
        <v>12</v>
      </c>
    </row>
    <row r="4" spans="1:6" ht="11.1" customHeight="1" x14ac:dyDescent="0.2">
      <c r="A4" s="7" t="s">
        <v>22</v>
      </c>
      <c r="B4" s="3" t="s">
        <v>23</v>
      </c>
      <c r="C4" s="4">
        <v>1833</v>
      </c>
      <c r="D4" s="17"/>
      <c r="E4" s="17">
        <f>ROUND(Р[[#This Row],[Количество]]*Р[[#This Row],[Цена за ед., руб]],2)</f>
        <v>0</v>
      </c>
      <c r="F4" s="8"/>
    </row>
    <row r="5" spans="1:6" ht="11.1" customHeight="1" x14ac:dyDescent="0.2">
      <c r="A5" s="7" t="s">
        <v>28</v>
      </c>
      <c r="B5" s="3" t="s">
        <v>23</v>
      </c>
      <c r="C5" s="4">
        <v>5486</v>
      </c>
      <c r="D5" s="17"/>
      <c r="E5" s="17">
        <f>ROUND(Р[[#This Row],[Количество]]*Р[[#This Row],[Цена за ед., руб]],2)</f>
        <v>0</v>
      </c>
      <c r="F5" s="8"/>
    </row>
    <row r="6" spans="1:6" ht="11.1" customHeight="1" x14ac:dyDescent="0.2">
      <c r="A6" s="7" t="s">
        <v>32</v>
      </c>
      <c r="B6" s="3" t="s">
        <v>23</v>
      </c>
      <c r="C6" s="4">
        <v>1701</v>
      </c>
      <c r="D6" s="17"/>
      <c r="E6" s="17">
        <f>ROUND(Р[[#This Row],[Количество]]*Р[[#This Row],[Цена за ед., руб]],2)</f>
        <v>0</v>
      </c>
      <c r="F6" s="8"/>
    </row>
    <row r="7" spans="1:6" ht="11.1" customHeight="1" x14ac:dyDescent="0.2">
      <c r="A7" s="11" t="s">
        <v>97</v>
      </c>
      <c r="B7" s="12" t="s">
        <v>43</v>
      </c>
      <c r="C7" s="68">
        <v>48</v>
      </c>
      <c r="D7" s="17"/>
      <c r="E7" s="18">
        <f>ROUND(Р[[#This Row],[Количество]]*Р[[#This Row],[Цена за ед., руб]],2)</f>
        <v>0</v>
      </c>
      <c r="F7" s="15"/>
    </row>
    <row r="8" spans="1:6" ht="11.1" customHeight="1" x14ac:dyDescent="0.2">
      <c r="A8" s="11" t="s">
        <v>102</v>
      </c>
      <c r="B8" s="12" t="s">
        <v>43</v>
      </c>
      <c r="C8" s="13">
        <v>14</v>
      </c>
      <c r="D8" s="17"/>
      <c r="E8" s="18">
        <f>ROUND(Р[[#This Row],[Количество]]*Р[[#This Row],[Цена за ед., руб]],2)</f>
        <v>0</v>
      </c>
      <c r="F8" s="15"/>
    </row>
    <row r="9" spans="1:6" ht="11.1" customHeight="1" x14ac:dyDescent="0.2">
      <c r="A9" s="11" t="s">
        <v>98</v>
      </c>
      <c r="B9" s="12" t="s">
        <v>43</v>
      </c>
      <c r="C9" s="13">
        <v>28</v>
      </c>
      <c r="D9" s="17"/>
      <c r="E9" s="18">
        <f>ROUND(Р[[#This Row],[Количество]]*Р[[#This Row],[Цена за ед., руб]],2)</f>
        <v>0</v>
      </c>
      <c r="F9" s="15"/>
    </row>
    <row r="10" spans="1:6" ht="11.1" customHeight="1" x14ac:dyDescent="0.2">
      <c r="A10" s="11" t="s">
        <v>99</v>
      </c>
      <c r="B10" s="12" t="s">
        <v>43</v>
      </c>
      <c r="C10" s="13">
        <v>14</v>
      </c>
      <c r="D10" s="17"/>
      <c r="E10" s="18">
        <f>ROUND(Р[[#This Row],[Количество]]*Р[[#This Row],[Цена за ед., руб]],2)</f>
        <v>0</v>
      </c>
      <c r="F10" s="15"/>
    </row>
    <row r="11" spans="1:6" ht="11.1" customHeight="1" x14ac:dyDescent="0.2">
      <c r="A11" s="11" t="s">
        <v>100</v>
      </c>
      <c r="B11" s="12" t="s">
        <v>43</v>
      </c>
      <c r="C11" s="13">
        <v>48</v>
      </c>
      <c r="D11" s="17"/>
      <c r="E11" s="18">
        <f>ROUND(Р[[#This Row],[Количество]]*Р[[#This Row],[Цена за ед., руб]],2)</f>
        <v>0</v>
      </c>
      <c r="F11" s="15"/>
    </row>
    <row r="12" spans="1:6" ht="11.1" customHeight="1" x14ac:dyDescent="0.2">
      <c r="A12" s="11" t="s">
        <v>101</v>
      </c>
      <c r="B12" s="12" t="s">
        <v>43</v>
      </c>
      <c r="C12" s="13">
        <v>48</v>
      </c>
      <c r="D12" s="17"/>
      <c r="E12" s="18">
        <f>ROUND(Р[[#This Row],[Количество]]*Р[[#This Row],[Цена за ед., руб]],2)</f>
        <v>0</v>
      </c>
      <c r="F12" s="15"/>
    </row>
    <row r="13" spans="1:6" ht="11.1" customHeight="1" x14ac:dyDescent="0.2">
      <c r="A13" s="11" t="s">
        <v>68</v>
      </c>
      <c r="B13" s="12" t="s">
        <v>40</v>
      </c>
      <c r="C13" s="13">
        <v>5</v>
      </c>
      <c r="D13" s="17"/>
      <c r="E13" s="18">
        <f>ROUND(Р[[#This Row],[Количество]]*Р[[#This Row],[Цена за ед., руб]],2)</f>
        <v>0</v>
      </c>
      <c r="F13" s="15"/>
    </row>
    <row r="14" spans="1:6" ht="11.45" customHeight="1" x14ac:dyDescent="0.2">
      <c r="A14" s="11" t="s">
        <v>92</v>
      </c>
      <c r="B14" s="12"/>
      <c r="C14" s="14"/>
      <c r="D14" s="18"/>
      <c r="E14" s="18">
        <f>SUBTOTAL(109,Р[Сумма, руб])</f>
        <v>0</v>
      </c>
      <c r="F14" s="15"/>
    </row>
    <row r="15" spans="1:6" ht="11.45" customHeight="1" x14ac:dyDescent="0.2">
      <c r="D15" s="63" t="s">
        <v>103</v>
      </c>
      <c r="E15" s="70">
        <f>ЛСР!N50-Р[[#Totals],[Сумма, руб]]</f>
        <v>0</v>
      </c>
    </row>
    <row r="17" spans="1:9" ht="11.25" x14ac:dyDescent="0.2">
      <c r="A17" s="83" t="s">
        <v>106</v>
      </c>
      <c r="B17" s="84"/>
      <c r="C17" s="84"/>
      <c r="D17" s="84"/>
      <c r="E17" s="84"/>
      <c r="F17" s="84"/>
      <c r="G17" s="84"/>
      <c r="H17" s="84"/>
      <c r="I17" s="84"/>
    </row>
    <row r="18" spans="1:9" ht="32.25" customHeight="1" x14ac:dyDescent="0.2">
      <c r="A18" s="118" t="s">
        <v>108</v>
      </c>
      <c r="B18" s="118"/>
      <c r="C18" s="118"/>
      <c r="D18" s="118"/>
      <c r="E18" s="118"/>
      <c r="F18" s="118"/>
      <c r="G18" s="85"/>
      <c r="H18" s="85"/>
      <c r="I18" s="85"/>
    </row>
    <row r="19" spans="1:9" ht="69.75" customHeight="1" x14ac:dyDescent="0.2">
      <c r="A19" s="118" t="s">
        <v>109</v>
      </c>
      <c r="B19" s="118"/>
      <c r="C19" s="118"/>
      <c r="D19" s="118"/>
      <c r="E19" s="118"/>
      <c r="F19" s="118"/>
      <c r="G19" s="85"/>
      <c r="H19" s="85"/>
      <c r="I19" s="85"/>
    </row>
    <row r="20" spans="1:9" ht="11.25" x14ac:dyDescent="0.2">
      <c r="A20" s="119" t="s">
        <v>110</v>
      </c>
      <c r="B20" s="119"/>
      <c r="C20" s="119"/>
      <c r="D20" s="119"/>
      <c r="E20" s="119"/>
      <c r="F20" s="119"/>
      <c r="G20" s="86"/>
      <c r="H20" s="86"/>
      <c r="I20" s="86"/>
    </row>
    <row r="21" spans="1:9" ht="11.25" x14ac:dyDescent="0.2">
      <c r="A21" s="116" t="s">
        <v>114</v>
      </c>
      <c r="B21" s="116"/>
      <c r="C21" s="116"/>
      <c r="D21" s="116"/>
      <c r="E21" s="116"/>
      <c r="F21" s="116"/>
    </row>
  </sheetData>
  <mergeCells count="5">
    <mergeCell ref="A21:F21"/>
    <mergeCell ref="A1:F1"/>
    <mergeCell ref="A18:F18"/>
    <mergeCell ref="A19:F19"/>
    <mergeCell ref="A20:F20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3"/>
  <sheetViews>
    <sheetView workbookViewId="0">
      <pane ySplit="3" topLeftCell="A4" activePane="bottomLeft" state="frozen"/>
      <selection pane="bottomLeft" activeCell="A21" sqref="A21:F21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17" t="s">
        <v>74</v>
      </c>
      <c r="B1" s="117"/>
      <c r="C1" s="117"/>
      <c r="D1" s="117"/>
      <c r="E1" s="117"/>
      <c r="F1" s="117"/>
      <c r="G1" s="117"/>
      <c r="H1" s="117"/>
    </row>
    <row r="2" spans="1:9" ht="11.1" customHeight="1" x14ac:dyDescent="0.2"/>
    <row r="3" spans="1:9" ht="23.1" customHeight="1" x14ac:dyDescent="0.2">
      <c r="A3" s="9" t="s">
        <v>75</v>
      </c>
      <c r="B3" s="19" t="s">
        <v>76</v>
      </c>
      <c r="C3" s="10" t="s">
        <v>77</v>
      </c>
      <c r="D3" s="2" t="s">
        <v>5</v>
      </c>
      <c r="E3" s="2" t="s">
        <v>9</v>
      </c>
      <c r="F3" s="16" t="s">
        <v>10</v>
      </c>
      <c r="G3" s="16" t="s">
        <v>11</v>
      </c>
      <c r="H3" s="2" t="s">
        <v>78</v>
      </c>
      <c r="I3" s="10" t="s">
        <v>79</v>
      </c>
    </row>
    <row r="4" spans="1:9" ht="23.1" customHeight="1" x14ac:dyDescent="0.2">
      <c r="A4" s="7" t="s">
        <v>41</v>
      </c>
      <c r="B4" s="5"/>
      <c r="C4" s="5" t="s">
        <v>42</v>
      </c>
      <c r="D4" s="3" t="s">
        <v>43</v>
      </c>
      <c r="E4" s="6">
        <v>48</v>
      </c>
      <c r="F4" s="17"/>
      <c r="G4" s="17">
        <f>ROUND(М[[#This Row],[Количество]]*М[[#This Row],[Цена за ед., руб]],2)</f>
        <v>0</v>
      </c>
      <c r="H4" s="5" t="s">
        <v>44</v>
      </c>
      <c r="I4" s="8"/>
    </row>
    <row r="5" spans="1:9" ht="11.1" customHeight="1" x14ac:dyDescent="0.2">
      <c r="A5" s="7" t="s">
        <v>26</v>
      </c>
      <c r="B5" s="5"/>
      <c r="C5" s="5" t="s">
        <v>29</v>
      </c>
      <c r="D5" s="3" t="s">
        <v>23</v>
      </c>
      <c r="E5" s="4">
        <v>1833</v>
      </c>
      <c r="F5" s="17"/>
      <c r="G5" s="17">
        <f>ROUND(М[[#This Row],[Количество]]*М[[#This Row],[Цена за ед., руб]],2)</f>
        <v>0</v>
      </c>
      <c r="H5" s="5"/>
      <c r="I5" s="8"/>
    </row>
    <row r="6" spans="1:9" ht="11.1" customHeight="1" x14ac:dyDescent="0.2">
      <c r="A6" s="7" t="s">
        <v>26</v>
      </c>
      <c r="B6" s="5"/>
      <c r="C6" s="5" t="s">
        <v>31</v>
      </c>
      <c r="D6" s="3" t="s">
        <v>23</v>
      </c>
      <c r="E6" s="4">
        <v>3653</v>
      </c>
      <c r="F6" s="17"/>
      <c r="G6" s="17">
        <f>ROUND(М[[#This Row],[Количество]]*М[[#This Row],[Цена за ед., руб]],2)</f>
        <v>0</v>
      </c>
      <c r="H6" s="5"/>
      <c r="I6" s="8"/>
    </row>
    <row r="7" spans="1:9" ht="11.1" customHeight="1" x14ac:dyDescent="0.2">
      <c r="A7" s="7" t="s">
        <v>26</v>
      </c>
      <c r="B7" s="5"/>
      <c r="C7" s="5" t="s">
        <v>27</v>
      </c>
      <c r="D7" s="3" t="s">
        <v>23</v>
      </c>
      <c r="E7" s="4">
        <v>1833</v>
      </c>
      <c r="F7" s="17"/>
      <c r="G7" s="17">
        <f>ROUND(М[[#This Row],[Количество]]*М[[#This Row],[Цена за ед., руб]],2)</f>
        <v>0</v>
      </c>
      <c r="H7" s="5"/>
      <c r="I7" s="8"/>
    </row>
    <row r="8" spans="1:9" ht="23.1" customHeight="1" x14ac:dyDescent="0.2">
      <c r="A8" s="7" t="s">
        <v>33</v>
      </c>
      <c r="B8" s="5"/>
      <c r="C8" s="5" t="s">
        <v>34</v>
      </c>
      <c r="D8" s="3" t="s">
        <v>35</v>
      </c>
      <c r="E8" s="4">
        <v>1701</v>
      </c>
      <c r="F8" s="17"/>
      <c r="G8" s="17">
        <f>ROUND(М[[#This Row],[Количество]]*М[[#This Row],[Цена за ед., руб]],2)</f>
        <v>0</v>
      </c>
      <c r="H8" s="5"/>
      <c r="I8" s="8"/>
    </row>
    <row r="9" spans="1:9" ht="35.1" customHeight="1" x14ac:dyDescent="0.2">
      <c r="A9" s="7" t="s">
        <v>45</v>
      </c>
      <c r="B9" s="5"/>
      <c r="C9" s="5"/>
      <c r="D9" s="3" t="s">
        <v>43</v>
      </c>
      <c r="E9" s="6">
        <v>14</v>
      </c>
      <c r="F9" s="17"/>
      <c r="G9" s="17">
        <f>ROUND(М[[#This Row],[Количество]]*М[[#This Row],[Цена за ед., руб]],2)</f>
        <v>0</v>
      </c>
      <c r="H9" s="5" t="s">
        <v>46</v>
      </c>
      <c r="I9" s="8"/>
    </row>
    <row r="10" spans="1:9" ht="23.1" customHeight="1" x14ac:dyDescent="0.2">
      <c r="A10" s="7" t="s">
        <v>48</v>
      </c>
      <c r="B10" s="5"/>
      <c r="C10" s="5" t="s">
        <v>49</v>
      </c>
      <c r="D10" s="3" t="s">
        <v>43</v>
      </c>
      <c r="E10" s="6">
        <v>28</v>
      </c>
      <c r="F10" s="17"/>
      <c r="G10" s="17">
        <f>ROUND(М[[#This Row],[Количество]]*М[[#This Row],[Цена за ед., руб]],2)</f>
        <v>0</v>
      </c>
      <c r="H10" s="5" t="s">
        <v>50</v>
      </c>
      <c r="I10" s="8"/>
    </row>
    <row r="11" spans="1:9" ht="23.1" customHeight="1" x14ac:dyDescent="0.2">
      <c r="A11" s="7" t="s">
        <v>52</v>
      </c>
      <c r="B11" s="5"/>
      <c r="C11" s="5" t="s">
        <v>53</v>
      </c>
      <c r="D11" s="3" t="s">
        <v>43</v>
      </c>
      <c r="E11" s="6">
        <v>48</v>
      </c>
      <c r="F11" s="17"/>
      <c r="G11" s="17">
        <f>ROUND(М[[#This Row],[Количество]]*М[[#This Row],[Цена за ед., руб]],2)</f>
        <v>0</v>
      </c>
      <c r="H11" s="5" t="s">
        <v>54</v>
      </c>
      <c r="I11" s="8"/>
    </row>
    <row r="12" spans="1:9" ht="23.1" customHeight="1" x14ac:dyDescent="0.2">
      <c r="A12" s="7" t="s">
        <v>56</v>
      </c>
      <c r="B12" s="5"/>
      <c r="C12" s="5" t="s">
        <v>57</v>
      </c>
      <c r="D12" s="3" t="s">
        <v>43</v>
      </c>
      <c r="E12" s="6">
        <v>14</v>
      </c>
      <c r="F12" s="17"/>
      <c r="G12" s="17">
        <f>ROUND(М[[#This Row],[Количество]]*М[[#This Row],[Цена за ед., руб]],2)</f>
        <v>0</v>
      </c>
      <c r="H12" s="5" t="s">
        <v>58</v>
      </c>
      <c r="I12" s="8"/>
    </row>
    <row r="13" spans="1:9" ht="23.1" customHeight="1" x14ac:dyDescent="0.2">
      <c r="A13" s="7" t="s">
        <v>60</v>
      </c>
      <c r="B13" s="5"/>
      <c r="C13" s="5"/>
      <c r="D13" s="3" t="s">
        <v>43</v>
      </c>
      <c r="E13" s="6">
        <v>48</v>
      </c>
      <c r="F13" s="17"/>
      <c r="G13" s="17">
        <f>ROUND(М[[#This Row],[Количество]]*М[[#This Row],[Цена за ед., руб]],2)</f>
        <v>0</v>
      </c>
      <c r="H13" s="5" t="s">
        <v>61</v>
      </c>
      <c r="I13" s="8"/>
    </row>
    <row r="14" spans="1:9" ht="23.1" customHeight="1" x14ac:dyDescent="0.2">
      <c r="A14" s="11" t="s">
        <v>63</v>
      </c>
      <c r="B14" s="20"/>
      <c r="C14" s="20"/>
      <c r="D14" s="12" t="s">
        <v>43</v>
      </c>
      <c r="E14" s="13">
        <v>48</v>
      </c>
      <c r="F14" s="17"/>
      <c r="G14" s="18">
        <f>ROUND(М[[#This Row],[Количество]]*М[[#This Row],[Цена за ед., руб]],2)</f>
        <v>0</v>
      </c>
      <c r="H14" s="20" t="s">
        <v>64</v>
      </c>
      <c r="I14" s="15"/>
    </row>
    <row r="15" spans="1:9" ht="23.1" customHeight="1" x14ac:dyDescent="0.2">
      <c r="A15" s="64" t="s">
        <v>93</v>
      </c>
      <c r="B15" s="20"/>
      <c r="C15" s="20"/>
      <c r="D15" s="65" t="s">
        <v>36</v>
      </c>
      <c r="E15" s="69"/>
      <c r="F15" s="18"/>
      <c r="G15" s="69">
        <f ca="1">SUMIF(ЛСР!$B$7:$N$48,М[[#This Row],[Наим.]],ЛСР!$N$7:$N$48)</f>
        <v>0</v>
      </c>
      <c r="H15" s="20"/>
      <c r="I15" s="15"/>
    </row>
    <row r="16" spans="1:9" ht="11.45" customHeight="1" x14ac:dyDescent="0.2">
      <c r="A16" s="11" t="s">
        <v>92</v>
      </c>
      <c r="B16" s="20"/>
      <c r="C16" s="20"/>
      <c r="D16" s="12"/>
      <c r="E16" s="14"/>
      <c r="F16" s="18"/>
      <c r="G16" s="18">
        <f ca="1">SUBTOTAL(109,М[Сумма, руб])</f>
        <v>0</v>
      </c>
      <c r="H16" s="20"/>
      <c r="I16" s="15"/>
    </row>
    <row r="17" spans="1:9" ht="11.45" customHeight="1" x14ac:dyDescent="0.2">
      <c r="F17" s="63" t="s">
        <v>103</v>
      </c>
      <c r="G17" s="70">
        <f ca="1">ЛСР!N51-М[[#Totals],[Сумма, руб]]</f>
        <v>0</v>
      </c>
    </row>
    <row r="19" spans="1:9" ht="11.25" x14ac:dyDescent="0.2">
      <c r="A19" s="83" t="s">
        <v>106</v>
      </c>
      <c r="B19" s="84"/>
      <c r="C19" s="84"/>
      <c r="D19" s="84"/>
      <c r="E19" s="84"/>
      <c r="F19" s="84"/>
      <c r="G19" s="84"/>
      <c r="H19" s="84"/>
      <c r="I19" s="84"/>
    </row>
    <row r="20" spans="1:9" ht="32.25" customHeight="1" x14ac:dyDescent="0.2">
      <c r="A20" s="118" t="s">
        <v>108</v>
      </c>
      <c r="B20" s="118"/>
      <c r="C20" s="118"/>
      <c r="D20" s="118"/>
      <c r="E20" s="118"/>
      <c r="F20" s="118"/>
      <c r="G20" s="85"/>
      <c r="H20" s="85"/>
      <c r="I20" s="85"/>
    </row>
    <row r="21" spans="1:9" ht="69.75" customHeight="1" x14ac:dyDescent="0.2">
      <c r="A21" s="118" t="s">
        <v>109</v>
      </c>
      <c r="B21" s="118"/>
      <c r="C21" s="118"/>
      <c r="D21" s="118"/>
      <c r="E21" s="118"/>
      <c r="F21" s="118"/>
      <c r="G21" s="85"/>
      <c r="H21" s="85"/>
      <c r="I21" s="85"/>
    </row>
    <row r="22" spans="1:9" ht="11.25" x14ac:dyDescent="0.2">
      <c r="A22" s="119" t="s">
        <v>110</v>
      </c>
      <c r="B22" s="119"/>
      <c r="C22" s="119"/>
      <c r="D22" s="119"/>
      <c r="E22" s="119"/>
      <c r="F22" s="119"/>
      <c r="G22" s="86"/>
      <c r="H22" s="86"/>
      <c r="I22" s="86"/>
    </row>
    <row r="23" spans="1:9" ht="11.25" x14ac:dyDescent="0.2">
      <c r="A23" s="116" t="s">
        <v>114</v>
      </c>
      <c r="B23" s="116"/>
      <c r="C23" s="116"/>
      <c r="D23" s="116"/>
      <c r="E23" s="116"/>
      <c r="F23" s="116"/>
      <c r="G23"/>
      <c r="H23"/>
      <c r="I23"/>
    </row>
  </sheetData>
  <mergeCells count="5">
    <mergeCell ref="A23:F23"/>
    <mergeCell ref="A1:H1"/>
    <mergeCell ref="A20:F20"/>
    <mergeCell ref="A21:F21"/>
    <mergeCell ref="A22:F22"/>
  </mergeCells>
  <dataValidations count="1">
    <dataValidation type="list" errorStyle="information" allowBlank="1" showInputMessage="1" showErrorMessage="1" sqref="I3:I15" xr:uid="{665DD7E4-552D-4622-B8E5-A875CD0B8B5C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80</v>
      </c>
      <c r="B1" s="1" t="s">
        <v>81</v>
      </c>
    </row>
    <row r="2" spans="1:2" ht="11.1" customHeight="1" x14ac:dyDescent="0.2">
      <c r="A2" s="1" t="s">
        <v>82</v>
      </c>
      <c r="B2" s="1" t="s">
        <v>83</v>
      </c>
    </row>
    <row r="3" spans="1:2" ht="11.1" customHeight="1" x14ac:dyDescent="0.2">
      <c r="A3" s="1" t="s">
        <v>84</v>
      </c>
      <c r="B3" s="1" t="s">
        <v>85</v>
      </c>
    </row>
    <row r="4" spans="1:2" ht="11.1" customHeight="1" x14ac:dyDescent="0.2">
      <c r="A4" s="1" t="s">
        <v>86</v>
      </c>
      <c r="B4" s="1" t="s">
        <v>87</v>
      </c>
    </row>
    <row r="5" spans="1:2" ht="11.1" customHeight="1" x14ac:dyDescent="0.2">
      <c r="A5" s="1" t="s">
        <v>88</v>
      </c>
      <c r="B5" s="1" t="s">
        <v>89</v>
      </c>
    </row>
    <row r="6" spans="1:2" ht="11.1" customHeight="1" x14ac:dyDescent="0.2">
      <c r="A6" s="1" t="s">
        <v>90</v>
      </c>
      <c r="B6" s="1" t="s">
        <v>91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2026-09-10T08:22:48Z</dcterms:modified>
</cp:coreProperties>
</file>