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5224F408-7E54-46AE-BFE1-02DC0637D144}" xr6:coauthVersionLast="47" xr6:coauthVersionMax="47" xr10:uidLastSave="{00000000-0000-0000-0000-000000000000}"/>
  <bookViews>
    <workbookView xWindow="5685" yWindow="1335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/>
</workbook>
</file>

<file path=xl/calcChain.xml><?xml version="1.0" encoding="utf-8"?>
<calcChain xmlns="http://schemas.openxmlformats.org/spreadsheetml/2006/main">
  <c r="L27" i="1" l="1" a="1"/>
  <c r="L27" i="1" s="1"/>
  <c r="H27" i="1"/>
  <c r="G4" i="3"/>
  <c r="G5" i="3"/>
  <c r="G6" i="3"/>
  <c r="G7" i="3"/>
  <c r="G8" i="3"/>
  <c r="G9" i="3"/>
  <c r="G10" i="3"/>
  <c r="G11" i="3"/>
  <c r="H15" i="1"/>
  <c r="I15" i="1" a="1"/>
  <c r="I15" i="1" s="1"/>
  <c r="H17" i="1"/>
  <c r="L17" i="1" a="1"/>
  <c r="L17" i="1" s="1"/>
  <c r="I17" i="1" a="1"/>
  <c r="I17" i="1" s="1"/>
  <c r="J17" i="1" s="1"/>
  <c r="H19" i="1"/>
  <c r="I19" i="1" a="1"/>
  <c r="I19" i="1" s="1"/>
  <c r="H21" i="1"/>
  <c r="L21" i="1" a="1"/>
  <c r="L21" i="1" s="1"/>
  <c r="I21" i="1" a="1"/>
  <c r="I21" i="1" s="1"/>
  <c r="J21" i="1" s="1"/>
  <c r="J20" i="1" s="1"/>
  <c r="H23" i="1"/>
  <c r="I23" i="1" a="1"/>
  <c r="I23" i="1" s="1"/>
  <c r="H25" i="1"/>
  <c r="L25" i="1" a="1"/>
  <c r="L25" i="1" s="1"/>
  <c r="I25" i="1" a="1"/>
  <c r="I25" i="1" s="1"/>
  <c r="J25" i="1" s="1"/>
  <c r="J24" i="1" s="1"/>
  <c r="H31" i="1"/>
  <c r="I31" i="1" a="1"/>
  <c r="I31" i="1" s="1"/>
  <c r="J31" i="1" s="1"/>
  <c r="J30" i="1" s="1"/>
  <c r="H33" i="1"/>
  <c r="L33" i="1" a="1"/>
  <c r="L33" i="1" s="1"/>
  <c r="I33" i="1" a="1"/>
  <c r="I33" i="1" s="1"/>
  <c r="H35" i="1"/>
  <c r="I35" i="1" a="1"/>
  <c r="I35" i="1" s="1"/>
  <c r="H37" i="1"/>
  <c r="L37" i="1" a="1"/>
  <c r="L37" i="1" s="1"/>
  <c r="I37" i="1" a="1"/>
  <c r="I37" i="1" s="1"/>
  <c r="J37" i="1" s="1"/>
  <c r="J36" i="1" s="1"/>
  <c r="H39" i="1"/>
  <c r="I39" i="1" a="1"/>
  <c r="I39" i="1" s="1"/>
  <c r="J39" i="1" s="1"/>
  <c r="J38" i="1" s="1"/>
  <c r="H41" i="1"/>
  <c r="L41" i="1" a="1"/>
  <c r="L41" i="1" s="1"/>
  <c r="I41" i="1" a="1"/>
  <c r="I41" i="1" s="1"/>
  <c r="H43" i="1"/>
  <c r="I43" i="1" a="1"/>
  <c r="I43" i="1" s="1"/>
  <c r="H45" i="1"/>
  <c r="L45" i="1" a="1"/>
  <c r="L45" i="1" s="1"/>
  <c r="I45" i="1" a="1"/>
  <c r="I45" i="1" s="1"/>
  <c r="H47" i="1"/>
  <c r="I47" i="1" a="1"/>
  <c r="I47" i="1" s="1"/>
  <c r="J47" i="1" s="1"/>
  <c r="J46" i="1" s="1"/>
  <c r="H49" i="1"/>
  <c r="L49" i="1" a="1"/>
  <c r="L49" i="1" s="1"/>
  <c r="I49" i="1" a="1"/>
  <c r="I49" i="1" s="1"/>
  <c r="H53" i="1"/>
  <c r="I53" i="1" a="1"/>
  <c r="I53" i="1" s="1"/>
  <c r="E12" i="2"/>
  <c r="E11" i="2"/>
  <c r="E10" i="2"/>
  <c r="E9" i="2"/>
  <c r="E8" i="2"/>
  <c r="E7" i="2"/>
  <c r="E6" i="2"/>
  <c r="E5" i="2"/>
  <c r="E4" i="2"/>
  <c r="E13" i="2"/>
  <c r="J16" i="1" l="1"/>
  <c r="J27" i="1"/>
  <c r="J35" i="1"/>
  <c r="J34" i="1" s="1"/>
  <c r="J41" i="1"/>
  <c r="J40" i="1" s="1"/>
  <c r="J43" i="1"/>
  <c r="J42" i="1" s="1"/>
  <c r="J49" i="1"/>
  <c r="J48" i="1" s="1"/>
  <c r="J53" i="1"/>
  <c r="J52" i="1" s="1"/>
  <c r="J51" i="1" s="1"/>
  <c r="J50" i="1" s="1"/>
  <c r="J19" i="1"/>
  <c r="J18" i="1" s="1"/>
  <c r="J23" i="1"/>
  <c r="J22" i="1" s="1"/>
  <c r="J33" i="1"/>
  <c r="J32" i="1" s="1"/>
  <c r="J45" i="1"/>
  <c r="J44" i="1" s="1"/>
  <c r="J15" i="1"/>
  <c r="J14" i="1" s="1"/>
  <c r="J26" i="1" l="1"/>
  <c r="G12" i="3"/>
  <c r="G13" i="3" s="1"/>
  <c r="J55" i="1"/>
  <c r="E14" i="2" s="1"/>
  <c r="J29" i="1"/>
  <c r="J28" i="1" s="1"/>
  <c r="J13" i="1" l="1"/>
  <c r="J12" i="1" s="1"/>
  <c r="J11" i="1" s="1"/>
  <c r="J54" i="1" s="1"/>
  <c r="J56" i="1"/>
  <c r="G14" i="3" s="1"/>
</calcChain>
</file>

<file path=xl/sharedStrings.xml><?xml version="1.0" encoding="utf-8"?>
<sst xmlns="http://schemas.openxmlformats.org/spreadsheetml/2006/main" count="203" uniqueCount="90">
  <si>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6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</si>
  <si>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</si>
  <si>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</si>
  <si>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</si>
  <si>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</si>
  <si>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</si>
  <si>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</si>
  <si>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</si>
  <si>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</si>
  <si>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</si>
  <si>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</si>
  <si>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</si>
  <si>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</si>
  <si>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</si>
  <si>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11.17</t>
  </si>
  <si>
    <t>Автоматика калитки и распашных ворот</t>
  </si>
  <si>
    <t>11.17.01</t>
  </si>
  <si>
    <t>Прокладка КПП и КНС</t>
  </si>
  <si>
    <t>11.17.01.00</t>
  </si>
  <si>
    <t>Работы:</t>
  </si>
  <si>
    <t>Прокладка кабеля «витая пара» (LAN)</t>
  </si>
  <si>
    <t>м</t>
  </si>
  <si>
    <t>Материалы:</t>
  </si>
  <si>
    <t>1</t>
  </si>
  <si>
    <t>Кабель</t>
  </si>
  <si>
    <t>КВПнг(А)-LS-5E 4х2х0,52</t>
  </si>
  <si>
    <t>Прокладка КПП многожильного до 4 кв.мм</t>
  </si>
  <si>
    <t>КПСЭнг(А)-LS 1х2х1,5</t>
  </si>
  <si>
    <t>Прокладка металлорукава</t>
  </si>
  <si>
    <t>Металлорукав</t>
  </si>
  <si>
    <t>Р3-ЦП-Мр-НГ-20 с/з</t>
  </si>
  <si>
    <t>%</t>
  </si>
  <si>
    <t>11.17.02</t>
  </si>
  <si>
    <t>Установка оборудования</t>
  </si>
  <si>
    <t>11.17.02.00</t>
  </si>
  <si>
    <t>Монтаж блока питания</t>
  </si>
  <si>
    <t>шт</t>
  </si>
  <si>
    <t>Источник бесперебойного электропитания</t>
  </si>
  <si>
    <t>ИБП-12/3-6,4/Li</t>
  </si>
  <si>
    <t>Источник бесперебойного питания СКАТ-1200М Li-ion СКАТ ИБП-12/3-6,4/Li (либо аналог)</t>
  </si>
  <si>
    <t>Монтаж вызывной панели</t>
  </si>
  <si>
    <t>Панель вызывная</t>
  </si>
  <si>
    <t>Многоабонентская IP вызывная панель Akuvox R20K (либо аналог)</t>
  </si>
  <si>
    <t>Монтаж кнопки выхода</t>
  </si>
  <si>
    <t>Кнопка выхода</t>
  </si>
  <si>
    <t>Бесконтактная кнопка выхода SH-45TR (либо аналог)</t>
  </si>
  <si>
    <t>Монтаж терминала контроля доступа</t>
  </si>
  <si>
    <t>Терминал контроля доступа</t>
  </si>
  <si>
    <t>Терминал контроля доступа Akuvox A01 (либо аналог)</t>
  </si>
  <si>
    <t>Монтаж электромагнитного замка</t>
  </si>
  <si>
    <t>Замок</t>
  </si>
  <si>
    <t>электромагнитный</t>
  </si>
  <si>
    <t>Замок электромагнитный AL-300 Premium (либо аналог)</t>
  </si>
  <si>
    <t>11.17.03</t>
  </si>
  <si>
    <t>ПНР</t>
  </si>
  <si>
    <t>11.17.03.00</t>
  </si>
  <si>
    <t>Пусконаладочные работы</t>
  </si>
  <si>
    <t>компл.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</si>
  <si>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</si>
  <si>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</si>
  <si>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</si>
  <si>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</si>
  <si>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</si>
  <si>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</si>
  <si>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</si>
  <si>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</si>
  <si>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</si>
  <si>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</si>
  <si>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</si>
  <si>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</si>
  <si>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</si>
  <si>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Екатеринбург.06.11.17 Секция 4(паркинг)_Автоматика калитки и распашных ворот №1</t>
  </si>
  <si>
    <t>bb1b9731-a20e-11f1-9619-cc5d3c3b48f3</t>
  </si>
  <si>
    <t>Итог</t>
  </si>
  <si>
    <t>Прочие материалы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</si>
  <si>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</si>
  <si>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</si>
  <si>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</si>
  <si>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</si>
  <si>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</si>
  <si>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</si>
  <si>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ПОДРЯДЧИК:</t>
  </si>
  <si>
    <t>ЗАКАЗЧИК:</t>
  </si>
  <si>
    <t>ТЕХНИЧЕСКИЙ ЗАКАЗЧИК:</t>
  </si>
  <si>
    <t>Паркинг</t>
  </si>
  <si>
    <t>в тч НДС ____%</t>
  </si>
  <si>
    <t>указать %</t>
  </si>
  <si>
    <t>Проверка:</t>
  </si>
  <si>
    <t>Устройство системы Автоматики калитки и распашных ворот</t>
  </si>
  <si>
    <t>Локальный сметный расчет (ЛСР) №10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</si>
</sst>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b/>
      <i/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u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8" borderId="0" xfId="0" applyFont="1" applyFill="1" applyAlignment="1">
      <alignment vertical="center" wrapText="1"/>
    </xf>
    <xf numFmtId="0" fontId="4" fillId="0" borderId="0" xfId="0" applyFont="1"/>
    <xf numFmtId="49" fontId="5" fillId="8" borderId="0" xfId="0" applyNumberFormat="1" applyFont="1" applyFill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4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vertical="center"/>
    </xf>
    <xf numFmtId="4" fontId="5" fillId="0" borderId="0" xfId="1" applyNumberFormat="1" applyFont="1"/>
    <xf numFmtId="4" fontId="6" fillId="0" borderId="0" xfId="1" applyNumberFormat="1" applyFont="1"/>
    <xf numFmtId="0" fontId="5" fillId="0" borderId="0" xfId="1" applyFont="1"/>
    <xf numFmtId="0" fontId="6" fillId="0" borderId="0" xfId="1" applyFont="1"/>
    <xf numFmtId="0" fontId="4" fillId="0" borderId="0" xfId="1" applyFont="1"/>
    <xf numFmtId="0" fontId="4" fillId="0" borderId="0" xfId="0" applyFont="1" applyAlignment="1">
      <alignment horizontal="left"/>
    </xf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/>
    </xf>
    <xf numFmtId="4" fontId="4" fillId="2" borderId="5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0" fontId="7" fillId="4" borderId="5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left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right" vertical="center"/>
    </xf>
    <xf numFmtId="4" fontId="4" fillId="4" borderId="5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4" fillId="4" borderId="5" xfId="0" applyFont="1" applyFill="1" applyBorder="1" applyAlignment="1">
      <alignment horizontal="right"/>
    </xf>
    <xf numFmtId="0" fontId="4" fillId="5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left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right" vertical="center"/>
    </xf>
    <xf numFmtId="3" fontId="4" fillId="5" borderId="5" xfId="0" applyNumberFormat="1" applyFont="1" applyFill="1" applyBorder="1" applyAlignment="1">
      <alignment horizontal="right" vertical="center"/>
    </xf>
    <xf numFmtId="4" fontId="4" fillId="5" borderId="5" xfId="0" applyNumberFormat="1" applyFont="1" applyFill="1" applyBorder="1" applyAlignment="1">
      <alignment horizontal="right" vertical="center"/>
    </xf>
    <xf numFmtId="1" fontId="4" fillId="5" borderId="5" xfId="0" applyNumberFormat="1" applyFont="1" applyFill="1" applyBorder="1" applyAlignment="1">
      <alignment horizontal="right" vertical="center"/>
    </xf>
    <xf numFmtId="0" fontId="8" fillId="5" borderId="5" xfId="0" applyFont="1" applyFill="1" applyBorder="1" applyAlignment="1">
      <alignment horizontal="left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/>
    </xf>
    <xf numFmtId="4" fontId="7" fillId="6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right"/>
    </xf>
    <xf numFmtId="0" fontId="4" fillId="7" borderId="5" xfId="0" applyFont="1" applyFill="1" applyBorder="1" applyAlignment="1">
      <alignment horizontal="left"/>
    </xf>
    <xf numFmtId="0" fontId="6" fillId="0" borderId="0" xfId="0" applyFont="1"/>
    <xf numFmtId="4" fontId="7" fillId="6" borderId="7" xfId="0" applyNumberFormat="1" applyFont="1" applyFill="1" applyBorder="1" applyAlignment="1">
      <alignment horizontal="right" vertical="center"/>
    </xf>
    <xf numFmtId="0" fontId="8" fillId="6" borderId="7" xfId="0" applyFont="1" applyFill="1" applyBorder="1" applyAlignment="1">
      <alignment horizontal="center"/>
    </xf>
    <xf numFmtId="0" fontId="10" fillId="8" borderId="0" xfId="0" applyFont="1" applyFill="1" applyAlignment="1">
      <alignment vertic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right"/>
    </xf>
    <xf numFmtId="0" fontId="13" fillId="0" borderId="0" xfId="1" applyFont="1" applyAlignment="1">
      <alignment vertical="center" wrapText="1"/>
    </xf>
    <xf numFmtId="0" fontId="13" fillId="0" borderId="0" xfId="0" applyFont="1" applyAlignment="1">
      <alignment vertical="center" wrapText="1"/>
    </xf>
    <xf numFmtId="4" fontId="0" fillId="0" borderId="0" xfId="0" applyNumberFormat="1" applyAlignment="1">
      <alignment horizontal="left"/>
    </xf>
    <xf numFmtId="1" fontId="8" fillId="9" borderId="5" xfId="0" applyNumberFormat="1" applyFont="1" applyFill="1" applyBorder="1" applyAlignment="1">
      <alignment horizontal="right" vertical="center"/>
    </xf>
    <xf numFmtId="4" fontId="8" fillId="5" borderId="5" xfId="0" applyNumberFormat="1" applyFont="1" applyFill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1" fontId="0" fillId="9" borderId="5" xfId="0" applyNumberForma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6" borderId="9" xfId="0" applyFont="1" applyFill="1" applyBorder="1" applyAlignment="1">
      <alignment horizontal="right"/>
    </xf>
    <xf numFmtId="0" fontId="9" fillId="6" borderId="6" xfId="0" applyFont="1" applyFill="1" applyBorder="1" applyAlignment="1">
      <alignment horizontal="right"/>
    </xf>
    <xf numFmtId="0" fontId="9" fillId="6" borderId="7" xfId="0" applyFont="1" applyFill="1" applyBorder="1" applyAlignment="1">
      <alignment horizontal="right"/>
    </xf>
    <xf numFmtId="0" fontId="7" fillId="6" borderId="9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right"/>
    </xf>
    <xf numFmtId="0" fontId="7" fillId="6" borderId="7" xfId="0" applyFont="1" applyFill="1" applyBorder="1" applyAlignment="1">
      <alignment horizontal="right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4" fontId="9" fillId="6" borderId="9" xfId="0" applyNumberFormat="1" applyFont="1" applyFill="1" applyBorder="1" applyAlignment="1">
      <alignment horizontal="right"/>
    </xf>
    <xf numFmtId="4" fontId="9" fillId="6" borderId="6" xfId="0" applyNumberFormat="1" applyFont="1" applyFill="1" applyBorder="1" applyAlignment="1">
      <alignment horizontal="right"/>
    </xf>
    <xf numFmtId="4" fontId="9" fillId="6" borderId="7" xfId="0" applyNumberFormat="1" applyFont="1" applyFill="1" applyBorder="1" applyAlignment="1">
      <alignment horizontal="right"/>
    </xf>
    <xf numFmtId="0" fontId="7" fillId="7" borderId="7" xfId="0" applyFont="1" applyFill="1" applyBorder="1" applyAlignment="1">
      <alignment horizontal="center" vertical="center" wrapText="1"/>
    </xf>
    <xf numFmtId="4" fontId="7" fillId="7" borderId="7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top" wrapText="1"/>
    </xf>
    <xf numFmtId="4" fontId="7" fillId="0" borderId="8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3" fillId="0" borderId="0" xfId="1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 2 2 2" xfId="1" xr:uid="{322BEA11-C64F-407A-8B0B-3F5DA8AB52AE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9E62E-3FF2-4A28-9EBC-55483FDD1CA6}" name="Р" displayName="Р" ref="A3:F13" totalsRowCount="1" headerRowDxfId="37" headerRowBorderDxfId="36" tableBorderDxfId="35" totalsRowBorderDxfId="34">
  <autoFilter ref="A3:F12" xr:uid="{F799E62E-3FF2-4A28-9EBC-55483FDD1CA6}"/>
  <tableColumns count="6">
    <tableColumn id="1" xr3:uid="{53267A84-9B79-457E-868C-A1EB3B89D511}" name="Наименование" totalsRowLabel="Итог" dataDxfId="33" totalsRowDxfId="32"/>
    <tableColumn id="2" xr3:uid="{E9E710EF-2625-4C29-AED4-8C48A3893211}" name="Ед. изм." dataDxfId="31" totalsRowDxfId="30"/>
    <tableColumn id="3" xr3:uid="{91FA1D34-70D7-4289-B004-572810E4A636}" name="Количество" dataDxfId="29" totalsRowDxfId="28"/>
    <tableColumn id="4" xr3:uid="{1A69CC95-5694-4439-BCA3-920E5A515EAD}" name="Цена за ед., руб" dataDxfId="27" totalsRowDxfId="26"/>
    <tableColumn id="5" xr3:uid="{C89E3606-D5C2-4957-A166-1283183993B8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D9EFC5EC-82CF-4309-8E54-C8EECD79451D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783A76-7035-4EBB-9E04-ADD4F4276777}" name="М" displayName="М" ref="A3:I13" totalsRowCount="1" headerRowDxfId="21" headerRowBorderDxfId="20" tableBorderDxfId="19" totalsRowBorderDxfId="18">
  <autoFilter ref="A3:I12" xr:uid="{4F783A76-7035-4EBB-9E04-ADD4F4276777}"/>
  <tableColumns count="9">
    <tableColumn id="1" xr3:uid="{551DA9D8-CE28-423F-BFC6-FFC7EA518A10}" name="Наим." totalsRowLabel="Итог" dataDxfId="17" totalsRowDxfId="16"/>
    <tableColumn id="2" xr3:uid="{BB86E7C6-6CA6-4082-956C-C22F793EC588}" name="Артикул, марка, произв." dataDxfId="15" totalsRowDxfId="14"/>
    <tableColumn id="3" xr3:uid="{392134B2-9D28-4347-B865-2F71356F5A61}" name="Хар-ка" dataDxfId="13" totalsRowDxfId="12"/>
    <tableColumn id="4" xr3:uid="{C98930B9-D218-45DE-B10F-9E25550A474C}" name="Ед. изм." dataDxfId="11" totalsRowDxfId="10"/>
    <tableColumn id="5" xr3:uid="{22D03DB4-7536-4367-972D-C269CDEA531A}" name="Количество" dataDxfId="9" totalsRowDxfId="8"/>
    <tableColumn id="6" xr3:uid="{F5087D53-4A4D-4C21-AEC3-EDBA4ADD045B}" name="Цена за ед., руб" dataDxfId="7" totalsRowDxfId="6"/>
    <tableColumn id="7" xr3:uid="{2CE70FF7-8FF9-4B62-A220-5D186E651D19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85CD974D-181A-40E4-A28C-090E4A205EB2}" name="Прим." dataDxfId="3" totalsRowDxfId="2"/>
    <tableColumn id="9" xr3:uid="{38487DEE-372A-4338-8637-19DF815D129D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M64"/>
  <sheetViews>
    <sheetView tabSelected="1" zoomScale="70" zoomScaleNormal="70" workbookViewId="0">
      <pane ySplit="9" topLeftCell="A10" activePane="bottomLeft" state="frozen"/>
      <selection pane="bottomLeft" activeCell="B5" sqref="B5:J5"/>
    </sheetView>
  </sheetViews>
  <sheetFormatPr defaultColWidth="10.5" defaultRowHeight="15.75" outlineLevelRow="4" x14ac:dyDescent="0.25"/>
  <cols>
    <col min="1" max="1" width="14" style="38" bestFit="1" customWidth="1"/>
    <col min="2" max="2" width="57.1640625" style="38" customWidth="1"/>
    <col min="3" max="3" width="15" style="38" bestFit="1" customWidth="1"/>
    <col min="4" max="4" width="31.5" style="38" bestFit="1" customWidth="1"/>
    <col min="5" max="5" width="10.5" style="38" bestFit="1" customWidth="1"/>
    <col min="6" max="6" width="9" style="38" bestFit="1" customWidth="1"/>
    <col min="7" max="7" width="11.5" style="38" bestFit="1" customWidth="1"/>
    <col min="8" max="8" width="15.83203125" style="38" bestFit="1" customWidth="1"/>
    <col min="9" max="9" width="15.1640625" style="38" bestFit="1" customWidth="1"/>
    <col min="10" max="10" width="38.83203125" style="38" bestFit="1" customWidth="1"/>
    <col min="11" max="11" width="80.33203125" style="38" bestFit="1" customWidth="1"/>
    <col min="12" max="12" width="23" style="38" bestFit="1" customWidth="1"/>
    <col min="13" max="16384" width="10.5" style="22"/>
  </cols>
  <sheetData>
    <row r="2" spans="1:12" s="37" customFormat="1" x14ac:dyDescent="0.25">
      <c r="A2" s="30"/>
      <c r="B2" s="32" t="s">
        <v>81</v>
      </c>
      <c r="C2" s="33"/>
      <c r="D2" s="34" t="s">
        <v>82</v>
      </c>
      <c r="E2" s="35"/>
      <c r="F2" s="35"/>
      <c r="G2" s="35"/>
      <c r="H2" s="36"/>
      <c r="I2" s="30"/>
      <c r="J2" s="34" t="s">
        <v>83</v>
      </c>
      <c r="K2" s="35"/>
      <c r="L2" s="35"/>
    </row>
    <row r="4" spans="1:12" x14ac:dyDescent="0.25">
      <c r="B4" s="105" t="s">
        <v>89</v>
      </c>
      <c r="C4" s="105"/>
      <c r="D4" s="105"/>
      <c r="E4" s="105"/>
      <c r="F4" s="105"/>
      <c r="G4" s="105"/>
      <c r="H4" s="105"/>
      <c r="I4" s="105"/>
      <c r="J4" s="105"/>
    </row>
    <row r="5" spans="1:12" x14ac:dyDescent="0.25">
      <c r="B5" s="105" t="s">
        <v>88</v>
      </c>
      <c r="C5" s="105"/>
      <c r="D5" s="105"/>
      <c r="E5" s="105"/>
      <c r="F5" s="105"/>
      <c r="G5" s="105"/>
      <c r="H5" s="105"/>
      <c r="I5" s="105"/>
      <c r="J5" s="105"/>
    </row>
    <row r="6" spans="1:12" ht="39" customHeight="1" x14ac:dyDescent="0.25">
      <c r="B6" s="106" t="s">
        <v>0</v>
      </c>
      <c r="C6" s="106"/>
      <c r="D6" s="106"/>
      <c r="E6" s="106"/>
      <c r="F6" s="106"/>
      <c r="G6" s="106"/>
      <c r="H6" s="106"/>
      <c r="I6" s="106"/>
      <c r="J6" s="106"/>
    </row>
    <row r="8" spans="1:12" x14ac:dyDescent="0.25">
      <c r="A8" s="95" t="s">
        <v>1</v>
      </c>
      <c r="B8" s="95" t="s">
        <v>2</v>
      </c>
      <c r="C8" s="109" t="s">
        <v>3</v>
      </c>
      <c r="D8" s="111" t="s">
        <v>4</v>
      </c>
      <c r="E8" s="95" t="s">
        <v>5</v>
      </c>
      <c r="F8" s="97" t="s">
        <v>6</v>
      </c>
      <c r="G8" s="107" t="s">
        <v>84</v>
      </c>
      <c r="H8" s="95" t="s">
        <v>7</v>
      </c>
      <c r="I8" s="97" t="s">
        <v>8</v>
      </c>
      <c r="J8" s="97" t="s">
        <v>9</v>
      </c>
      <c r="K8" s="95" t="s">
        <v>10</v>
      </c>
      <c r="L8" s="97" t="s">
        <v>11</v>
      </c>
    </row>
    <row r="9" spans="1:12" x14ac:dyDescent="0.25">
      <c r="A9" s="96"/>
      <c r="B9" s="96"/>
      <c r="C9" s="110"/>
      <c r="D9" s="112"/>
      <c r="E9" s="96"/>
      <c r="F9" s="98"/>
      <c r="G9" s="108"/>
      <c r="H9" s="96"/>
      <c r="I9" s="98"/>
      <c r="J9" s="98"/>
      <c r="K9" s="96"/>
      <c r="L9" s="98"/>
    </row>
    <row r="10" spans="1:12" x14ac:dyDescent="0.25">
      <c r="A10" s="39" t="s">
        <v>12</v>
      </c>
      <c r="B10" s="40" t="s">
        <v>13</v>
      </c>
      <c r="C10" s="41"/>
      <c r="D10" s="41"/>
      <c r="E10" s="42"/>
      <c r="F10" s="43"/>
      <c r="G10" s="43"/>
      <c r="H10" s="43"/>
      <c r="I10" s="44"/>
      <c r="J10" s="44"/>
      <c r="K10" s="41"/>
      <c r="L10" s="41"/>
    </row>
    <row r="11" spans="1:12" outlineLevel="1" x14ac:dyDescent="0.25">
      <c r="A11" s="45" t="s">
        <v>14</v>
      </c>
      <c r="B11" s="46" t="s">
        <v>15</v>
      </c>
      <c r="C11" s="47"/>
      <c r="D11" s="47"/>
      <c r="E11" s="48"/>
      <c r="F11" s="49"/>
      <c r="G11" s="49"/>
      <c r="H11" s="49"/>
      <c r="I11" s="50"/>
      <c r="J11" s="50">
        <f>SUM($J$50,$J$28,$J$12)</f>
        <v>0</v>
      </c>
      <c r="K11" s="47"/>
      <c r="L11" s="47"/>
    </row>
    <row r="12" spans="1:12" outlineLevel="2" x14ac:dyDescent="0.25">
      <c r="A12" s="51" t="s">
        <v>16</v>
      </c>
      <c r="B12" s="52" t="s">
        <v>17</v>
      </c>
      <c r="C12" s="53"/>
      <c r="D12" s="53"/>
      <c r="E12" s="54"/>
      <c r="F12" s="55"/>
      <c r="G12" s="56"/>
      <c r="H12" s="56"/>
      <c r="I12" s="57"/>
      <c r="J12" s="57">
        <f>SUM($J$13)</f>
        <v>0</v>
      </c>
      <c r="K12" s="58"/>
      <c r="L12" s="58"/>
    </row>
    <row r="13" spans="1:12" outlineLevel="3" x14ac:dyDescent="0.25">
      <c r="A13" s="51" t="s">
        <v>18</v>
      </c>
      <c r="B13" s="52" t="s">
        <v>17</v>
      </c>
      <c r="C13" s="53"/>
      <c r="D13" s="53"/>
      <c r="E13" s="54"/>
      <c r="F13" s="55"/>
      <c r="G13" s="56"/>
      <c r="H13" s="56"/>
      <c r="I13" s="57"/>
      <c r="J13" s="57">
        <f>SUM($J$26,$J$24,$J$22,$J$20,$J$18,$J$16,$J$14)</f>
        <v>0</v>
      </c>
      <c r="K13" s="58"/>
      <c r="L13" s="58"/>
    </row>
    <row r="14" spans="1:12" outlineLevel="4" x14ac:dyDescent="0.25">
      <c r="A14" s="59"/>
      <c r="B14" s="52" t="s">
        <v>19</v>
      </c>
      <c r="C14" s="60"/>
      <c r="D14" s="60"/>
      <c r="E14" s="60"/>
      <c r="F14" s="60"/>
      <c r="G14" s="60"/>
      <c r="H14" s="60"/>
      <c r="I14" s="61"/>
      <c r="J14" s="62">
        <f>SUM($J$15)</f>
        <v>0</v>
      </c>
      <c r="K14" s="56"/>
      <c r="L14" s="63"/>
    </row>
    <row r="15" spans="1:12" outlineLevel="4" x14ac:dyDescent="0.25">
      <c r="A15" s="64"/>
      <c r="B15" s="65" t="s">
        <v>20</v>
      </c>
      <c r="C15" s="66"/>
      <c r="D15" s="66"/>
      <c r="E15" s="67" t="s">
        <v>21</v>
      </c>
      <c r="F15" s="68"/>
      <c r="G15" s="69">
        <v>1130</v>
      </c>
      <c r="H15" s="69">
        <f>SUM($G$15:$G$15)</f>
        <v>1130</v>
      </c>
      <c r="I15" s="70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70">
        <f>ROUND($H$15*$I$15,2)</f>
        <v>0</v>
      </c>
      <c r="K15" s="66"/>
      <c r="L15" s="66"/>
    </row>
    <row r="16" spans="1:12" outlineLevel="4" x14ac:dyDescent="0.25">
      <c r="A16" s="59"/>
      <c r="B16" s="52" t="s">
        <v>22</v>
      </c>
      <c r="C16" s="60"/>
      <c r="D16" s="60"/>
      <c r="E16" s="60"/>
      <c r="F16" s="60"/>
      <c r="G16" s="60"/>
      <c r="H16" s="60"/>
      <c r="I16" s="61"/>
      <c r="J16" s="62">
        <f>SUM($J$17)</f>
        <v>0</v>
      </c>
      <c r="K16" s="56"/>
      <c r="L16" s="63"/>
    </row>
    <row r="17" spans="1:12" ht="31.5" outlineLevel="4" x14ac:dyDescent="0.25">
      <c r="A17" s="64" t="s">
        <v>23</v>
      </c>
      <c r="B17" s="65" t="s">
        <v>24</v>
      </c>
      <c r="C17" s="66"/>
      <c r="D17" s="66" t="s">
        <v>25</v>
      </c>
      <c r="E17" s="67" t="s">
        <v>21</v>
      </c>
      <c r="F17" s="68"/>
      <c r="G17" s="69">
        <v>1130</v>
      </c>
      <c r="H17" s="69">
        <f>SUM($G$17:$G$17)</f>
        <v>1130</v>
      </c>
      <c r="I17" s="70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70">
        <f>ROUND($H$17*$I$17,2)</f>
        <v>0</v>
      </c>
      <c r="K17" s="66"/>
      <c r="L17" s="66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outlineLevel="4" x14ac:dyDescent="0.25">
      <c r="A18" s="59"/>
      <c r="B18" s="52" t="s">
        <v>19</v>
      </c>
      <c r="C18" s="60"/>
      <c r="D18" s="60"/>
      <c r="E18" s="60"/>
      <c r="F18" s="60"/>
      <c r="G18" s="60"/>
      <c r="H18" s="60"/>
      <c r="I18" s="61"/>
      <c r="J18" s="62">
        <f>SUM($J$19)</f>
        <v>0</v>
      </c>
      <c r="K18" s="56"/>
      <c r="L18" s="63"/>
    </row>
    <row r="19" spans="1:12" outlineLevel="4" x14ac:dyDescent="0.25">
      <c r="A19" s="64"/>
      <c r="B19" s="65" t="s">
        <v>26</v>
      </c>
      <c r="C19" s="66"/>
      <c r="D19" s="66"/>
      <c r="E19" s="67" t="s">
        <v>21</v>
      </c>
      <c r="F19" s="68"/>
      <c r="G19" s="71">
        <v>380</v>
      </c>
      <c r="H19" s="71">
        <f>SUM($G$19:$G$19)</f>
        <v>380</v>
      </c>
      <c r="I19" s="70">
        <f t="array" ref="I19">INDEX(Р[Цена за ед., руб],MATCH(1,IF(($B19=Р[Наименование])*($K19=Р[Примечание]),{1},($B19=Р[Наименование])*($K19=Р[Примечание])),0))</f>
        <v>0</v>
      </c>
      <c r="J19" s="70">
        <f>ROUND($H$19*$I$19,2)</f>
        <v>0</v>
      </c>
      <c r="K19" s="66"/>
      <c r="L19" s="66"/>
    </row>
    <row r="20" spans="1:12" outlineLevel="4" x14ac:dyDescent="0.25">
      <c r="A20" s="59"/>
      <c r="B20" s="52" t="s">
        <v>22</v>
      </c>
      <c r="C20" s="60"/>
      <c r="D20" s="60"/>
      <c r="E20" s="60"/>
      <c r="F20" s="60"/>
      <c r="G20" s="60"/>
      <c r="H20" s="60"/>
      <c r="I20" s="61"/>
      <c r="J20" s="62">
        <f>SUM($J$21)</f>
        <v>0</v>
      </c>
      <c r="K20" s="56"/>
      <c r="L20" s="63"/>
    </row>
    <row r="21" spans="1:12" outlineLevel="4" x14ac:dyDescent="0.25">
      <c r="A21" s="64" t="s">
        <v>23</v>
      </c>
      <c r="B21" s="65" t="s">
        <v>24</v>
      </c>
      <c r="C21" s="66"/>
      <c r="D21" s="66" t="s">
        <v>27</v>
      </c>
      <c r="E21" s="67" t="s">
        <v>21</v>
      </c>
      <c r="F21" s="68"/>
      <c r="G21" s="71">
        <v>380</v>
      </c>
      <c r="H21" s="71">
        <f>SUM($G$21:$G$21)</f>
        <v>380</v>
      </c>
      <c r="I21" s="70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70">
        <f>ROUND($H$21*$I$21,2)</f>
        <v>0</v>
      </c>
      <c r="K21" s="66"/>
      <c r="L21" s="66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outlineLevel="4" x14ac:dyDescent="0.25">
      <c r="A22" s="59"/>
      <c r="B22" s="52" t="s">
        <v>19</v>
      </c>
      <c r="C22" s="60"/>
      <c r="D22" s="60"/>
      <c r="E22" s="60"/>
      <c r="F22" s="60"/>
      <c r="G22" s="60"/>
      <c r="H22" s="60"/>
      <c r="I22" s="61"/>
      <c r="J22" s="62">
        <f>SUM($J$23)</f>
        <v>0</v>
      </c>
      <c r="K22" s="56"/>
      <c r="L22" s="63"/>
    </row>
    <row r="23" spans="1:12" outlineLevel="4" x14ac:dyDescent="0.25">
      <c r="A23" s="64"/>
      <c r="B23" s="65" t="s">
        <v>28</v>
      </c>
      <c r="C23" s="66"/>
      <c r="D23" s="66"/>
      <c r="E23" s="67" t="s">
        <v>21</v>
      </c>
      <c r="F23" s="68"/>
      <c r="G23" s="71">
        <v>550</v>
      </c>
      <c r="H23" s="71">
        <f>SUM($G$23:$G$23)</f>
        <v>550</v>
      </c>
      <c r="I23" s="70">
        <f t="array" ref="I23">INDEX(Р[Цена за ед., руб],MATCH(1,IF(($B23=Р[Наименование])*($K23=Р[Примечание]),{1},($B23=Р[Наименование])*($K23=Р[Примечание])),0))</f>
        <v>0</v>
      </c>
      <c r="J23" s="70">
        <f>ROUND($H$23*$I$23,2)</f>
        <v>0</v>
      </c>
      <c r="K23" s="66"/>
      <c r="L23" s="66"/>
    </row>
    <row r="24" spans="1:12" outlineLevel="4" x14ac:dyDescent="0.25">
      <c r="A24" s="59"/>
      <c r="B24" s="52" t="s">
        <v>22</v>
      </c>
      <c r="C24" s="60"/>
      <c r="D24" s="60"/>
      <c r="E24" s="60"/>
      <c r="F24" s="60"/>
      <c r="G24" s="60"/>
      <c r="H24" s="60"/>
      <c r="I24" s="61"/>
      <c r="J24" s="62">
        <f>SUM($J$25)</f>
        <v>0</v>
      </c>
      <c r="K24" s="56"/>
      <c r="L24" s="63"/>
    </row>
    <row r="25" spans="1:12" outlineLevel="4" x14ac:dyDescent="0.25">
      <c r="A25" s="64" t="s">
        <v>23</v>
      </c>
      <c r="B25" s="65" t="s">
        <v>29</v>
      </c>
      <c r="C25" s="66"/>
      <c r="D25" s="66" t="s">
        <v>30</v>
      </c>
      <c r="E25" s="67" t="s">
        <v>21</v>
      </c>
      <c r="F25" s="68"/>
      <c r="G25" s="71">
        <v>550</v>
      </c>
      <c r="H25" s="71">
        <f>SUM($G$25:$G$25)</f>
        <v>550</v>
      </c>
      <c r="I25" s="70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70">
        <f>ROUND($H$25*$I$25,2)</f>
        <v>0</v>
      </c>
      <c r="K25" s="66"/>
      <c r="L25" s="66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</row>
    <row r="26" spans="1:12" outlineLevel="4" x14ac:dyDescent="0.25">
      <c r="A26" s="59"/>
      <c r="B26" s="52" t="s">
        <v>22</v>
      </c>
      <c r="C26" s="60"/>
      <c r="D26" s="60"/>
      <c r="E26" s="60"/>
      <c r="F26" s="60"/>
      <c r="G26" s="60"/>
      <c r="H26" s="60"/>
      <c r="I26" s="61"/>
      <c r="J26" s="62">
        <f>SUM($J$27)</f>
        <v>0</v>
      </c>
      <c r="K26" s="56"/>
      <c r="L26" s="63"/>
    </row>
    <row r="27" spans="1:12" outlineLevel="4" x14ac:dyDescent="0.25">
      <c r="A27" s="64" t="s">
        <v>23</v>
      </c>
      <c r="B27" s="72" t="s">
        <v>74</v>
      </c>
      <c r="C27" s="73"/>
      <c r="D27" s="73"/>
      <c r="E27" s="74" t="s">
        <v>31</v>
      </c>
      <c r="F27" s="68"/>
      <c r="G27" s="68"/>
      <c r="H27" s="91">
        <f>Материалы!E12</f>
        <v>0</v>
      </c>
      <c r="I27" s="92"/>
      <c r="J27" s="92">
        <f>ROUND(SUM(J17,J21,J25)*H27%,3)</f>
        <v>0</v>
      </c>
      <c r="K27" s="66"/>
      <c r="L27" s="66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</row>
    <row r="28" spans="1:12" outlineLevel="2" x14ac:dyDescent="0.25">
      <c r="A28" s="51" t="s">
        <v>32</v>
      </c>
      <c r="B28" s="52" t="s">
        <v>33</v>
      </c>
      <c r="C28" s="53"/>
      <c r="D28" s="53"/>
      <c r="E28" s="54"/>
      <c r="F28" s="55"/>
      <c r="G28" s="56"/>
      <c r="H28" s="56"/>
      <c r="I28" s="57"/>
      <c r="J28" s="57">
        <f>SUM($J$29)</f>
        <v>0</v>
      </c>
      <c r="K28" s="58"/>
      <c r="L28" s="58"/>
    </row>
    <row r="29" spans="1:12" outlineLevel="3" x14ac:dyDescent="0.25">
      <c r="A29" s="51" t="s">
        <v>34</v>
      </c>
      <c r="B29" s="52" t="s">
        <v>33</v>
      </c>
      <c r="C29" s="53"/>
      <c r="D29" s="53"/>
      <c r="E29" s="54"/>
      <c r="F29" s="55"/>
      <c r="G29" s="56"/>
      <c r="H29" s="56"/>
      <c r="I29" s="57"/>
      <c r="J29" s="57">
        <f>SUM($J$48,$J$46,$J$44,$J$42,$J$40,$J$38,$J$36,$J$34,$J$32,$J$30)</f>
        <v>0</v>
      </c>
      <c r="K29" s="58"/>
      <c r="L29" s="58"/>
    </row>
    <row r="30" spans="1:12" outlineLevel="4" x14ac:dyDescent="0.25">
      <c r="A30" s="59"/>
      <c r="B30" s="52" t="s">
        <v>19</v>
      </c>
      <c r="C30" s="60"/>
      <c r="D30" s="60"/>
      <c r="E30" s="60"/>
      <c r="F30" s="60"/>
      <c r="G30" s="60"/>
      <c r="H30" s="60"/>
      <c r="I30" s="61"/>
      <c r="J30" s="62">
        <f>SUM($J$31)</f>
        <v>0</v>
      </c>
      <c r="K30" s="56"/>
      <c r="L30" s="63"/>
    </row>
    <row r="31" spans="1:12" outlineLevel="4" x14ac:dyDescent="0.25">
      <c r="A31" s="64"/>
      <c r="B31" s="65" t="s">
        <v>35</v>
      </c>
      <c r="C31" s="66"/>
      <c r="D31" s="66"/>
      <c r="E31" s="67" t="s">
        <v>36</v>
      </c>
      <c r="F31" s="68"/>
      <c r="G31" s="71">
        <v>5</v>
      </c>
      <c r="H31" s="71">
        <f>SUM($G$31:$G$31)</f>
        <v>5</v>
      </c>
      <c r="I31" s="70">
        <f t="array" ref="I31">INDEX(Р[Цена за ед., руб],MATCH(1,IF(($B31=Р[Наименование])*($K31=Р[Примечание]),{1},($B31=Р[Наименование])*($K31=Р[Примечание])),0))</f>
        <v>0</v>
      </c>
      <c r="J31" s="70">
        <f>ROUND($H$31*$I$31,2)</f>
        <v>0</v>
      </c>
      <c r="K31" s="66"/>
      <c r="L31" s="66"/>
    </row>
    <row r="32" spans="1:12" outlineLevel="4" x14ac:dyDescent="0.25">
      <c r="A32" s="59"/>
      <c r="B32" s="52" t="s">
        <v>22</v>
      </c>
      <c r="C32" s="60"/>
      <c r="D32" s="60"/>
      <c r="E32" s="60"/>
      <c r="F32" s="60"/>
      <c r="G32" s="60"/>
      <c r="H32" s="60"/>
      <c r="I32" s="61"/>
      <c r="J32" s="62">
        <f>SUM($J$33)</f>
        <v>0</v>
      </c>
      <c r="K32" s="56"/>
      <c r="L32" s="63"/>
    </row>
    <row r="33" spans="1:12" ht="31.5" outlineLevel="4" x14ac:dyDescent="0.25">
      <c r="A33" s="64" t="s">
        <v>23</v>
      </c>
      <c r="B33" s="65" t="s">
        <v>37</v>
      </c>
      <c r="C33" s="66"/>
      <c r="D33" s="66" t="s">
        <v>38</v>
      </c>
      <c r="E33" s="67" t="s">
        <v>36</v>
      </c>
      <c r="F33" s="68"/>
      <c r="G33" s="71">
        <v>5</v>
      </c>
      <c r="H33" s="71">
        <f>SUM($G$33:$G$33)</f>
        <v>5</v>
      </c>
      <c r="I33" s="70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  <c r="J33" s="70">
        <f>ROUND($H$33*$I$33,2)</f>
        <v>0</v>
      </c>
      <c r="K33" s="66" t="s">
        <v>39</v>
      </c>
      <c r="L33" s="66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</row>
    <row r="34" spans="1:12" outlineLevel="4" x14ac:dyDescent="0.25">
      <c r="A34" s="59"/>
      <c r="B34" s="52" t="s">
        <v>19</v>
      </c>
      <c r="C34" s="60"/>
      <c r="D34" s="60"/>
      <c r="E34" s="60"/>
      <c r="F34" s="60"/>
      <c r="G34" s="60"/>
      <c r="H34" s="60"/>
      <c r="I34" s="61"/>
      <c r="J34" s="62">
        <f>SUM($J$35)</f>
        <v>0</v>
      </c>
      <c r="K34" s="56"/>
      <c r="L34" s="63"/>
    </row>
    <row r="35" spans="1:12" outlineLevel="4" x14ac:dyDescent="0.25">
      <c r="A35" s="64"/>
      <c r="B35" s="65" t="s">
        <v>40</v>
      </c>
      <c r="C35" s="66"/>
      <c r="D35" s="66"/>
      <c r="E35" s="67" t="s">
        <v>36</v>
      </c>
      <c r="F35" s="68"/>
      <c r="G35" s="71">
        <v>6</v>
      </c>
      <c r="H35" s="71">
        <f>SUM($G$35:$G$35)</f>
        <v>6</v>
      </c>
      <c r="I35" s="70">
        <f t="array" ref="I35">INDEX(Р[Цена за ед., руб],MATCH(1,IF(($B35=Р[Наименование])*($K35=Р[Примечание]),{1},($B35=Р[Наименование])*($K35=Р[Примечание])),0))</f>
        <v>0</v>
      </c>
      <c r="J35" s="70">
        <f>ROUND($H$35*$I$35,2)</f>
        <v>0</v>
      </c>
      <c r="K35" s="66"/>
      <c r="L35" s="66"/>
    </row>
    <row r="36" spans="1:12" outlineLevel="4" x14ac:dyDescent="0.25">
      <c r="A36" s="59"/>
      <c r="B36" s="52" t="s">
        <v>22</v>
      </c>
      <c r="C36" s="60"/>
      <c r="D36" s="60"/>
      <c r="E36" s="60"/>
      <c r="F36" s="60"/>
      <c r="G36" s="60"/>
      <c r="H36" s="60"/>
      <c r="I36" s="61"/>
      <c r="J36" s="62">
        <f>SUM($J$37)</f>
        <v>0</v>
      </c>
      <c r="K36" s="56"/>
      <c r="L36" s="63"/>
    </row>
    <row r="37" spans="1:12" ht="31.5" outlineLevel="4" x14ac:dyDescent="0.25">
      <c r="A37" s="64" t="s">
        <v>23</v>
      </c>
      <c r="B37" s="65" t="s">
        <v>41</v>
      </c>
      <c r="C37" s="66"/>
      <c r="D37" s="66"/>
      <c r="E37" s="67" t="s">
        <v>36</v>
      </c>
      <c r="F37" s="68"/>
      <c r="G37" s="71">
        <v>6</v>
      </c>
      <c r="H37" s="71">
        <f>SUM($G$37:$G$37)</f>
        <v>6</v>
      </c>
      <c r="I37" s="70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70">
        <f>ROUND($H$37*$I$37,2)</f>
        <v>0</v>
      </c>
      <c r="K37" s="66" t="s">
        <v>42</v>
      </c>
      <c r="L37" s="66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outlineLevel="4" x14ac:dyDescent="0.25">
      <c r="A38" s="59"/>
      <c r="B38" s="52" t="s">
        <v>19</v>
      </c>
      <c r="C38" s="60"/>
      <c r="D38" s="60"/>
      <c r="E38" s="60"/>
      <c r="F38" s="60"/>
      <c r="G38" s="60"/>
      <c r="H38" s="60"/>
      <c r="I38" s="61"/>
      <c r="J38" s="62">
        <f>SUM($J$39)</f>
        <v>0</v>
      </c>
      <c r="K38" s="56"/>
      <c r="L38" s="63"/>
    </row>
    <row r="39" spans="1:12" outlineLevel="4" x14ac:dyDescent="0.25">
      <c r="A39" s="64"/>
      <c r="B39" s="65" t="s">
        <v>43</v>
      </c>
      <c r="C39" s="66"/>
      <c r="D39" s="66"/>
      <c r="E39" s="67" t="s">
        <v>36</v>
      </c>
      <c r="F39" s="68"/>
      <c r="G39" s="71">
        <v>8</v>
      </c>
      <c r="H39" s="71">
        <f>SUM($G$39:$G$39)</f>
        <v>8</v>
      </c>
      <c r="I39" s="70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70">
        <f>ROUND($H$39*$I$39,2)</f>
        <v>0</v>
      </c>
      <c r="K39" s="66"/>
      <c r="L39" s="66"/>
    </row>
    <row r="40" spans="1:12" outlineLevel="4" x14ac:dyDescent="0.25">
      <c r="A40" s="59"/>
      <c r="B40" s="52" t="s">
        <v>22</v>
      </c>
      <c r="C40" s="60"/>
      <c r="D40" s="60"/>
      <c r="E40" s="60"/>
      <c r="F40" s="60"/>
      <c r="G40" s="60"/>
      <c r="H40" s="60"/>
      <c r="I40" s="61"/>
      <c r="J40" s="62">
        <f>SUM($J$41)</f>
        <v>0</v>
      </c>
      <c r="K40" s="56"/>
      <c r="L40" s="63"/>
    </row>
    <row r="41" spans="1:12" outlineLevel="4" x14ac:dyDescent="0.25">
      <c r="A41" s="64" t="s">
        <v>23</v>
      </c>
      <c r="B41" s="65" t="s">
        <v>44</v>
      </c>
      <c r="C41" s="66"/>
      <c r="D41" s="66"/>
      <c r="E41" s="67" t="s">
        <v>36</v>
      </c>
      <c r="F41" s="68"/>
      <c r="G41" s="71">
        <v>8</v>
      </c>
      <c r="H41" s="71">
        <f>SUM($G$41:$G$41)</f>
        <v>8</v>
      </c>
      <c r="I41" s="70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70">
        <f>ROUND($H$41*$I$41,2)</f>
        <v>0</v>
      </c>
      <c r="K41" s="66" t="s">
        <v>45</v>
      </c>
      <c r="L41" s="66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outlineLevel="4" x14ac:dyDescent="0.25">
      <c r="A42" s="59"/>
      <c r="B42" s="52" t="s">
        <v>19</v>
      </c>
      <c r="C42" s="60"/>
      <c r="D42" s="60"/>
      <c r="E42" s="60"/>
      <c r="F42" s="60"/>
      <c r="G42" s="60"/>
      <c r="H42" s="60"/>
      <c r="I42" s="61"/>
      <c r="J42" s="62">
        <f>SUM($J$43)</f>
        <v>0</v>
      </c>
      <c r="K42" s="56"/>
      <c r="L42" s="63"/>
    </row>
    <row r="43" spans="1:12" outlineLevel="4" x14ac:dyDescent="0.25">
      <c r="A43" s="64"/>
      <c r="B43" s="65" t="s">
        <v>46</v>
      </c>
      <c r="C43" s="66"/>
      <c r="D43" s="66"/>
      <c r="E43" s="67" t="s">
        <v>36</v>
      </c>
      <c r="F43" s="68"/>
      <c r="G43" s="71">
        <v>4</v>
      </c>
      <c r="H43" s="71">
        <f>SUM($G$43:$G$43)</f>
        <v>4</v>
      </c>
      <c r="I43" s="70">
        <f t="array" ref="I43">INDEX(Р[Цена за ед., руб],MATCH(1,IF(($B43=Р[Наименование])*($K43=Р[Примечание]),{1},($B43=Р[Наименование])*($K43=Р[Примечание])),0))</f>
        <v>0</v>
      </c>
      <c r="J43" s="70">
        <f>ROUND($H$43*$I$43,2)</f>
        <v>0</v>
      </c>
      <c r="K43" s="66"/>
      <c r="L43" s="66"/>
    </row>
    <row r="44" spans="1:12" outlineLevel="4" x14ac:dyDescent="0.25">
      <c r="A44" s="59"/>
      <c r="B44" s="52" t="s">
        <v>22</v>
      </c>
      <c r="C44" s="60"/>
      <c r="D44" s="60"/>
      <c r="E44" s="60"/>
      <c r="F44" s="60"/>
      <c r="G44" s="60"/>
      <c r="H44" s="60"/>
      <c r="I44" s="61"/>
      <c r="J44" s="62">
        <f>SUM($J$45)</f>
        <v>0</v>
      </c>
      <c r="K44" s="56"/>
      <c r="L44" s="63"/>
    </row>
    <row r="45" spans="1:12" outlineLevel="4" x14ac:dyDescent="0.25">
      <c r="A45" s="64" t="s">
        <v>23</v>
      </c>
      <c r="B45" s="65" t="s">
        <v>47</v>
      </c>
      <c r="C45" s="66"/>
      <c r="D45" s="66"/>
      <c r="E45" s="67" t="s">
        <v>36</v>
      </c>
      <c r="F45" s="68"/>
      <c r="G45" s="71">
        <v>4</v>
      </c>
      <c r="H45" s="71">
        <f>SUM($G$45:$G$45)</f>
        <v>4</v>
      </c>
      <c r="I45" s="70">
        <f t="array" ref="I45">INDEX(М[Цена за ед., руб],MATCH(1,IF(($B45=М[Наим.])*($C45=М[Артикул,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  <c r="J45" s="70">
        <f>ROUND($H$45*$I$45,2)</f>
        <v>0</v>
      </c>
      <c r="K45" s="66" t="s">
        <v>48</v>
      </c>
      <c r="L45" s="66">
        <f t="array" ref="L45">INDEX(М[Форма закупа],MATCH(1,IF(($B45=М[Наим.])*($C45=М[Артикул,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</row>
    <row r="46" spans="1:12" outlineLevel="4" x14ac:dyDescent="0.25">
      <c r="A46" s="59"/>
      <c r="B46" s="52" t="s">
        <v>19</v>
      </c>
      <c r="C46" s="60"/>
      <c r="D46" s="60"/>
      <c r="E46" s="60"/>
      <c r="F46" s="60"/>
      <c r="G46" s="60"/>
      <c r="H46" s="60"/>
      <c r="I46" s="61"/>
      <c r="J46" s="62">
        <f>SUM($J$47)</f>
        <v>0</v>
      </c>
      <c r="K46" s="56"/>
      <c r="L46" s="63"/>
    </row>
    <row r="47" spans="1:12" outlineLevel="4" x14ac:dyDescent="0.25">
      <c r="A47" s="64"/>
      <c r="B47" s="65" t="s">
        <v>49</v>
      </c>
      <c r="C47" s="66"/>
      <c r="D47" s="66"/>
      <c r="E47" s="67" t="s">
        <v>36</v>
      </c>
      <c r="F47" s="68"/>
      <c r="G47" s="71">
        <v>8</v>
      </c>
      <c r="H47" s="71">
        <f>SUM($G$47:$G$47)</f>
        <v>8</v>
      </c>
      <c r="I47" s="70">
        <f t="array" ref="I47">INDEX(Р[Цена за ед., руб],MATCH(1,IF(($B47=Р[Наименование])*($K47=Р[Примечание]),{1},($B47=Р[Наименование])*($K47=Р[Примечание])),0))</f>
        <v>0</v>
      </c>
      <c r="J47" s="70">
        <f>ROUND($H$47*$I$47,2)</f>
        <v>0</v>
      </c>
      <c r="K47" s="66"/>
      <c r="L47" s="66"/>
    </row>
    <row r="48" spans="1:12" outlineLevel="4" x14ac:dyDescent="0.25">
      <c r="A48" s="59"/>
      <c r="B48" s="52" t="s">
        <v>22</v>
      </c>
      <c r="C48" s="60"/>
      <c r="D48" s="60"/>
      <c r="E48" s="60"/>
      <c r="F48" s="60"/>
      <c r="G48" s="60"/>
      <c r="H48" s="60"/>
      <c r="I48" s="61"/>
      <c r="J48" s="62">
        <f>SUM($J$49)</f>
        <v>0</v>
      </c>
      <c r="K48" s="56"/>
      <c r="L48" s="63"/>
    </row>
    <row r="49" spans="1:13" outlineLevel="4" x14ac:dyDescent="0.25">
      <c r="A49" s="64" t="s">
        <v>23</v>
      </c>
      <c r="B49" s="65" t="s">
        <v>50</v>
      </c>
      <c r="C49" s="66"/>
      <c r="D49" s="66" t="s">
        <v>51</v>
      </c>
      <c r="E49" s="67" t="s">
        <v>36</v>
      </c>
      <c r="F49" s="68"/>
      <c r="G49" s="71">
        <v>8</v>
      </c>
      <c r="H49" s="71">
        <f>SUM($G$49:$G$49)</f>
        <v>8</v>
      </c>
      <c r="I49" s="70">
        <f t="array" ref="I49">INDEX(М[Цена за ед., руб],MATCH(1,IF(($B49=М[Наим.])*($C49=М[Артикул,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  <c r="J49" s="70">
        <f>ROUND($H$49*$I$49,2)</f>
        <v>0</v>
      </c>
      <c r="K49" s="66" t="s">
        <v>52</v>
      </c>
      <c r="L49" s="66">
        <f t="array" ref="L49">INDEX(М[Форма закупа],MATCH(1,IF(($B49=М[Наим.])*($C49=М[Артикул,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</row>
    <row r="50" spans="1:13" outlineLevel="2" x14ac:dyDescent="0.25">
      <c r="A50" s="51" t="s">
        <v>53</v>
      </c>
      <c r="B50" s="52" t="s">
        <v>54</v>
      </c>
      <c r="C50" s="53"/>
      <c r="D50" s="53"/>
      <c r="E50" s="54"/>
      <c r="F50" s="55"/>
      <c r="G50" s="56"/>
      <c r="H50" s="56"/>
      <c r="I50" s="57"/>
      <c r="J50" s="57">
        <f>SUM($J$51)</f>
        <v>0</v>
      </c>
      <c r="K50" s="58"/>
      <c r="L50" s="58"/>
    </row>
    <row r="51" spans="1:13" outlineLevel="3" x14ac:dyDescent="0.25">
      <c r="A51" s="51" t="s">
        <v>55</v>
      </c>
      <c r="B51" s="52" t="s">
        <v>54</v>
      </c>
      <c r="C51" s="53"/>
      <c r="D51" s="53"/>
      <c r="E51" s="54"/>
      <c r="F51" s="55"/>
      <c r="G51" s="56"/>
      <c r="H51" s="56"/>
      <c r="I51" s="57"/>
      <c r="J51" s="57">
        <f>SUM($J$52)</f>
        <v>0</v>
      </c>
      <c r="K51" s="58"/>
      <c r="L51" s="58"/>
    </row>
    <row r="52" spans="1:13" outlineLevel="4" x14ac:dyDescent="0.25">
      <c r="A52" s="59"/>
      <c r="B52" s="52" t="s">
        <v>19</v>
      </c>
      <c r="C52" s="60"/>
      <c r="D52" s="60"/>
      <c r="E52" s="60"/>
      <c r="F52" s="60"/>
      <c r="G52" s="60"/>
      <c r="H52" s="60"/>
      <c r="I52" s="61"/>
      <c r="J52" s="62">
        <f>SUM($J$53)</f>
        <v>0</v>
      </c>
      <c r="K52" s="56"/>
      <c r="L52" s="63"/>
    </row>
    <row r="53" spans="1:13" outlineLevel="4" x14ac:dyDescent="0.25">
      <c r="A53" s="64"/>
      <c r="B53" s="65" t="s">
        <v>56</v>
      </c>
      <c r="C53" s="66"/>
      <c r="D53" s="66"/>
      <c r="E53" s="67" t="s">
        <v>57</v>
      </c>
      <c r="F53" s="68"/>
      <c r="G53" s="71">
        <v>1</v>
      </c>
      <c r="H53" s="71">
        <f>SUM($G$53:$G$53)</f>
        <v>1</v>
      </c>
      <c r="I53" s="70">
        <f t="array" ref="I53">INDEX(Р[Цена за ед., руб],MATCH(1,IF(($B53=Р[Наименование])*($K53=Р[Примечание]),{1},($B53=Р[Наименование])*($K53=Р[Примечание])),0))</f>
        <v>0</v>
      </c>
      <c r="J53" s="70">
        <f>ROUND($H$53*$I$53,2)</f>
        <v>0</v>
      </c>
      <c r="K53" s="66"/>
      <c r="L53" s="66"/>
    </row>
    <row r="54" spans="1:13" x14ac:dyDescent="0.25">
      <c r="A54" s="75"/>
      <c r="B54" s="102" t="s">
        <v>58</v>
      </c>
      <c r="C54" s="103"/>
      <c r="D54" s="103"/>
      <c r="E54" s="103"/>
      <c r="F54" s="103"/>
      <c r="G54" s="103"/>
      <c r="H54" s="103"/>
      <c r="I54" s="104"/>
      <c r="J54" s="76">
        <f>$J$11</f>
        <v>0</v>
      </c>
      <c r="K54" s="77"/>
      <c r="L54" s="77"/>
    </row>
    <row r="55" spans="1:13" x14ac:dyDescent="0.25">
      <c r="A55" s="75"/>
      <c r="B55" s="99" t="s">
        <v>59</v>
      </c>
      <c r="C55" s="100"/>
      <c r="D55" s="100"/>
      <c r="E55" s="100"/>
      <c r="F55" s="100"/>
      <c r="G55" s="100"/>
      <c r="H55" s="100"/>
      <c r="I55" s="101"/>
      <c r="J55" s="76">
        <f>SUM($J$52,$J$46,$J$42,$J$38,$J$34,$J$30,$J$22,$J$18,$J$14)</f>
        <v>0</v>
      </c>
      <c r="K55" s="77"/>
      <c r="L55" s="77"/>
    </row>
    <row r="56" spans="1:13" x14ac:dyDescent="0.25">
      <c r="A56" s="75"/>
      <c r="B56" s="99" t="s">
        <v>60</v>
      </c>
      <c r="C56" s="100"/>
      <c r="D56" s="100"/>
      <c r="E56" s="100"/>
      <c r="F56" s="100"/>
      <c r="G56" s="100"/>
      <c r="H56" s="100"/>
      <c r="I56" s="101"/>
      <c r="J56" s="76">
        <f>SUM($J$48,$J$44,$J$40,$J$36,$J$32,$J$26,$J$24,$J$20,$J$16)</f>
        <v>0</v>
      </c>
      <c r="K56" s="77"/>
      <c r="L56" s="77"/>
    </row>
    <row r="57" spans="1:13" x14ac:dyDescent="0.25">
      <c r="A57" s="75"/>
      <c r="B57" s="115" t="s">
        <v>85</v>
      </c>
      <c r="C57" s="116"/>
      <c r="D57" s="116"/>
      <c r="E57" s="116"/>
      <c r="F57" s="116"/>
      <c r="G57" s="116"/>
      <c r="H57" s="116"/>
      <c r="I57" s="117"/>
      <c r="J57" s="80"/>
      <c r="K57" s="81" t="s">
        <v>86</v>
      </c>
      <c r="L57" s="77"/>
    </row>
    <row r="58" spans="1:13" x14ac:dyDescent="0.25">
      <c r="A58" s="78"/>
      <c r="B58" s="118" t="s">
        <v>61</v>
      </c>
      <c r="C58" s="118"/>
      <c r="D58" s="118"/>
      <c r="E58" s="118"/>
      <c r="F58" s="118"/>
      <c r="G58" s="118"/>
      <c r="H58" s="118"/>
      <c r="I58" s="119"/>
      <c r="J58" s="119"/>
      <c r="K58" s="118"/>
      <c r="L58" s="78"/>
    </row>
    <row r="59" spans="1:13" x14ac:dyDescent="0.25">
      <c r="B59" s="120"/>
      <c r="C59" s="120"/>
      <c r="D59" s="120"/>
      <c r="E59" s="120"/>
      <c r="F59" s="120"/>
      <c r="G59" s="120"/>
      <c r="H59" s="120"/>
      <c r="I59" s="121"/>
      <c r="J59" s="121"/>
      <c r="K59" s="120"/>
    </row>
    <row r="60" spans="1:13" x14ac:dyDescent="0.25">
      <c r="A60" s="22"/>
      <c r="B60" s="21" t="s">
        <v>75</v>
      </c>
      <c r="C60" s="22"/>
      <c r="D60" s="22"/>
      <c r="E60" s="22"/>
      <c r="F60" s="22"/>
      <c r="G60" s="22"/>
      <c r="H60" s="79"/>
      <c r="I60" s="22"/>
      <c r="J60" s="22"/>
      <c r="K60" s="22"/>
      <c r="L60" s="22"/>
    </row>
    <row r="61" spans="1:13" ht="38.25" customHeight="1" x14ac:dyDescent="0.25">
      <c r="A61" s="23" t="s">
        <v>76</v>
      </c>
      <c r="B61" s="113" t="s">
        <v>77</v>
      </c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24"/>
    </row>
    <row r="62" spans="1:13" ht="60" customHeight="1" x14ac:dyDescent="0.25">
      <c r="A62" s="25" t="s">
        <v>76</v>
      </c>
      <c r="B62" s="113" t="s">
        <v>78</v>
      </c>
      <c r="C62" s="113"/>
      <c r="D62" s="113"/>
      <c r="E62" s="113"/>
      <c r="F62" s="113"/>
      <c r="G62" s="113"/>
      <c r="H62" s="113"/>
      <c r="I62" s="113"/>
      <c r="J62" s="113"/>
      <c r="K62" s="113"/>
      <c r="L62" s="113"/>
      <c r="M62" s="26"/>
    </row>
    <row r="63" spans="1:13" x14ac:dyDescent="0.25">
      <c r="A63" s="23" t="s">
        <v>76</v>
      </c>
      <c r="B63" s="114" t="s">
        <v>79</v>
      </c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27"/>
    </row>
    <row r="64" spans="1:13" x14ac:dyDescent="0.25">
      <c r="A64" s="28" t="s">
        <v>76</v>
      </c>
      <c r="B64" s="29" t="s">
        <v>80</v>
      </c>
      <c r="C64" s="30"/>
      <c r="D64" s="30"/>
      <c r="E64" s="25"/>
      <c r="F64" s="25"/>
      <c r="G64" s="25"/>
      <c r="H64" s="31"/>
      <c r="I64" s="30"/>
      <c r="J64" s="30"/>
      <c r="K64" s="30"/>
      <c r="L64" s="30"/>
    </row>
  </sheetData>
  <mergeCells count="24">
    <mergeCell ref="B61:L61"/>
    <mergeCell ref="B62:L62"/>
    <mergeCell ref="B63:L63"/>
    <mergeCell ref="B57:I57"/>
    <mergeCell ref="B56:I56"/>
    <mergeCell ref="B58:K58"/>
    <mergeCell ref="B59:K59"/>
    <mergeCell ref="A8:A9"/>
    <mergeCell ref="B8:B9"/>
    <mergeCell ref="C8:C9"/>
    <mergeCell ref="D8:D9"/>
    <mergeCell ref="E8:E9"/>
    <mergeCell ref="K8:K9"/>
    <mergeCell ref="L8:L9"/>
    <mergeCell ref="B55:I55"/>
    <mergeCell ref="B54:I54"/>
    <mergeCell ref="B4:J4"/>
    <mergeCell ref="B6:J6"/>
    <mergeCell ref="F8:F9"/>
    <mergeCell ref="G8:G9"/>
    <mergeCell ref="H8:H9"/>
    <mergeCell ref="I8:I9"/>
    <mergeCell ref="J8:J9"/>
    <mergeCell ref="B5:J5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K20"/>
  <sheetViews>
    <sheetView workbookViewId="0">
      <pane ySplit="3" topLeftCell="A4" activePane="bottomLeft" state="frozen"/>
      <selection pane="bottomLeft" activeCell="B30" sqref="B30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11" ht="11.1" customHeight="1" x14ac:dyDescent="0.2">
      <c r="A1" s="123" t="s">
        <v>62</v>
      </c>
      <c r="B1" s="123"/>
      <c r="C1" s="123"/>
      <c r="D1" s="123"/>
      <c r="E1" s="123"/>
      <c r="F1" s="123"/>
    </row>
    <row r="3" spans="1:11" ht="11.1" customHeight="1" x14ac:dyDescent="0.2">
      <c r="A3" s="9" t="s">
        <v>2</v>
      </c>
      <c r="B3" s="2" t="s">
        <v>5</v>
      </c>
      <c r="C3" s="2" t="s">
        <v>7</v>
      </c>
      <c r="D3" s="16" t="s">
        <v>8</v>
      </c>
      <c r="E3" s="16" t="s">
        <v>9</v>
      </c>
      <c r="F3" s="10" t="s">
        <v>10</v>
      </c>
    </row>
    <row r="4" spans="1:11" ht="11.1" customHeight="1" x14ac:dyDescent="0.2">
      <c r="A4" s="7" t="s">
        <v>20</v>
      </c>
      <c r="B4" s="3" t="s">
        <v>21</v>
      </c>
      <c r="C4" s="4">
        <v>1130</v>
      </c>
      <c r="D4" s="17"/>
      <c r="E4" s="17">
        <f>ROUND(Р[[#This Row],[Количество]]*Р[[#This Row],[Цена за ед., руб]],2)</f>
        <v>0</v>
      </c>
      <c r="F4" s="8"/>
    </row>
    <row r="5" spans="1:11" ht="11.1" customHeight="1" x14ac:dyDescent="0.2">
      <c r="A5" s="7" t="s">
        <v>26</v>
      </c>
      <c r="B5" s="3" t="s">
        <v>21</v>
      </c>
      <c r="C5" s="6">
        <v>380</v>
      </c>
      <c r="D5" s="17"/>
      <c r="E5" s="17">
        <f>ROUND(Р[[#This Row],[Количество]]*Р[[#This Row],[Цена за ед., руб]],2)</f>
        <v>0</v>
      </c>
      <c r="F5" s="8"/>
    </row>
    <row r="6" spans="1:11" ht="11.1" customHeight="1" x14ac:dyDescent="0.2">
      <c r="A6" s="7" t="s">
        <v>28</v>
      </c>
      <c r="B6" s="3" t="s">
        <v>21</v>
      </c>
      <c r="C6" s="6">
        <v>550</v>
      </c>
      <c r="D6" s="17"/>
      <c r="E6" s="17">
        <f>ROUND(Р[[#This Row],[Количество]]*Р[[#This Row],[Цена за ед., руб]],2)</f>
        <v>0</v>
      </c>
      <c r="F6" s="8"/>
    </row>
    <row r="7" spans="1:11" ht="11.1" customHeight="1" x14ac:dyDescent="0.2">
      <c r="A7" s="7" t="s">
        <v>35</v>
      </c>
      <c r="B7" s="3" t="s">
        <v>36</v>
      </c>
      <c r="C7" s="6">
        <v>5</v>
      </c>
      <c r="D7" s="17"/>
      <c r="E7" s="17">
        <f>ROUND(Р[[#This Row],[Количество]]*Р[[#This Row],[Цена за ед., руб]],2)</f>
        <v>0</v>
      </c>
      <c r="F7" s="8"/>
    </row>
    <row r="8" spans="1:11" ht="11.1" customHeight="1" x14ac:dyDescent="0.2">
      <c r="A8" s="7" t="s">
        <v>40</v>
      </c>
      <c r="B8" s="3" t="s">
        <v>36</v>
      </c>
      <c r="C8" s="6">
        <v>6</v>
      </c>
      <c r="D8" s="17"/>
      <c r="E8" s="17">
        <f>ROUND(Р[[#This Row],[Количество]]*Р[[#This Row],[Цена за ед., руб]],2)</f>
        <v>0</v>
      </c>
      <c r="F8" s="8"/>
    </row>
    <row r="9" spans="1:11" ht="11.1" customHeight="1" x14ac:dyDescent="0.2">
      <c r="A9" s="7" t="s">
        <v>43</v>
      </c>
      <c r="B9" s="3" t="s">
        <v>36</v>
      </c>
      <c r="C9" s="6">
        <v>8</v>
      </c>
      <c r="D9" s="17"/>
      <c r="E9" s="17">
        <f>ROUND(Р[[#This Row],[Количество]]*Р[[#This Row],[Цена за ед., руб]],2)</f>
        <v>0</v>
      </c>
      <c r="F9" s="8"/>
    </row>
    <row r="10" spans="1:11" ht="11.1" customHeight="1" x14ac:dyDescent="0.2">
      <c r="A10" s="7" t="s">
        <v>46</v>
      </c>
      <c r="B10" s="3" t="s">
        <v>36</v>
      </c>
      <c r="C10" s="6">
        <v>4</v>
      </c>
      <c r="D10" s="17"/>
      <c r="E10" s="17">
        <f>ROUND(Р[[#This Row],[Количество]]*Р[[#This Row],[Цена за ед., руб]],2)</f>
        <v>0</v>
      </c>
      <c r="F10" s="8"/>
    </row>
    <row r="11" spans="1:11" ht="11.1" customHeight="1" x14ac:dyDescent="0.2">
      <c r="A11" s="7" t="s">
        <v>49</v>
      </c>
      <c r="B11" s="3" t="s">
        <v>36</v>
      </c>
      <c r="C11" s="6">
        <v>8</v>
      </c>
      <c r="D11" s="17"/>
      <c r="E11" s="17">
        <f>ROUND(Р[[#This Row],[Количество]]*Р[[#This Row],[Цена за ед., руб]],2)</f>
        <v>0</v>
      </c>
      <c r="F11" s="8"/>
    </row>
    <row r="12" spans="1:11" ht="11.1" customHeight="1" x14ac:dyDescent="0.2">
      <c r="A12" s="11" t="s">
        <v>56</v>
      </c>
      <c r="B12" s="12" t="s">
        <v>57</v>
      </c>
      <c r="C12" s="13">
        <v>1</v>
      </c>
      <c r="D12" s="17"/>
      <c r="E12" s="18">
        <f>ROUND(Р[[#This Row],[Количество]]*Р[[#This Row],[Цена за ед., руб]],2)</f>
        <v>0</v>
      </c>
      <c r="F12" s="15"/>
    </row>
    <row r="13" spans="1:11" ht="11.45" customHeight="1" x14ac:dyDescent="0.2">
      <c r="A13" s="11" t="s">
        <v>73</v>
      </c>
      <c r="B13" s="12"/>
      <c r="C13" s="14"/>
      <c r="D13" s="18"/>
      <c r="E13" s="18">
        <f>SUBTOTAL(109,Р[Сумма, руб])</f>
        <v>0</v>
      </c>
      <c r="F13" s="15"/>
    </row>
    <row r="14" spans="1:11" ht="11.45" customHeight="1" x14ac:dyDescent="0.2">
      <c r="D14" s="87" t="s">
        <v>87</v>
      </c>
      <c r="E14" s="90">
        <f>ЛСР!J55-Р[[#Totals],[Сумма, руб]]</f>
        <v>0</v>
      </c>
    </row>
    <row r="16" spans="1:11" ht="11.45" customHeight="1" x14ac:dyDescent="0.2">
      <c r="A16" s="82" t="s">
        <v>75</v>
      </c>
      <c r="B16" s="83"/>
      <c r="C16" s="83"/>
      <c r="D16" s="83"/>
      <c r="E16" s="83"/>
      <c r="F16" s="83"/>
      <c r="G16" s="84"/>
      <c r="H16" s="83"/>
      <c r="I16" s="83"/>
      <c r="J16" s="83"/>
      <c r="K16" s="83"/>
    </row>
    <row r="17" spans="1:11" ht="36" customHeight="1" x14ac:dyDescent="0.2">
      <c r="A17" s="124" t="s">
        <v>77</v>
      </c>
      <c r="B17" s="124"/>
      <c r="C17" s="124"/>
      <c r="D17" s="124"/>
      <c r="E17" s="124"/>
      <c r="F17" s="124"/>
      <c r="G17" s="88"/>
      <c r="H17" s="88"/>
      <c r="I17" s="88"/>
      <c r="J17" s="88"/>
      <c r="K17" s="88"/>
    </row>
    <row r="18" spans="1:11" ht="45" customHeight="1" x14ac:dyDescent="0.2">
      <c r="A18" s="124" t="s">
        <v>78</v>
      </c>
      <c r="B18" s="124"/>
      <c r="C18" s="124"/>
      <c r="D18" s="124"/>
      <c r="E18" s="124"/>
      <c r="F18" s="124"/>
      <c r="G18" s="88"/>
      <c r="H18" s="88"/>
      <c r="I18" s="88"/>
      <c r="J18" s="88"/>
      <c r="K18" s="88"/>
    </row>
    <row r="19" spans="1:11" ht="11.45" customHeight="1" x14ac:dyDescent="0.2">
      <c r="A19" s="125" t="s">
        <v>79</v>
      </c>
      <c r="B19" s="125"/>
      <c r="C19" s="125"/>
      <c r="D19" s="125"/>
      <c r="E19" s="125"/>
      <c r="F19" s="125"/>
      <c r="G19" s="89"/>
      <c r="H19" s="89"/>
      <c r="I19" s="89"/>
      <c r="J19" s="89"/>
      <c r="K19" s="89"/>
    </row>
    <row r="20" spans="1:11" ht="11.45" customHeight="1" x14ac:dyDescent="0.2">
      <c r="A20" s="122" t="s">
        <v>80</v>
      </c>
      <c r="B20" s="122"/>
      <c r="C20" s="122"/>
      <c r="D20" s="122"/>
      <c r="E20" s="122"/>
      <c r="F20" s="122"/>
      <c r="G20" s="86"/>
      <c r="H20" s="85"/>
      <c r="I20" s="85"/>
      <c r="J20" s="85"/>
      <c r="K20" s="85"/>
    </row>
  </sheetData>
  <mergeCells count="5">
    <mergeCell ref="A20:F20"/>
    <mergeCell ref="A1:F1"/>
    <mergeCell ref="A17:F17"/>
    <mergeCell ref="A18:F18"/>
    <mergeCell ref="A19:F19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K20"/>
  <sheetViews>
    <sheetView workbookViewId="0">
      <pane ySplit="3" topLeftCell="A4" activePane="bottomLeft" state="frozen"/>
      <selection pane="bottomLeft" activeCell="A18" sqref="A18:F18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11" ht="11.1" customHeight="1" x14ac:dyDescent="0.2">
      <c r="A1" s="123" t="s">
        <v>63</v>
      </c>
      <c r="B1" s="123"/>
      <c r="C1" s="123"/>
      <c r="D1" s="123"/>
      <c r="E1" s="123"/>
      <c r="F1" s="123"/>
      <c r="G1" s="123"/>
      <c r="H1" s="123"/>
    </row>
    <row r="2" spans="1:11" ht="11.1" customHeight="1" x14ac:dyDescent="0.2"/>
    <row r="3" spans="1:11" ht="23.1" customHeight="1" x14ac:dyDescent="0.2">
      <c r="A3" s="9" t="s">
        <v>64</v>
      </c>
      <c r="B3" s="19" t="s">
        <v>65</v>
      </c>
      <c r="C3" s="10" t="s">
        <v>66</v>
      </c>
      <c r="D3" s="2" t="s">
        <v>5</v>
      </c>
      <c r="E3" s="2" t="s">
        <v>7</v>
      </c>
      <c r="F3" s="16" t="s">
        <v>8</v>
      </c>
      <c r="G3" s="16" t="s">
        <v>9</v>
      </c>
      <c r="H3" s="2" t="s">
        <v>67</v>
      </c>
      <c r="I3" s="10" t="s">
        <v>68</v>
      </c>
    </row>
    <row r="4" spans="1:11" ht="23.1" customHeight="1" x14ac:dyDescent="0.2">
      <c r="A4" s="7" t="s">
        <v>47</v>
      </c>
      <c r="B4" s="5"/>
      <c r="C4" s="5"/>
      <c r="D4" s="3" t="s">
        <v>36</v>
      </c>
      <c r="E4" s="6">
        <v>4</v>
      </c>
      <c r="F4" s="17"/>
      <c r="G4" s="17">
        <f>ROUND(М[[#This Row],[Количество]]*М[[#This Row],[Цена за ед., руб]],2)</f>
        <v>0</v>
      </c>
      <c r="H4" s="5" t="s">
        <v>48</v>
      </c>
      <c r="I4" s="8"/>
    </row>
    <row r="5" spans="1:11" ht="11.1" customHeight="1" x14ac:dyDescent="0.2">
      <c r="A5" s="7" t="s">
        <v>24</v>
      </c>
      <c r="B5" s="5"/>
      <c r="C5" s="5" t="s">
        <v>27</v>
      </c>
      <c r="D5" s="3" t="s">
        <v>21</v>
      </c>
      <c r="E5" s="6">
        <v>380</v>
      </c>
      <c r="F5" s="17"/>
      <c r="G5" s="17">
        <f>ROUND(М[[#This Row],[Количество]]*М[[#This Row],[Цена за ед., руб]],2)</f>
        <v>0</v>
      </c>
      <c r="H5" s="5"/>
      <c r="I5" s="8"/>
    </row>
    <row r="6" spans="1:11" ht="11.1" customHeight="1" x14ac:dyDescent="0.2">
      <c r="A6" s="7" t="s">
        <v>24</v>
      </c>
      <c r="B6" s="5"/>
      <c r="C6" s="5" t="s">
        <v>25</v>
      </c>
      <c r="D6" s="3" t="s">
        <v>21</v>
      </c>
      <c r="E6" s="4">
        <v>1130</v>
      </c>
      <c r="F6" s="17"/>
      <c r="G6" s="17">
        <f>ROUND(М[[#This Row],[Количество]]*М[[#This Row],[Цена за ед., руб]],2)</f>
        <v>0</v>
      </c>
      <c r="H6" s="5"/>
      <c r="I6" s="8"/>
    </row>
    <row r="7" spans="1:11" ht="23.1" customHeight="1" x14ac:dyDescent="0.2">
      <c r="A7" s="7" t="s">
        <v>41</v>
      </c>
      <c r="B7" s="5"/>
      <c r="C7" s="5"/>
      <c r="D7" s="3" t="s">
        <v>36</v>
      </c>
      <c r="E7" s="6">
        <v>6</v>
      </c>
      <c r="F7" s="17"/>
      <c r="G7" s="17">
        <f>ROUND(М[[#This Row],[Количество]]*М[[#This Row],[Цена за ед., руб]],2)</f>
        <v>0</v>
      </c>
      <c r="H7" s="5" t="s">
        <v>42</v>
      </c>
      <c r="I7" s="8"/>
    </row>
    <row r="8" spans="1:11" ht="23.1" customHeight="1" x14ac:dyDescent="0.2">
      <c r="A8" s="7" t="s">
        <v>50</v>
      </c>
      <c r="B8" s="5"/>
      <c r="C8" s="5" t="s">
        <v>51</v>
      </c>
      <c r="D8" s="3" t="s">
        <v>36</v>
      </c>
      <c r="E8" s="6">
        <v>8</v>
      </c>
      <c r="F8" s="17"/>
      <c r="G8" s="17">
        <f>ROUND(М[[#This Row],[Количество]]*М[[#This Row],[Цена за ед., руб]],2)</f>
        <v>0</v>
      </c>
      <c r="H8" s="5" t="s">
        <v>52</v>
      </c>
      <c r="I8" s="8"/>
    </row>
    <row r="9" spans="1:11" ht="35.1" customHeight="1" x14ac:dyDescent="0.2">
      <c r="A9" s="7" t="s">
        <v>37</v>
      </c>
      <c r="B9" s="5"/>
      <c r="C9" s="5" t="s">
        <v>38</v>
      </c>
      <c r="D9" s="3" t="s">
        <v>36</v>
      </c>
      <c r="E9" s="6">
        <v>5</v>
      </c>
      <c r="F9" s="17"/>
      <c r="G9" s="17">
        <f>ROUND(М[[#This Row],[Количество]]*М[[#This Row],[Цена за ед., руб]],2)</f>
        <v>0</v>
      </c>
      <c r="H9" s="5" t="s">
        <v>39</v>
      </c>
      <c r="I9" s="8"/>
    </row>
    <row r="10" spans="1:11" ht="23.1" customHeight="1" x14ac:dyDescent="0.2">
      <c r="A10" s="7" t="s">
        <v>44</v>
      </c>
      <c r="B10" s="5"/>
      <c r="C10" s="5"/>
      <c r="D10" s="3" t="s">
        <v>36</v>
      </c>
      <c r="E10" s="6">
        <v>8</v>
      </c>
      <c r="F10" s="17"/>
      <c r="G10" s="17">
        <f>ROUND(М[[#This Row],[Количество]]*М[[#This Row],[Цена за ед., руб]],2)</f>
        <v>0</v>
      </c>
      <c r="H10" s="5" t="s">
        <v>45</v>
      </c>
      <c r="I10" s="8"/>
    </row>
    <row r="11" spans="1:11" ht="11.1" customHeight="1" x14ac:dyDescent="0.2">
      <c r="A11" s="11" t="s">
        <v>29</v>
      </c>
      <c r="B11" s="20"/>
      <c r="C11" s="20" t="s">
        <v>30</v>
      </c>
      <c r="D11" s="12" t="s">
        <v>21</v>
      </c>
      <c r="E11" s="13">
        <v>550</v>
      </c>
      <c r="F11" s="17"/>
      <c r="G11" s="18">
        <f>ROUND(М[[#This Row],[Количество]]*М[[#This Row],[Цена за ед., руб]],2)</f>
        <v>0</v>
      </c>
      <c r="H11" s="20"/>
      <c r="I11" s="15"/>
    </row>
    <row r="12" spans="1:11" ht="11.1" customHeight="1" x14ac:dyDescent="0.2">
      <c r="A12" s="11" t="s">
        <v>74</v>
      </c>
      <c r="B12" s="20"/>
      <c r="C12" s="20"/>
      <c r="D12" s="93" t="s">
        <v>31</v>
      </c>
      <c r="E12" s="94"/>
      <c r="F12" s="18"/>
      <c r="G12" s="94">
        <f ca="1">SUMIF(ЛСР!$B$8:$J$53,М[[#This Row],[Наим.]],ЛСР!$J$8:$J$53)</f>
        <v>0</v>
      </c>
      <c r="H12" s="20"/>
      <c r="I12" s="15"/>
    </row>
    <row r="13" spans="1:11" ht="11.45" customHeight="1" x14ac:dyDescent="0.2">
      <c r="A13" s="11" t="s">
        <v>73</v>
      </c>
      <c r="B13" s="20"/>
      <c r="C13" s="20"/>
      <c r="D13" s="12"/>
      <c r="E13" s="14"/>
      <c r="F13" s="18"/>
      <c r="G13" s="18">
        <f ca="1">SUBTOTAL(109,М[Сумма, руб])</f>
        <v>0</v>
      </c>
      <c r="H13" s="20"/>
      <c r="I13" s="15"/>
    </row>
    <row r="14" spans="1:11" ht="11.45" customHeight="1" x14ac:dyDescent="0.2">
      <c r="F14" s="87" t="s">
        <v>87</v>
      </c>
      <c r="G14" s="90">
        <f ca="1">ЛСР!J56-М[[#Totals],[Сумма, руб]]</f>
        <v>0</v>
      </c>
    </row>
    <row r="16" spans="1:11" ht="11.45" customHeight="1" x14ac:dyDescent="0.2">
      <c r="A16" s="82" t="s">
        <v>75</v>
      </c>
      <c r="B16" s="83"/>
      <c r="C16" s="83"/>
      <c r="D16" s="83"/>
      <c r="E16" s="83"/>
      <c r="F16" s="83"/>
      <c r="G16" s="84"/>
      <c r="H16" s="83"/>
      <c r="I16" s="83"/>
      <c r="J16" s="83"/>
      <c r="K16" s="83"/>
    </row>
    <row r="17" spans="1:11" ht="36" customHeight="1" x14ac:dyDescent="0.2">
      <c r="A17" s="124" t="s">
        <v>77</v>
      </c>
      <c r="B17" s="124"/>
      <c r="C17" s="124"/>
      <c r="D17" s="124"/>
      <c r="E17" s="124"/>
      <c r="F17" s="124"/>
      <c r="G17" s="88"/>
      <c r="H17" s="88"/>
      <c r="I17" s="88"/>
      <c r="J17" s="88"/>
      <c r="K17" s="88"/>
    </row>
    <row r="18" spans="1:11" ht="48" customHeight="1" x14ac:dyDescent="0.2">
      <c r="A18" s="124" t="s">
        <v>78</v>
      </c>
      <c r="B18" s="124"/>
      <c r="C18" s="124"/>
      <c r="D18" s="124"/>
      <c r="E18" s="124"/>
      <c r="F18" s="124"/>
      <c r="G18" s="88"/>
      <c r="H18" s="88"/>
      <c r="I18" s="88"/>
      <c r="J18" s="88"/>
      <c r="K18" s="88"/>
    </row>
    <row r="19" spans="1:11" ht="11.45" customHeight="1" x14ac:dyDescent="0.2">
      <c r="A19" s="125" t="s">
        <v>79</v>
      </c>
      <c r="B19" s="125"/>
      <c r="C19" s="125"/>
      <c r="D19" s="125"/>
      <c r="E19" s="125"/>
      <c r="F19" s="125"/>
      <c r="G19" s="89"/>
      <c r="H19" s="89"/>
      <c r="I19" s="89"/>
      <c r="J19" s="89"/>
      <c r="K19" s="89"/>
    </row>
    <row r="20" spans="1:11" ht="11.45" customHeight="1" x14ac:dyDescent="0.2">
      <c r="A20" s="122" t="s">
        <v>80</v>
      </c>
      <c r="B20" s="122"/>
      <c r="C20" s="122"/>
      <c r="D20" s="122"/>
      <c r="E20" s="122"/>
      <c r="F20" s="122"/>
      <c r="G20" s="86"/>
      <c r="H20" s="85"/>
      <c r="I20" s="85"/>
      <c r="J20" s="85"/>
      <c r="K20" s="85"/>
    </row>
  </sheetData>
  <mergeCells count="5">
    <mergeCell ref="A1:H1"/>
    <mergeCell ref="A17:F17"/>
    <mergeCell ref="A18:F18"/>
    <mergeCell ref="A19:F19"/>
    <mergeCell ref="A20:F20"/>
  </mergeCells>
  <dataValidations count="1">
    <dataValidation type="list" errorStyle="information" allowBlank="1" showInputMessage="1" showErrorMessage="1" sqref="I3:I12" xr:uid="{294930B6-92CF-43CB-A3FA-6DDF54C55243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69</v>
      </c>
      <c r="B1" s="1" t="s">
        <v>70</v>
      </c>
    </row>
    <row r="2" spans="1:2" ht="11.1" customHeight="1" x14ac:dyDescent="0.2">
      <c r="A2" s="1" t="s">
        <v>71</v>
      </c>
      <c r="B2" s="1" t="s">
        <v>72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2026-09-10T10:10:52Z</dcterms:modified>
</cp:coreProperties>
</file>