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ГКЛ\Торги\ГП-12\"/>
    </mc:Choice>
  </mc:AlternateContent>
  <xr:revisionPtr revIDLastSave="0" documentId="13_ncr:1_{9BA68C92-FC3C-43D7-8531-B23C8A1DEC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J13" i="1" l="1"/>
  <c r="K13" i="1" a="1"/>
  <c r="K13" i="1" s="1"/>
  <c r="L13" i="1" s="1"/>
  <c r="L12" i="1" s="1"/>
  <c r="J15" i="1"/>
  <c r="N15" i="1" a="1"/>
  <c r="N15" i="1" s="1"/>
  <c r="K15" i="1" a="1"/>
  <c r="K15" i="1" s="1"/>
  <c r="L15" i="1" s="1"/>
  <c r="J16" i="1"/>
  <c r="N16" i="1" a="1"/>
  <c r="N16" i="1" s="1"/>
  <c r="K16" i="1" a="1"/>
  <c r="K16" i="1" s="1"/>
  <c r="L16" i="1" s="1"/>
  <c r="J18" i="1"/>
  <c r="K18" i="1" a="1"/>
  <c r="K18" i="1" s="1"/>
  <c r="L18" i="1" s="1"/>
  <c r="L17" i="1" s="1"/>
  <c r="J20" i="1"/>
  <c r="N20" i="1" a="1"/>
  <c r="N20" i="1" s="1"/>
  <c r="K20" i="1" a="1"/>
  <c r="K20" i="1"/>
  <c r="J21" i="1"/>
  <c r="L21" i="1" s="1"/>
  <c r="L19" i="1" s="1"/>
  <c r="N21" i="1" a="1"/>
  <c r="N21" i="1" s="1"/>
  <c r="K21" i="1" a="1"/>
  <c r="K21" i="1" s="1"/>
  <c r="J22" i="1"/>
  <c r="N22" i="1" a="1"/>
  <c r="N22" i="1"/>
  <c r="K22" i="1" a="1"/>
  <c r="K22" i="1" s="1"/>
  <c r="L22" i="1" s="1"/>
  <c r="J23" i="1"/>
  <c r="N23" i="1" a="1"/>
  <c r="N23" i="1" s="1"/>
  <c r="K23" i="1" a="1"/>
  <c r="K23" i="1" s="1"/>
  <c r="L23" i="1" s="1"/>
  <c r="L20" i="1"/>
  <c r="J25" i="1"/>
  <c r="K25" i="1" a="1"/>
  <c r="K25" i="1" s="1"/>
  <c r="L25" i="1" s="1"/>
  <c r="L24" i="1" s="1"/>
  <c r="J27" i="1"/>
  <c r="N27" i="1" a="1"/>
  <c r="N27" i="1"/>
  <c r="K27" i="1" a="1"/>
  <c r="K27" i="1" s="1"/>
  <c r="L27" i="1" s="1"/>
  <c r="L26" i="1" s="1"/>
  <c r="J28" i="1"/>
  <c r="N28" i="1" a="1"/>
  <c r="N28" i="1" s="1"/>
  <c r="K28" i="1" a="1"/>
  <c r="K28" i="1" s="1"/>
  <c r="L28" i="1" s="1"/>
  <c r="J30" i="1"/>
  <c r="K30" i="1" a="1"/>
  <c r="K30" i="1" s="1"/>
  <c r="L30" i="1" s="1"/>
  <c r="L29" i="1" s="1"/>
  <c r="J32" i="1"/>
  <c r="N32" i="1" a="1"/>
  <c r="N32" i="1" s="1"/>
  <c r="K32" i="1" a="1"/>
  <c r="K32" i="1"/>
  <c r="J33" i="1"/>
  <c r="N33" i="1" a="1"/>
  <c r="N33" i="1" s="1"/>
  <c r="K33" i="1" a="1"/>
  <c r="K33" i="1" s="1"/>
  <c r="L33" i="1" s="1"/>
  <c r="J34" i="1"/>
  <c r="N34" i="1" a="1"/>
  <c r="N34" i="1"/>
  <c r="K34" i="1" a="1"/>
  <c r="K34" i="1" s="1"/>
  <c r="L34" i="1" s="1"/>
  <c r="L32" i="1"/>
  <c r="J36" i="1"/>
  <c r="K36" i="1" a="1"/>
  <c r="K36" i="1"/>
  <c r="L36" i="1" s="1"/>
  <c r="L35" i="1" s="1"/>
  <c r="L41" i="1" s="1"/>
  <c r="J38" i="1"/>
  <c r="L38" i="1" s="1"/>
  <c r="N38" i="1" a="1"/>
  <c r="N38" i="1" s="1"/>
  <c r="K38" i="1" a="1"/>
  <c r="K38" i="1"/>
  <c r="J39" i="1"/>
  <c r="L39" i="1" s="1"/>
  <c r="N39" i="1" a="1"/>
  <c r="N39" i="1" s="1"/>
  <c r="K39" i="1" a="1"/>
  <c r="K39" i="1" s="1"/>
  <c r="G13" i="3"/>
  <c r="G12" i="3"/>
  <c r="G11" i="3"/>
  <c r="G10" i="3"/>
  <c r="G9" i="3"/>
  <c r="G8" i="3"/>
  <c r="G7" i="3"/>
  <c r="G6" i="3"/>
  <c r="G5" i="3"/>
  <c r="G4" i="3"/>
  <c r="G14" i="3" s="1"/>
  <c r="E8" i="2"/>
  <c r="E7" i="2"/>
  <c r="E6" i="2"/>
  <c r="E5" i="2"/>
  <c r="E4" i="2"/>
  <c r="E9" i="2"/>
  <c r="L37" i="1" l="1"/>
  <c r="L31" i="1"/>
  <c r="L14" i="1"/>
  <c r="L42" i="1" l="1"/>
  <c r="L11" i="1"/>
  <c r="L10" i="1" s="1"/>
  <c r="L9" i="1" s="1"/>
  <c r="L40" i="1" s="1"/>
</calcChain>
</file>

<file path=xl/sharedStrings.xml><?xml version="1.0" encoding="utf-8"?>
<sst xmlns="http://schemas.openxmlformats.org/spreadsheetml/2006/main" count="178" uniqueCount="75">
  <si>
    <t>Локальный сметный расчет (ЛСР) №12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</si>
  <si>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подземным паркингом Секция 3, 5, 6</t>
  </si>
  <si>
    <t>Ведомость объемов работ и расхода материалов по работе: Устройство ГКЛ и сопутствующим работам (согласно проекту шифр АС,АР,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</si>
  <si>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</si>
  <si>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</si>
  <si>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</si>
  <si>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</si>
  <si>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</si>
  <si>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</si>
  <si>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3</t>
  </si>
  <si>
    <t>Секция 5</t>
  </si>
  <si>
    <t>Секция 6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</si>
  <si>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</si>
  <si>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</si>
  <si>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</si>
  <si>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</si>
  <si>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</si>
  <si>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09</t>
  </si>
  <si>
    <t>Внутренняя отделка</t>
  </si>
  <si>
    <t>09.04</t>
  </si>
  <si>
    <t>Устройство ГКЛ</t>
  </si>
  <si>
    <t>09.04.01</t>
  </si>
  <si>
    <t>09.04.01.00</t>
  </si>
  <si>
    <t>Устойство ГКЛ</t>
  </si>
  <si>
    <t>Работы:</t>
  </si>
  <si>
    <t>Монтаж профилей направляющих</t>
  </si>
  <si>
    <t>пог. м</t>
  </si>
  <si>
    <t>Материалы:</t>
  </si>
  <si>
    <t>1</t>
  </si>
  <si>
    <t>Профиль (пог.м.)</t>
  </si>
  <si>
    <t>ПН стальной 28х27 0,45мм</t>
  </si>
  <si>
    <t>2</t>
  </si>
  <si>
    <t>Дюбель-гвоздь</t>
  </si>
  <si>
    <t>6х40</t>
  </si>
  <si>
    <t>шт</t>
  </si>
  <si>
    <t>Устройство каркасов под короба</t>
  </si>
  <si>
    <t>ПП стальной 60х27 0,45мм</t>
  </si>
  <si>
    <t>ПС стальной 50х50 0,6мм</t>
  </si>
  <si>
    <t>3</t>
  </si>
  <si>
    <t>Саморезы (шт)</t>
  </si>
  <si>
    <t>с прессшайбой 4,2х13</t>
  </si>
  <si>
    <t>4</t>
  </si>
  <si>
    <t>Устройство коробов из гипсокартона тип 1 в 1 слой</t>
  </si>
  <si>
    <t>м2</t>
  </si>
  <si>
    <t>Гипсокартон</t>
  </si>
  <si>
    <t>3000х1200х12,5мм влагостойкий</t>
  </si>
  <si>
    <t>для ГВЛ 3,9х25</t>
  </si>
  <si>
    <t>Устройство коробов из гипсокартона тип 1 в 2 слоя</t>
  </si>
  <si>
    <t>2000х1200х12,5мм влагостойкий</t>
  </si>
  <si>
    <t>для ГВЛ 3,9х35</t>
  </si>
  <si>
    <t>Устройство коробов из гипсокартона тип 2 в 1 слой</t>
  </si>
  <si>
    <t>Пена монтажная</t>
  </si>
  <si>
    <t>противопожарная</t>
  </si>
  <si>
    <t>баллон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</si>
  <si>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</si>
  <si>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</si>
  <si>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</si>
  <si>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</si>
  <si>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</si>
  <si>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</si>
  <si>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</si>
  <si>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</si>
  <si>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</si>
  <si>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</si>
  <si>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</si>
  <si>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</si>
  <si>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</si>
  <si>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</si>
  <si>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ГП-12.03.09.04 Секция 3_Устройство ГКЛ №1</t>
  </si>
  <si>
    <t>51ca28b0-5a83-11f1-9618-db392af1e994</t>
  </si>
  <si>
    <t>ГП-12.05.09.04 Секция 5_Устройство ГКЛ №1</t>
  </si>
  <si>
    <t>5dcca88e-5a83-11f1-9618-db392af1e994</t>
  </si>
  <si>
    <t>ГП-12.06.09.04 Секция 6_Устройство ГКЛ №1</t>
  </si>
  <si>
    <t>5dccb190-5a83-11f1-9618-db392af1e994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</si>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</sst>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6" fontId="0" fillId="0" borderId="5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D757A0-D446-4462-8433-B289011350D6}" name="Р" displayName="Р" ref="A3:F9" totalsRowCount="1" headerRowDxfId="32" headerRowBorderDxfId="36" tableBorderDxfId="37" totalsRowBorderDxfId="35">
  <autoFilter ref="A3:F8" xr:uid="{65D757A0-D446-4462-8433-B289011350D6}"/>
  <tableColumns count="6">
    <tableColumn id="1" xr3:uid="{B0FD14FC-D51A-4B97-A322-4577643A1B7F}" name="Наименование" totalsRowLabel="Итог" dataDxfId="34" totalsRowDxfId="26"/>
    <tableColumn id="2" xr3:uid="{379EDA06-EF10-4AA0-810A-41D3D0C68D75}" name="Ед. изм." dataDxfId="33" totalsRowDxfId="25"/>
    <tableColumn id="3" xr3:uid="{A6927E0D-A942-427F-9F1A-4A8E4BF96ACE}" name="Количество" dataDxfId="28" totalsRowDxfId="24"/>
    <tableColumn id="4" xr3:uid="{49A24BFD-673C-4818-8185-51C15AACA030}" name="Цена за ед., руб" dataDxfId="27" totalsRowDxfId="23"/>
    <tableColumn id="5" xr3:uid="{791DC7C8-CBC1-4D59-BB52-6F0AAEA56CDB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E844F720-B6F2-4316-8331-F88B46748CAF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A1F460-D963-475F-B895-08D48C9E404B}" name="М" displayName="М" ref="A3:I14" totalsRowCount="1" headerRowDxfId="13" headerRowBorderDxfId="20" tableBorderDxfId="21" totalsRowBorderDxfId="19">
  <autoFilter ref="A3:I13" xr:uid="{6DA1F460-D963-475F-B895-08D48C9E404B}"/>
  <tableColumns count="9">
    <tableColumn id="1" xr3:uid="{3682B30E-9B38-491B-8EC7-7EAFAD09A923}" name="Наим." totalsRowLabel="Итог" dataDxfId="18" totalsRowDxfId="6"/>
    <tableColumn id="2" xr3:uid="{FE01DCE0-3902-427B-B92C-1982BD5506D0}" name="Артикул, марка, произв." dataDxfId="17" totalsRowDxfId="5"/>
    <tableColumn id="3" xr3:uid="{6C917973-6FCD-4BBF-A649-FB2AFB773F11}" name="Хар-ка" dataDxfId="16" totalsRowDxfId="4"/>
    <tableColumn id="4" xr3:uid="{A589ECA9-2FA3-47D1-BEEE-6A5084584ABB}" name="Ед. изм." dataDxfId="15" totalsRowDxfId="3"/>
    <tableColumn id="5" xr3:uid="{1F40CF58-0809-4833-A547-846C72AC438A}" name="Количество" dataDxfId="8" totalsRowDxfId="2"/>
    <tableColumn id="6" xr3:uid="{31DC5713-5D41-4245-A210-0744417E57FF}" name="Цена за ед., руб" dataDxfId="7" totalsRowDxfId="1"/>
    <tableColumn id="7" xr3:uid="{7CDD93C5-1677-4678-95CC-6DD098630036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5BCFD459-037D-4584-972A-D447733ADBDF}" name="Прим." dataDxfId="10" totalsRowDxfId="12"/>
    <tableColumn id="9" xr3:uid="{365EE73F-377C-427A-BE3B-D9EB94E52D49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44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9" width="10.5" style="1" customWidth="1"/>
    <col min="10" max="10" width="14.6640625" style="1" customWidth="1"/>
    <col min="11" max="11" width="16" style="1" customWidth="1"/>
    <col min="12" max="12" width="17" style="1" customWidth="1"/>
    <col min="13" max="13" width="35" style="1" customWidth="1"/>
    <col min="14" max="14" width="23.33203125" style="1" customWidth="1"/>
  </cols>
  <sheetData>
    <row r="1" spans="1:14" ht="11.1" customHeight="1" x14ac:dyDescent="0.2"/>
    <row r="2" spans="1:14" ht="11.1" customHeight="1" x14ac:dyDescent="0.2">
      <c r="B2" s="48" t="s">
        <v>0</v>
      </c>
      <c r="C2" s="48"/>
      <c r="D2" s="48"/>
      <c r="E2" s="48"/>
      <c r="F2" s="48"/>
      <c r="G2" s="48"/>
      <c r="H2" s="48"/>
      <c r="I2" s="48"/>
      <c r="J2" s="48"/>
    </row>
    <row r="3" spans="1:14" ht="23.1" customHeight="1" x14ac:dyDescent="0.2">
      <c r="B3" s="49" t="s">
        <v>1</v>
      </c>
      <c r="C3" s="49"/>
      <c r="D3" s="49"/>
      <c r="E3" s="49"/>
      <c r="F3" s="49"/>
      <c r="G3" s="49"/>
      <c r="H3" s="49"/>
      <c r="I3" s="49"/>
      <c r="J3" s="49"/>
    </row>
    <row r="4" spans="1:14" ht="11.1" customHeight="1" x14ac:dyDescent="0.2">
      <c r="B4" s="49" t="s">
        <v>2</v>
      </c>
      <c r="C4" s="49"/>
      <c r="D4" s="49"/>
      <c r="E4" s="49"/>
      <c r="F4" s="49"/>
      <c r="G4" s="49"/>
      <c r="H4" s="49"/>
      <c r="I4" s="49"/>
      <c r="J4" s="49"/>
    </row>
    <row r="5" spans="1:14" ht="11.1" customHeight="1" x14ac:dyDescent="0.2"/>
    <row r="6" spans="1:14" ht="11.1" customHeight="1" x14ac:dyDescent="0.2">
      <c r="A6" s="50" t="s">
        <v>3</v>
      </c>
      <c r="B6" s="50" t="s">
        <v>4</v>
      </c>
      <c r="C6" s="52" t="s">
        <v>5</v>
      </c>
      <c r="D6" s="54" t="s">
        <v>6</v>
      </c>
      <c r="E6" s="50" t="s">
        <v>7</v>
      </c>
      <c r="F6" s="56" t="s">
        <v>8</v>
      </c>
      <c r="G6" s="58" t="s">
        <v>9</v>
      </c>
      <c r="H6" s="58" t="s">
        <v>10</v>
      </c>
      <c r="I6" s="58" t="s">
        <v>11</v>
      </c>
      <c r="J6" s="50" t="s">
        <v>12</v>
      </c>
      <c r="K6" s="56" t="s">
        <v>13</v>
      </c>
      <c r="L6" s="56" t="s">
        <v>14</v>
      </c>
      <c r="M6" s="50" t="s">
        <v>15</v>
      </c>
      <c r="N6" s="56" t="s">
        <v>16</v>
      </c>
    </row>
    <row r="7" spans="1:14" ht="11.1" customHeight="1" x14ac:dyDescent="0.2">
      <c r="A7" s="51"/>
      <c r="B7" s="51"/>
      <c r="C7" s="53"/>
      <c r="D7" s="55"/>
      <c r="E7" s="51"/>
      <c r="F7" s="57"/>
      <c r="G7" s="59"/>
      <c r="H7" s="59"/>
      <c r="I7" s="59"/>
      <c r="J7" s="51"/>
      <c r="K7" s="57"/>
      <c r="L7" s="57"/>
      <c r="M7" s="51"/>
      <c r="N7" s="57"/>
    </row>
    <row r="8" spans="1:14" ht="11.1" customHeight="1" x14ac:dyDescent="0.2">
      <c r="A8" s="3" t="s">
        <v>17</v>
      </c>
      <c r="B8" s="4" t="s">
        <v>18</v>
      </c>
      <c r="C8" s="5"/>
      <c r="D8" s="5"/>
      <c r="E8" s="6"/>
      <c r="F8" s="7"/>
      <c r="G8" s="7"/>
      <c r="H8" s="7"/>
      <c r="I8" s="7"/>
      <c r="J8" s="7"/>
      <c r="K8" s="79"/>
      <c r="L8" s="79"/>
      <c r="M8" s="5"/>
      <c r="N8" s="5"/>
    </row>
    <row r="9" spans="1:14" ht="11.1" customHeight="1" outlineLevel="1" x14ac:dyDescent="0.2">
      <c r="A9" s="8" t="s">
        <v>19</v>
      </c>
      <c r="B9" s="9" t="s">
        <v>20</v>
      </c>
      <c r="C9" s="10"/>
      <c r="D9" s="10"/>
      <c r="E9" s="11"/>
      <c r="F9" s="12"/>
      <c r="G9" s="12"/>
      <c r="H9" s="12"/>
      <c r="I9" s="12"/>
      <c r="J9" s="12"/>
      <c r="K9" s="80"/>
      <c r="L9" s="80">
        <f>SUM($L$10)</f>
        <v>0</v>
      </c>
      <c r="M9" s="10"/>
      <c r="N9" s="10"/>
    </row>
    <row r="10" spans="1:14" ht="11.1" customHeight="1" outlineLevel="2" x14ac:dyDescent="0.2">
      <c r="A10" s="13" t="s">
        <v>21</v>
      </c>
      <c r="B10" s="14" t="s">
        <v>20</v>
      </c>
      <c r="C10" s="15"/>
      <c r="D10" s="15"/>
      <c r="E10" s="16"/>
      <c r="F10" s="17"/>
      <c r="G10" s="18"/>
      <c r="H10" s="18"/>
      <c r="I10" s="18"/>
      <c r="J10" s="18"/>
      <c r="K10" s="81"/>
      <c r="L10" s="81">
        <f>SUM($L$11)</f>
        <v>0</v>
      </c>
      <c r="M10" s="19"/>
      <c r="N10" s="19"/>
    </row>
    <row r="11" spans="1:14" ht="11.1" customHeight="1" outlineLevel="3" x14ac:dyDescent="0.2">
      <c r="A11" s="13" t="s">
        <v>22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81"/>
      <c r="L11" s="81">
        <f>SUM($L$37,$L$35,$L$31,$L$29,$L$26,$L$24,$L$19,$L$17,$L$14,$L$12)</f>
        <v>0</v>
      </c>
      <c r="M11" s="19"/>
      <c r="N11" s="19"/>
    </row>
    <row r="12" spans="1:14" ht="11.1" customHeight="1" outlineLevel="4" x14ac:dyDescent="0.2">
      <c r="A12" s="20"/>
      <c r="B12" s="14" t="s">
        <v>24</v>
      </c>
      <c r="C12" s="21"/>
      <c r="D12" s="21"/>
      <c r="E12" s="21"/>
      <c r="F12" s="21"/>
      <c r="G12" s="21"/>
      <c r="H12" s="21"/>
      <c r="I12" s="21"/>
      <c r="J12" s="21"/>
      <c r="K12" s="82"/>
      <c r="L12" s="83">
        <f>SUM($L$13)</f>
        <v>0</v>
      </c>
      <c r="M12" s="18"/>
      <c r="N12" s="22"/>
    </row>
    <row r="13" spans="1:14" ht="11.1" customHeight="1" outlineLevel="4" x14ac:dyDescent="0.2">
      <c r="A13" s="23"/>
      <c r="B13" s="24" t="s">
        <v>25</v>
      </c>
      <c r="C13" s="25"/>
      <c r="D13" s="25"/>
      <c r="E13" s="26" t="s">
        <v>26</v>
      </c>
      <c r="F13" s="27"/>
      <c r="G13" s="28">
        <v>465.62</v>
      </c>
      <c r="H13" s="29">
        <v>1171.74</v>
      </c>
      <c r="I13" s="28">
        <v>713.95</v>
      </c>
      <c r="J13" s="29">
        <f>SUM($G$13:$I$13)</f>
        <v>2351.3100000000004</v>
      </c>
      <c r="K13" s="29">
        <f t="array" ref="K13">INDEX(Р[Цена за ед., руб],MATCH(1,IF(($B13=Р[Наименование])*($M13=Р[Примечание]),{1},($B13=Р[Наименование])*($M13=Р[Примечание])),0))</f>
        <v>0</v>
      </c>
      <c r="L13" s="29">
        <f>ROUND($J$13*$K$13,2)</f>
        <v>0</v>
      </c>
      <c r="M13" s="25"/>
      <c r="N13" s="25"/>
    </row>
    <row r="14" spans="1:14" ht="11.1" customHeight="1" outlineLevel="4" x14ac:dyDescent="0.2">
      <c r="A14" s="20"/>
      <c r="B14" s="14" t="s">
        <v>27</v>
      </c>
      <c r="C14" s="21"/>
      <c r="D14" s="21"/>
      <c r="E14" s="21"/>
      <c r="F14" s="21"/>
      <c r="G14" s="21"/>
      <c r="H14" s="21"/>
      <c r="I14" s="21"/>
      <c r="J14" s="21"/>
      <c r="K14" s="82"/>
      <c r="L14" s="83">
        <f>SUM($L$15:$L$16)</f>
        <v>0</v>
      </c>
      <c r="M14" s="18"/>
      <c r="N14" s="22"/>
    </row>
    <row r="15" spans="1:14" ht="23.1" customHeight="1" outlineLevel="4" x14ac:dyDescent="0.2">
      <c r="A15" s="23" t="s">
        <v>28</v>
      </c>
      <c r="B15" s="24" t="s">
        <v>29</v>
      </c>
      <c r="C15" s="25"/>
      <c r="D15" s="25" t="s">
        <v>30</v>
      </c>
      <c r="E15" s="26" t="s">
        <v>26</v>
      </c>
      <c r="F15" s="30">
        <v>1.1000000000000001</v>
      </c>
      <c r="G15" s="31">
        <v>512.1</v>
      </c>
      <c r="H15" s="29">
        <v>1288.74</v>
      </c>
      <c r="I15" s="28">
        <v>785.27</v>
      </c>
      <c r="J15" s="29">
        <f>SUM($G$15:$I$15)</f>
        <v>2586.11</v>
      </c>
      <c r="K15" s="29">
        <f t="array" ref="K15">INDEX(М[Цена за ед., руб],MATCH(1,IF(($B15=М[Наим.])*($C15=М[Артикул, марка, произв.])*($D15=М[Хар-ка])*($M15=М[Прим.]),{1},($B15=М[Наим.])*($C15=М[Артикул, марка, произв.])*($D15=М[Хар-ка])*($M15=М[Прим.])),0))</f>
        <v>0</v>
      </c>
      <c r="L15" s="29">
        <f>ROUND($J$15*$K$15,2)</f>
        <v>0</v>
      </c>
      <c r="M15" s="25"/>
      <c r="N15" s="25" t="str">
        <f t="array" ref="N15">INDEX(М[Форма закупа],MATCH(1,IF(($B15=М[Наим.])*($C15=М[Артикул, марка, произв.])*($D15=М[Хар-ка])*($M15=М[Прим.]),{1},($B15=М[Наим.])*($C15=М[Артикул, марка, произв.])*($D15=М[Хар-ка])*($M15=М[Прим.])),0))</f>
        <v>Закупка подрядчик</v>
      </c>
    </row>
    <row r="16" spans="1:14" ht="11.1" customHeight="1" outlineLevel="4" x14ac:dyDescent="0.2">
      <c r="A16" s="23" t="s">
        <v>31</v>
      </c>
      <c r="B16" s="24" t="s">
        <v>32</v>
      </c>
      <c r="C16" s="25"/>
      <c r="D16" s="25" t="s">
        <v>33</v>
      </c>
      <c r="E16" s="26" t="s">
        <v>34</v>
      </c>
      <c r="F16" s="27"/>
      <c r="G16" s="32">
        <v>1823</v>
      </c>
      <c r="H16" s="32">
        <v>4487</v>
      </c>
      <c r="I16" s="32">
        <v>2783</v>
      </c>
      <c r="J16" s="32">
        <f>SUM($G$16:$I$16)</f>
        <v>9093</v>
      </c>
      <c r="K16" s="29">
        <f t="array" ref="K16">INDEX(М[Цена за ед., руб],MATCH(1,IF(($B16=М[Наим.])*($C16=М[Артикул, марка, произв.])*($D16=М[Хар-ка])*($M16=М[Прим.]),{1},($B16=М[Наим.])*($C16=М[Артикул, марка, произв.])*($D16=М[Хар-ка])*($M16=М[Прим.])),0))</f>
        <v>0</v>
      </c>
      <c r="L16" s="29">
        <f>ROUND($J$16*$K$16,2)</f>
        <v>0</v>
      </c>
      <c r="M16" s="25"/>
      <c r="N16" s="25" t="str">
        <f t="array" ref="N16">INDEX(М[Форма закупа],MATCH(1,IF(($B16=М[Наим.])*($C16=М[Артикул, марка, произв.])*($D16=М[Хар-ка])*($M16=М[Прим.]),{1},($B16=М[Наим.])*($C16=М[Артикул, марка, произв.])*($D16=М[Хар-ка])*($M16=М[Прим.])),0))</f>
        <v>Закупка подрядчик</v>
      </c>
    </row>
    <row r="17" spans="1:14" ht="11.1" customHeight="1" outlineLevel="4" x14ac:dyDescent="0.2">
      <c r="A17" s="20"/>
      <c r="B17" s="14" t="s">
        <v>24</v>
      </c>
      <c r="C17" s="21"/>
      <c r="D17" s="21"/>
      <c r="E17" s="21"/>
      <c r="F17" s="21"/>
      <c r="G17" s="21"/>
      <c r="H17" s="21"/>
      <c r="I17" s="21"/>
      <c r="J17" s="21"/>
      <c r="K17" s="82"/>
      <c r="L17" s="83">
        <f>SUM($L$18)</f>
        <v>0</v>
      </c>
      <c r="M17" s="18"/>
      <c r="N17" s="22"/>
    </row>
    <row r="18" spans="1:14" ht="11.1" customHeight="1" outlineLevel="4" x14ac:dyDescent="0.2">
      <c r="A18" s="23"/>
      <c r="B18" s="24" t="s">
        <v>35</v>
      </c>
      <c r="C18" s="25"/>
      <c r="D18" s="25"/>
      <c r="E18" s="26" t="s">
        <v>26</v>
      </c>
      <c r="F18" s="27"/>
      <c r="G18" s="28">
        <v>441.71</v>
      </c>
      <c r="H18" s="29">
        <v>1032.45</v>
      </c>
      <c r="I18" s="28">
        <v>741.14</v>
      </c>
      <c r="J18" s="33">
        <f>SUM($G$18:$I$18)</f>
        <v>2215.3000000000002</v>
      </c>
      <c r="K18" s="29">
        <f t="array" ref="K18">INDEX(Р[Цена за ед., руб],MATCH(1,IF(($B18=Р[Наименование])*($M18=Р[Примечание]),{1},($B18=Р[Наименование])*($M18=Р[Примечание])),0))</f>
        <v>0</v>
      </c>
      <c r="L18" s="29">
        <f>ROUND($J$18*$K$18,2)</f>
        <v>0</v>
      </c>
      <c r="M18" s="25"/>
      <c r="N18" s="25"/>
    </row>
    <row r="19" spans="1:14" ht="11.1" customHeight="1" outlineLevel="4" x14ac:dyDescent="0.2">
      <c r="A19" s="20"/>
      <c r="B19" s="14" t="s">
        <v>27</v>
      </c>
      <c r="C19" s="21"/>
      <c r="D19" s="21"/>
      <c r="E19" s="21"/>
      <c r="F19" s="21"/>
      <c r="G19" s="21"/>
      <c r="H19" s="21"/>
      <c r="I19" s="21"/>
      <c r="J19" s="21"/>
      <c r="K19" s="82"/>
      <c r="L19" s="83">
        <f>SUM($L$20:$L$23)</f>
        <v>0</v>
      </c>
      <c r="M19" s="18"/>
      <c r="N19" s="22"/>
    </row>
    <row r="20" spans="1:14" ht="23.1" customHeight="1" outlineLevel="4" x14ac:dyDescent="0.2">
      <c r="A20" s="23" t="s">
        <v>28</v>
      </c>
      <c r="B20" s="24" t="s">
        <v>29</v>
      </c>
      <c r="C20" s="25"/>
      <c r="D20" s="25" t="s">
        <v>36</v>
      </c>
      <c r="E20" s="26" t="s">
        <v>26</v>
      </c>
      <c r="F20" s="30">
        <v>1.1000000000000001</v>
      </c>
      <c r="G20" s="28">
        <v>464.79</v>
      </c>
      <c r="H20" s="33">
        <v>1093.5999999999999</v>
      </c>
      <c r="I20" s="28">
        <v>773.17</v>
      </c>
      <c r="J20" s="29">
        <f>SUM($G$20:$I$20)</f>
        <v>2331.56</v>
      </c>
      <c r="K20" s="29">
        <f t="array" ref="K20">INDEX(М[Цена за ед., руб],MATCH(1,IF(($B20=М[Наим.])*($C20=М[Артикул, марка, произв.])*($D20=М[Хар-ка])*($M20=М[Прим.]),{1},($B20=М[Наим.])*($C20=М[Артикул, марка, произв.])*($D20=М[Хар-ка])*($M20=М[Прим.])),0))</f>
        <v>0</v>
      </c>
      <c r="L20" s="29">
        <f>ROUND($J$20*$K$20,2)</f>
        <v>0</v>
      </c>
      <c r="M20" s="25"/>
      <c r="N20" s="25" t="str">
        <f t="array" ref="N20">INDEX(М[Форма закупа],MATCH(1,IF(($B20=М[Наим.])*($C20=М[Артикул, марка, произв.])*($D20=М[Хар-ка])*($M20=М[Прим.]),{1},($B20=М[Наим.])*($C20=М[Артикул, марка, произв.])*($D20=М[Хар-ка])*($M20=М[Прим.])),0))</f>
        <v>Закупка подрядчик</v>
      </c>
    </row>
    <row r="21" spans="1:14" ht="23.1" customHeight="1" outlineLevel="4" x14ac:dyDescent="0.2">
      <c r="A21" s="23" t="s">
        <v>31</v>
      </c>
      <c r="B21" s="24" t="s">
        <v>29</v>
      </c>
      <c r="C21" s="25"/>
      <c r="D21" s="25" t="s">
        <v>37</v>
      </c>
      <c r="E21" s="26" t="s">
        <v>26</v>
      </c>
      <c r="F21" s="30">
        <v>1.1000000000000001</v>
      </c>
      <c r="G21" s="28">
        <v>21.12</v>
      </c>
      <c r="H21" s="28">
        <v>42.23</v>
      </c>
      <c r="I21" s="28">
        <v>42.23</v>
      </c>
      <c r="J21" s="28">
        <f>SUM($G$21:$I$21)</f>
        <v>105.57999999999998</v>
      </c>
      <c r="K21" s="29">
        <f t="array" ref="K21">INDEX(М[Цена за ед., руб],MATCH(1,IF(($B21=М[Наим.])*($C21=М[Артикул, марка, произв.])*($D21=М[Хар-ка])*($M21=М[Прим.]),{1},($B21=М[Наим.])*($C21=М[Артикул, марка, произв.])*($D21=М[Хар-ка])*($M21=М[Прим.])),0))</f>
        <v>0</v>
      </c>
      <c r="L21" s="29">
        <f>ROUND($J$21*$K$21,2)</f>
        <v>0</v>
      </c>
      <c r="M21" s="25"/>
      <c r="N21" s="25" t="str">
        <f t="array" ref="N21">INDEX(М[Форма закупа],MATCH(1,IF(($B21=М[Наим.])*($C21=М[Артикул, марка, произв.])*($D21=М[Хар-ка])*($M21=М[Прим.]),{1},($B21=М[Наим.])*($C21=М[Артикул, марка, произв.])*($D21=М[Хар-ка])*($M21=М[Прим.])),0))</f>
        <v>Закупка подрядчик</v>
      </c>
    </row>
    <row r="22" spans="1:14" ht="23.1" customHeight="1" outlineLevel="4" x14ac:dyDescent="0.2">
      <c r="A22" s="23" t="s">
        <v>38</v>
      </c>
      <c r="B22" s="24" t="s">
        <v>39</v>
      </c>
      <c r="C22" s="25"/>
      <c r="D22" s="25" t="s">
        <v>40</v>
      </c>
      <c r="E22" s="26" t="s">
        <v>34</v>
      </c>
      <c r="F22" s="27"/>
      <c r="G22" s="32">
        <v>3054</v>
      </c>
      <c r="H22" s="32">
        <v>6661</v>
      </c>
      <c r="I22" s="32">
        <v>4617</v>
      </c>
      <c r="J22" s="32">
        <f>SUM($G$22:$I$22)</f>
        <v>14332</v>
      </c>
      <c r="K22" s="29">
        <f t="array" ref="K22">INDEX(М[Цена за ед., руб],MATCH(1,IF(($B22=М[Наим.])*($C22=М[Артикул, марка, произв.])*($D22=М[Хар-ка])*($M22=М[Прим.]),{1},($B22=М[Наим.])*($C22=М[Артикул, марка, произв.])*($D22=М[Хар-ка])*($M22=М[Прим.])),0))</f>
        <v>0</v>
      </c>
      <c r="L22" s="29">
        <f>ROUND($J$22*$K$22,2)</f>
        <v>0</v>
      </c>
      <c r="M22" s="25"/>
      <c r="N22" s="25" t="str">
        <f t="array" ref="N22">INDEX(М[Форма закупа],MATCH(1,IF(($B22=М[Наим.])*($C22=М[Артикул, марка, произв.])*($D22=М[Хар-ка])*($M22=М[Прим.]),{1},($B22=М[Наим.])*($C22=М[Артикул, марка, произв.])*($D22=М[Хар-ка])*($M22=М[Прим.])),0))</f>
        <v>Закупка подрядчик</v>
      </c>
    </row>
    <row r="23" spans="1:14" ht="11.1" customHeight="1" outlineLevel="4" x14ac:dyDescent="0.2">
      <c r="A23" s="23" t="s">
        <v>41</v>
      </c>
      <c r="B23" s="24" t="s">
        <v>32</v>
      </c>
      <c r="C23" s="25"/>
      <c r="D23" s="25" t="s">
        <v>33</v>
      </c>
      <c r="E23" s="26" t="s">
        <v>34</v>
      </c>
      <c r="F23" s="27"/>
      <c r="G23" s="34">
        <v>35</v>
      </c>
      <c r="H23" s="34">
        <v>70</v>
      </c>
      <c r="I23" s="34">
        <v>70</v>
      </c>
      <c r="J23" s="34">
        <f>SUM($G$23:$I$23)</f>
        <v>175</v>
      </c>
      <c r="K23" s="29">
        <f t="array" ref="K23">INDEX(М[Цена за ед., руб],MATCH(1,IF(($B23=М[Наим.])*($C23=М[Артикул, марка, произв.])*($D23=М[Хар-ка])*($M23=М[Прим.]),{1},($B23=М[Наим.])*($C23=М[Артикул, марка, произв.])*($D23=М[Хар-ка])*($M23=М[Прим.])),0))</f>
        <v>0</v>
      </c>
      <c r="L23" s="29">
        <f>ROUND($J$23*$K$23,2)</f>
        <v>0</v>
      </c>
      <c r="M23" s="25"/>
      <c r="N23" s="25" t="str">
        <f t="array" ref="N23">INDEX(М[Форма закупа],MATCH(1,IF(($B23=М[Наим.])*($C23=М[Артикул, марка, произв.])*($D23=М[Хар-ка])*($M23=М[Прим.]),{1},($B23=М[Наим.])*($C23=М[Артикул, марка, произв.])*($D23=М[Хар-ка])*($M23=М[Прим.])),0))</f>
        <v>Закупка подрядчик</v>
      </c>
    </row>
    <row r="24" spans="1:14" ht="11.1" customHeight="1" outlineLevel="4" x14ac:dyDescent="0.2">
      <c r="A24" s="20"/>
      <c r="B24" s="14" t="s">
        <v>24</v>
      </c>
      <c r="C24" s="21"/>
      <c r="D24" s="21"/>
      <c r="E24" s="21"/>
      <c r="F24" s="21"/>
      <c r="G24" s="21"/>
      <c r="H24" s="21"/>
      <c r="I24" s="21"/>
      <c r="J24" s="21"/>
      <c r="K24" s="82"/>
      <c r="L24" s="83">
        <f>SUM($L$25)</f>
        <v>0</v>
      </c>
      <c r="M24" s="18"/>
      <c r="N24" s="22"/>
    </row>
    <row r="25" spans="1:14" ht="23.1" customHeight="1" outlineLevel="4" x14ac:dyDescent="0.2">
      <c r="A25" s="23"/>
      <c r="B25" s="24" t="s">
        <v>42</v>
      </c>
      <c r="C25" s="25"/>
      <c r="D25" s="25"/>
      <c r="E25" s="26" t="s">
        <v>43</v>
      </c>
      <c r="F25" s="27"/>
      <c r="G25" s="31">
        <v>40.799999999999997</v>
      </c>
      <c r="H25" s="28">
        <v>89.76</v>
      </c>
      <c r="I25" s="31">
        <v>61.2</v>
      </c>
      <c r="J25" s="28">
        <f>SUM($G$25:$I$25)</f>
        <v>191.76</v>
      </c>
      <c r="K25" s="29">
        <f t="array" ref="K25">INDEX(Р[Цена за ед., руб],MATCH(1,IF(($B25=Р[Наименование])*($M25=Р[Примечание]),{1},($B25=Р[Наименование])*($M25=Р[Примечание])),0))</f>
        <v>0</v>
      </c>
      <c r="L25" s="29">
        <f>ROUND($J$25*$K$25,2)</f>
        <v>0</v>
      </c>
      <c r="M25" s="25"/>
      <c r="N25" s="25"/>
    </row>
    <row r="26" spans="1:14" ht="11.1" customHeight="1" outlineLevel="4" x14ac:dyDescent="0.2">
      <c r="A26" s="20"/>
      <c r="B26" s="14" t="s">
        <v>27</v>
      </c>
      <c r="C26" s="21"/>
      <c r="D26" s="21"/>
      <c r="E26" s="21"/>
      <c r="F26" s="21"/>
      <c r="G26" s="21"/>
      <c r="H26" s="21"/>
      <c r="I26" s="21"/>
      <c r="J26" s="21"/>
      <c r="K26" s="82"/>
      <c r="L26" s="83">
        <f>SUM($L$27:$L$28)</f>
        <v>0</v>
      </c>
      <c r="M26" s="18"/>
      <c r="N26" s="22"/>
    </row>
    <row r="27" spans="1:14" ht="23.1" customHeight="1" outlineLevel="4" x14ac:dyDescent="0.2">
      <c r="A27" s="23" t="s">
        <v>28</v>
      </c>
      <c r="B27" s="24" t="s">
        <v>44</v>
      </c>
      <c r="C27" s="25"/>
      <c r="D27" s="25" t="s">
        <v>45</v>
      </c>
      <c r="E27" s="26" t="s">
        <v>43</v>
      </c>
      <c r="F27" s="30">
        <v>1.05</v>
      </c>
      <c r="G27" s="31">
        <v>42.8</v>
      </c>
      <c r="H27" s="28">
        <v>94.16</v>
      </c>
      <c r="I27" s="31">
        <v>64.2</v>
      </c>
      <c r="J27" s="28">
        <f>SUM($G$27:$I$27)</f>
        <v>201.15999999999997</v>
      </c>
      <c r="K27" s="29">
        <f t="array" ref="K27">INDEX(М[Цена за ед., руб],MATCH(1,IF(($B27=М[Наим.])*($C27=М[Артикул, марка, произв.])*($D27=М[Хар-ка])*($M27=М[Прим.]),{1},($B27=М[Наим.])*($C27=М[Артикул, марка, произв.])*($D27=М[Хар-ка])*($M27=М[Прим.])),0))</f>
        <v>0</v>
      </c>
      <c r="L27" s="29">
        <f>ROUND($J$27*$K$27,2)</f>
        <v>0</v>
      </c>
      <c r="M27" s="25"/>
      <c r="N27" s="25" t="str">
        <f t="array" ref="N27">INDEX(М[Форма закупа],MATCH(1,IF(($B27=М[Наим.])*($C27=М[Артикул, марка, произв.])*($D27=М[Хар-ка])*($M27=М[Прим.]),{1},($B27=М[Наим.])*($C27=М[Артикул, марка, произв.])*($D27=М[Хар-ка])*($M27=М[Прим.])),0))</f>
        <v>Закупка подрядчик</v>
      </c>
    </row>
    <row r="28" spans="1:14" ht="11.1" customHeight="1" outlineLevel="4" x14ac:dyDescent="0.2">
      <c r="A28" s="23" t="s">
        <v>31</v>
      </c>
      <c r="B28" s="24" t="s">
        <v>39</v>
      </c>
      <c r="C28" s="25"/>
      <c r="D28" s="25" t="s">
        <v>46</v>
      </c>
      <c r="E28" s="26" t="s">
        <v>34</v>
      </c>
      <c r="F28" s="27"/>
      <c r="G28" s="32">
        <v>1480</v>
      </c>
      <c r="H28" s="32">
        <v>3256</v>
      </c>
      <c r="I28" s="32">
        <v>2220</v>
      </c>
      <c r="J28" s="32">
        <f>SUM($G$28:$I$28)</f>
        <v>6956</v>
      </c>
      <c r="K28" s="29">
        <f t="array" ref="K28">INDEX(М[Цена за ед., руб],MATCH(1,IF(($B28=М[Наим.])*($C28=М[Артикул, марка, произв.])*($D28=М[Хар-ка])*($M28=М[Прим.]),{1},($B28=М[Наим.])*($C28=М[Артикул, марка, произв.])*($D28=М[Хар-ка])*($M28=М[Прим.])),0))</f>
        <v>0</v>
      </c>
      <c r="L28" s="29">
        <f>ROUND($J$28*$K$28,2)</f>
        <v>0</v>
      </c>
      <c r="M28" s="25"/>
      <c r="N28" s="25" t="str">
        <f t="array" ref="N28">INDEX(М[Форма закупа],MATCH(1,IF(($B28=М[Наим.])*($C28=М[Артикул, марка, произв.])*($D28=М[Хар-ка])*($M28=М[Прим.]),{1},($B28=М[Наим.])*($C28=М[Артикул, марка, произв.])*($D28=М[Хар-ка])*($M28=М[Прим.])),0))</f>
        <v>Закупка подрядчик</v>
      </c>
    </row>
    <row r="29" spans="1:14" ht="11.1" customHeight="1" outlineLevel="4" x14ac:dyDescent="0.2">
      <c r="A29" s="20"/>
      <c r="B29" s="14" t="s">
        <v>24</v>
      </c>
      <c r="C29" s="21"/>
      <c r="D29" s="21"/>
      <c r="E29" s="21"/>
      <c r="F29" s="21"/>
      <c r="G29" s="21"/>
      <c r="H29" s="21"/>
      <c r="I29" s="21"/>
      <c r="J29" s="21"/>
      <c r="K29" s="82"/>
      <c r="L29" s="83">
        <f>SUM($L$30)</f>
        <v>0</v>
      </c>
      <c r="M29" s="18"/>
      <c r="N29" s="22"/>
    </row>
    <row r="30" spans="1:14" ht="23.1" customHeight="1" outlineLevel="4" x14ac:dyDescent="0.2">
      <c r="A30" s="23"/>
      <c r="B30" s="24" t="s">
        <v>47</v>
      </c>
      <c r="C30" s="25"/>
      <c r="D30" s="25"/>
      <c r="E30" s="26" t="s">
        <v>43</v>
      </c>
      <c r="F30" s="27"/>
      <c r="G30" s="28">
        <v>95.02</v>
      </c>
      <c r="H30" s="28">
        <v>224.22</v>
      </c>
      <c r="I30" s="28">
        <v>176.37</v>
      </c>
      <c r="J30" s="28">
        <f>SUM($G$30:$I$30)</f>
        <v>495.61</v>
      </c>
      <c r="K30" s="29">
        <f t="array" ref="K30">INDEX(Р[Цена за ед., руб],MATCH(1,IF(($B30=Р[Наименование])*($M30=Р[Примечание]),{1},($B30=Р[Наименование])*($M30=Р[Примечание])),0))</f>
        <v>0</v>
      </c>
      <c r="L30" s="29">
        <f>ROUND($J$30*$K$30,2)</f>
        <v>0</v>
      </c>
      <c r="M30" s="25"/>
      <c r="N30" s="25"/>
    </row>
    <row r="31" spans="1:14" ht="11.1" customHeight="1" outlineLevel="4" x14ac:dyDescent="0.2">
      <c r="A31" s="20"/>
      <c r="B31" s="14" t="s">
        <v>27</v>
      </c>
      <c r="C31" s="21"/>
      <c r="D31" s="21"/>
      <c r="E31" s="21"/>
      <c r="F31" s="21"/>
      <c r="G31" s="21"/>
      <c r="H31" s="21"/>
      <c r="I31" s="21"/>
      <c r="J31" s="21"/>
      <c r="K31" s="82"/>
      <c r="L31" s="83">
        <f>SUM($L$32:$L$34)</f>
        <v>0</v>
      </c>
      <c r="M31" s="18"/>
      <c r="N31" s="22"/>
    </row>
    <row r="32" spans="1:14" ht="23.1" customHeight="1" outlineLevel="4" x14ac:dyDescent="0.2">
      <c r="A32" s="23" t="s">
        <v>28</v>
      </c>
      <c r="B32" s="24" t="s">
        <v>44</v>
      </c>
      <c r="C32" s="25"/>
      <c r="D32" s="25" t="s">
        <v>48</v>
      </c>
      <c r="E32" s="26" t="s">
        <v>43</v>
      </c>
      <c r="F32" s="30">
        <v>2.1</v>
      </c>
      <c r="G32" s="28">
        <v>199.58</v>
      </c>
      <c r="H32" s="28">
        <v>470.87</v>
      </c>
      <c r="I32" s="28">
        <v>370.32</v>
      </c>
      <c r="J32" s="29">
        <f>SUM($G$32:$I$32)</f>
        <v>1040.77</v>
      </c>
      <c r="K32" s="29">
        <f t="array" ref="K32">INDEX(М[Цена за ед., руб],MATCH(1,IF(($B32=М[Наим.])*($C32=М[Артикул, марка, произв.])*($D32=М[Хар-ка])*($M32=М[Прим.]),{1},($B32=М[Наим.])*($C32=М[Артикул, марка, произв.])*($D32=М[Хар-ка])*($M32=М[Прим.])),0))</f>
        <v>0</v>
      </c>
      <c r="L32" s="29">
        <f>ROUND($J$32*$K$32,2)</f>
        <v>0</v>
      </c>
      <c r="M32" s="25"/>
      <c r="N32" s="25" t="str">
        <f t="array" ref="N32">INDEX(М[Форма закупа],MATCH(1,IF(($B32=М[Наим.])*($C32=М[Артикул, марка, произв.])*($D32=М[Хар-ка])*($M32=М[Прим.]),{1},($B32=М[Наим.])*($C32=М[Артикул, марка, произв.])*($D32=М[Хар-ка])*($M32=М[Прим.])),0))</f>
        <v>Закупка подрядчик</v>
      </c>
    </row>
    <row r="33" spans="1:14" ht="11.1" customHeight="1" outlineLevel="4" x14ac:dyDescent="0.2">
      <c r="A33" s="23" t="s">
        <v>31</v>
      </c>
      <c r="B33" s="24" t="s">
        <v>39</v>
      </c>
      <c r="C33" s="25"/>
      <c r="D33" s="25" t="s">
        <v>49</v>
      </c>
      <c r="E33" s="26" t="s">
        <v>34</v>
      </c>
      <c r="F33" s="27"/>
      <c r="G33" s="32">
        <v>2376</v>
      </c>
      <c r="H33" s="32">
        <v>5617</v>
      </c>
      <c r="I33" s="32">
        <v>4410</v>
      </c>
      <c r="J33" s="32">
        <f>SUM($G$33:$I$33)</f>
        <v>12403</v>
      </c>
      <c r="K33" s="29">
        <f t="array" ref="K33">INDEX(М[Цена за ед., руб],MATCH(1,IF(($B33=М[Наим.])*($C33=М[Артикул, марка, произв.])*($D33=М[Хар-ка])*($M33=М[Прим.]),{1},($B33=М[Наим.])*($C33=М[Артикул, марка, произв.])*($D33=М[Хар-ка])*($M33=М[Прим.])),0))</f>
        <v>0</v>
      </c>
      <c r="L33" s="29">
        <f>ROUND($J$33*$K$33,2)</f>
        <v>0</v>
      </c>
      <c r="M33" s="25"/>
      <c r="N33" s="25" t="str">
        <f t="array" ref="N33">INDEX(М[Форма закупа],MATCH(1,IF(($B33=М[Наим.])*($C33=М[Артикул, марка, произв.])*($D33=М[Хар-ка])*($M33=М[Прим.]),{1},($B33=М[Наим.])*($C33=М[Артикул, марка, произв.])*($D33=М[Хар-ка])*($M33=М[Прим.])),0))</f>
        <v>Закупка подрядчик</v>
      </c>
    </row>
    <row r="34" spans="1:14" ht="11.1" customHeight="1" outlineLevel="4" x14ac:dyDescent="0.2">
      <c r="A34" s="23" t="s">
        <v>38</v>
      </c>
      <c r="B34" s="24" t="s">
        <v>39</v>
      </c>
      <c r="C34" s="25"/>
      <c r="D34" s="25" t="s">
        <v>46</v>
      </c>
      <c r="E34" s="26" t="s">
        <v>34</v>
      </c>
      <c r="F34" s="27"/>
      <c r="G34" s="32">
        <v>2376</v>
      </c>
      <c r="H34" s="32">
        <v>5617</v>
      </c>
      <c r="I34" s="32">
        <v>4410</v>
      </c>
      <c r="J34" s="32">
        <f>SUM($G$34:$I$34)</f>
        <v>12403</v>
      </c>
      <c r="K34" s="29">
        <f t="array" ref="K34">INDEX(М[Цена за ед., руб],MATCH(1,IF(($B34=М[Наим.])*($C34=М[Артикул, марка, произв.])*($D34=М[Хар-ка])*($M34=М[Прим.]),{1},($B34=М[Наим.])*($C34=М[Артикул, марка, произв.])*($D34=М[Хар-ка])*($M34=М[Прим.])),0))</f>
        <v>0</v>
      </c>
      <c r="L34" s="29">
        <f>ROUND($J$34*$K$34,2)</f>
        <v>0</v>
      </c>
      <c r="M34" s="25"/>
      <c r="N34" s="25" t="str">
        <f t="array" ref="N34">INDEX(М[Форма закупа],MATCH(1,IF(($B34=М[Наим.])*($C34=М[Артикул, марка, произв.])*($D34=М[Хар-ка])*($M34=М[Прим.]),{1},($B34=М[Наим.])*($C34=М[Артикул, марка, произв.])*($D34=М[Хар-ка])*($M34=М[Прим.])),0))</f>
        <v>Закупка подрядчик</v>
      </c>
    </row>
    <row r="35" spans="1:14" ht="11.1" customHeight="1" outlineLevel="4" x14ac:dyDescent="0.2">
      <c r="A35" s="20"/>
      <c r="B35" s="14" t="s">
        <v>24</v>
      </c>
      <c r="C35" s="21"/>
      <c r="D35" s="21"/>
      <c r="E35" s="21"/>
      <c r="F35" s="21"/>
      <c r="G35" s="21"/>
      <c r="H35" s="21"/>
      <c r="I35" s="21"/>
      <c r="J35" s="21"/>
      <c r="K35" s="82"/>
      <c r="L35" s="83">
        <f>SUM($L$36)</f>
        <v>0</v>
      </c>
      <c r="M35" s="18"/>
      <c r="N35" s="22"/>
    </row>
    <row r="36" spans="1:14" ht="23.1" customHeight="1" outlineLevel="4" x14ac:dyDescent="0.2">
      <c r="A36" s="23"/>
      <c r="B36" s="24" t="s">
        <v>50</v>
      </c>
      <c r="C36" s="25"/>
      <c r="D36" s="25"/>
      <c r="E36" s="26" t="s">
        <v>43</v>
      </c>
      <c r="F36" s="27"/>
      <c r="G36" s="28">
        <v>16.940000000000001</v>
      </c>
      <c r="H36" s="28">
        <v>48.15</v>
      </c>
      <c r="I36" s="28">
        <v>26.18</v>
      </c>
      <c r="J36" s="28">
        <f>SUM($G$36:$I$36)</f>
        <v>91.27000000000001</v>
      </c>
      <c r="K36" s="29">
        <f t="array" ref="K36">INDEX(Р[Цена за ед., руб],MATCH(1,IF(($B36=Р[Наименование])*($M36=Р[Примечание]),{1},($B36=Р[Наименование])*($M36=Р[Примечание])),0))</f>
        <v>0</v>
      </c>
      <c r="L36" s="29">
        <f>ROUND($J$36*$K$36,2)</f>
        <v>0</v>
      </c>
      <c r="M36" s="25"/>
      <c r="N36" s="25"/>
    </row>
    <row r="37" spans="1:14" ht="11.1" customHeight="1" outlineLevel="4" x14ac:dyDescent="0.2">
      <c r="A37" s="20"/>
      <c r="B37" s="14" t="s">
        <v>27</v>
      </c>
      <c r="C37" s="21"/>
      <c r="D37" s="21"/>
      <c r="E37" s="21"/>
      <c r="F37" s="21"/>
      <c r="G37" s="21"/>
      <c r="H37" s="21"/>
      <c r="I37" s="21"/>
      <c r="J37" s="21"/>
      <c r="K37" s="82"/>
      <c r="L37" s="83">
        <f>SUM($L$38:$L$39)</f>
        <v>0</v>
      </c>
      <c r="M37" s="18"/>
      <c r="N37" s="22"/>
    </row>
    <row r="38" spans="1:14" ht="23.1" customHeight="1" outlineLevel="4" x14ac:dyDescent="0.2">
      <c r="A38" s="23" t="s">
        <v>28</v>
      </c>
      <c r="B38" s="24" t="s">
        <v>44</v>
      </c>
      <c r="C38" s="25"/>
      <c r="D38" s="25" t="s">
        <v>45</v>
      </c>
      <c r="E38" s="26" t="s">
        <v>43</v>
      </c>
      <c r="F38" s="30">
        <v>1.05</v>
      </c>
      <c r="G38" s="28">
        <v>18.59</v>
      </c>
      <c r="H38" s="28">
        <v>52.94</v>
      </c>
      <c r="I38" s="28">
        <v>28.73</v>
      </c>
      <c r="J38" s="28">
        <f>SUM($G$38:$I$38)</f>
        <v>100.26</v>
      </c>
      <c r="K38" s="29">
        <f t="array" ref="K38">INDEX(М[Цена за ед., руб],MATCH(1,IF(($B38=М[Наим.])*($C38=М[Артикул, марка, произв.])*($D38=М[Хар-ка])*($M38=М[Прим.]),{1},($B38=М[Наим.])*($C38=М[Артикул, марка, произв.])*($D38=М[Хар-ка])*($M38=М[Прим.])),0))</f>
        <v>0</v>
      </c>
      <c r="L38" s="29">
        <f>ROUND($J$38*$K$38,2)</f>
        <v>0</v>
      </c>
      <c r="M38" s="25"/>
      <c r="N38" s="25" t="str">
        <f t="array" ref="N38">INDEX(М[Форма закупа],MATCH(1,IF(($B38=М[Наим.])*($C38=М[Артикул, марка, произв.])*($D38=М[Хар-ка])*($M38=М[Прим.]),{1},($B38=М[Наим.])*($C38=М[Артикул, марка, произв.])*($D38=М[Хар-ка])*($M38=М[Прим.])),0))</f>
        <v>Закупка подрядчик</v>
      </c>
    </row>
    <row r="39" spans="1:14" ht="11.1" customHeight="1" outlineLevel="4" x14ac:dyDescent="0.2">
      <c r="A39" s="23" t="s">
        <v>31</v>
      </c>
      <c r="B39" s="24" t="s">
        <v>51</v>
      </c>
      <c r="C39" s="25"/>
      <c r="D39" s="25" t="s">
        <v>52</v>
      </c>
      <c r="E39" s="26" t="s">
        <v>53</v>
      </c>
      <c r="F39" s="30">
        <v>15.38</v>
      </c>
      <c r="G39" s="34">
        <v>6</v>
      </c>
      <c r="H39" s="34">
        <v>15</v>
      </c>
      <c r="I39" s="34">
        <v>9</v>
      </c>
      <c r="J39" s="34">
        <f>SUM($G$39:$I$39)</f>
        <v>30</v>
      </c>
      <c r="K39" s="29">
        <f t="array" ref="K39">INDEX(М[Цена за ед., руб],MATCH(1,IF(($B39=М[Наим.])*($C39=М[Артикул,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  <c r="L39" s="29">
        <f>ROUND($J$39*$K$39,2)</f>
        <v>0</v>
      </c>
      <c r="M39" s="25"/>
      <c r="N39" s="25" t="str">
        <f t="array" ref="N39">INDEX(М[Форма закупа],MATCH(1,IF(($B39=М[Наим.])*($C39=М[Артикул, марка, произв.])*($D39=М[Хар-ка])*($M39=М[Прим.]),{1},($B39=М[Наим.])*($C39=М[Артикул, марка, произв.])*($D39=М[Хар-ка])*($M39=М[Прим.])),0))</f>
        <v>Закупка подрядчик</v>
      </c>
    </row>
    <row r="40" spans="1:14" ht="11.1" customHeight="1" x14ac:dyDescent="0.2">
      <c r="A40" s="35"/>
      <c r="B40" s="36"/>
      <c r="C40" s="36"/>
      <c r="D40" s="36"/>
      <c r="E40" s="36"/>
      <c r="F40" s="36"/>
      <c r="G40" s="37"/>
      <c r="H40" s="37"/>
      <c r="I40" s="37"/>
      <c r="J40" s="60" t="s">
        <v>54</v>
      </c>
      <c r="K40" s="84"/>
      <c r="L40" s="85">
        <f>$L$9</f>
        <v>0</v>
      </c>
      <c r="M40" s="38"/>
      <c r="N40" s="38"/>
    </row>
    <row r="41" spans="1:14" ht="11.1" customHeight="1" x14ac:dyDescent="0.2">
      <c r="A41" s="35"/>
      <c r="B41" s="36"/>
      <c r="C41" s="36"/>
      <c r="D41" s="36"/>
      <c r="E41" s="36"/>
      <c r="F41" s="36"/>
      <c r="G41" s="39"/>
      <c r="H41" s="39"/>
      <c r="I41" s="39"/>
      <c r="J41" s="61" t="s">
        <v>55</v>
      </c>
      <c r="K41" s="86"/>
      <c r="L41" s="85">
        <f>SUM($L$35,$L$29,$L$24,$L$17,$L$12)</f>
        <v>0</v>
      </c>
      <c r="M41" s="38"/>
      <c r="N41" s="38"/>
    </row>
    <row r="42" spans="1:14" ht="11.1" customHeight="1" x14ac:dyDescent="0.2">
      <c r="A42" s="35"/>
      <c r="B42" s="36"/>
      <c r="C42" s="36"/>
      <c r="D42" s="36"/>
      <c r="E42" s="36"/>
      <c r="F42" s="36"/>
      <c r="G42" s="39"/>
      <c r="H42" s="39"/>
      <c r="I42" s="39"/>
      <c r="J42" s="61" t="s">
        <v>56</v>
      </c>
      <c r="K42" s="86"/>
      <c r="L42" s="85">
        <f>SUM($L$37,$L$31,$L$26,$L$19,$L$14)</f>
        <v>0</v>
      </c>
      <c r="M42" s="38"/>
      <c r="N42" s="38"/>
    </row>
    <row r="43" spans="1:14" ht="11.1" customHeight="1" x14ac:dyDescent="0.2">
      <c r="A43" s="40"/>
      <c r="B43" s="62" t="s">
        <v>57</v>
      </c>
      <c r="C43" s="62"/>
      <c r="D43" s="62"/>
      <c r="E43" s="62"/>
      <c r="F43" s="62"/>
      <c r="G43" s="62"/>
      <c r="H43" s="62"/>
      <c r="I43" s="62"/>
      <c r="J43" s="62"/>
      <c r="K43" s="87"/>
      <c r="L43" s="87"/>
      <c r="M43" s="62"/>
      <c r="N43" s="40"/>
    </row>
    <row r="44" spans="1:14" ht="11.1" customHeight="1" x14ac:dyDescent="0.2">
      <c r="B44" s="63"/>
      <c r="C44" s="63"/>
      <c r="D44" s="63"/>
      <c r="E44" s="63"/>
      <c r="F44" s="63"/>
      <c r="G44" s="63"/>
      <c r="H44" s="63"/>
      <c r="I44" s="63"/>
      <c r="J44" s="63"/>
      <c r="K44" s="88"/>
      <c r="L44" s="88"/>
      <c r="M44" s="63"/>
    </row>
  </sheetData>
  <mergeCells count="22">
    <mergeCell ref="J41:K41"/>
    <mergeCell ref="J42:K42"/>
    <mergeCell ref="B43:M43"/>
    <mergeCell ref="B44:M44"/>
    <mergeCell ref="K6:K7"/>
    <mergeCell ref="L6:L7"/>
    <mergeCell ref="M6:M7"/>
    <mergeCell ref="N6:N7"/>
    <mergeCell ref="J40:K40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9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64" t="s">
        <v>58</v>
      </c>
      <c r="B1" s="64"/>
      <c r="C1" s="64"/>
      <c r="D1" s="64"/>
      <c r="E1" s="64"/>
      <c r="F1" s="64"/>
    </row>
    <row r="3" spans="1:6" ht="11.1" customHeight="1" x14ac:dyDescent="0.2">
      <c r="A3" s="67" t="s">
        <v>4</v>
      </c>
      <c r="B3" s="2" t="s">
        <v>7</v>
      </c>
      <c r="C3" s="2" t="s">
        <v>12</v>
      </c>
      <c r="D3" s="74" t="s">
        <v>13</v>
      </c>
      <c r="E3" s="74" t="s">
        <v>14</v>
      </c>
      <c r="F3" s="68" t="s">
        <v>15</v>
      </c>
    </row>
    <row r="4" spans="1:6" ht="11.1" customHeight="1" x14ac:dyDescent="0.2">
      <c r="A4" s="65" t="s">
        <v>25</v>
      </c>
      <c r="B4" s="41" t="s">
        <v>26</v>
      </c>
      <c r="C4" s="42">
        <v>2351.31</v>
      </c>
      <c r="D4" s="42"/>
      <c r="E4" s="42">
        <f>ROUND(Р[[#This Row],[Количество]]*Р[[#This Row],[Цена за ед., руб]],2)</f>
        <v>0</v>
      </c>
      <c r="F4" s="66"/>
    </row>
    <row r="5" spans="1:6" ht="11.1" customHeight="1" x14ac:dyDescent="0.2">
      <c r="A5" s="65" t="s">
        <v>35</v>
      </c>
      <c r="B5" s="41" t="s">
        <v>26</v>
      </c>
      <c r="C5" s="44">
        <v>2215.3000000000002</v>
      </c>
      <c r="D5" s="42"/>
      <c r="E5" s="42">
        <f>ROUND(Р[[#This Row],[Количество]]*Р[[#This Row],[Цена за ед., руб]],2)</f>
        <v>0</v>
      </c>
      <c r="F5" s="66"/>
    </row>
    <row r="6" spans="1:6" ht="11.1" customHeight="1" x14ac:dyDescent="0.2">
      <c r="A6" s="65" t="s">
        <v>42</v>
      </c>
      <c r="B6" s="41" t="s">
        <v>43</v>
      </c>
      <c r="C6" s="45">
        <v>191.76</v>
      </c>
      <c r="D6" s="42"/>
      <c r="E6" s="42">
        <f>ROUND(Р[[#This Row],[Количество]]*Р[[#This Row],[Цена за ед., руб]],2)</f>
        <v>0</v>
      </c>
      <c r="F6" s="66"/>
    </row>
    <row r="7" spans="1:6" ht="11.1" customHeight="1" x14ac:dyDescent="0.2">
      <c r="A7" s="65" t="s">
        <v>47</v>
      </c>
      <c r="B7" s="41" t="s">
        <v>43</v>
      </c>
      <c r="C7" s="45">
        <v>495.61</v>
      </c>
      <c r="D7" s="42"/>
      <c r="E7" s="42">
        <f>ROUND(Р[[#This Row],[Количество]]*Р[[#This Row],[Цена за ед., руб]],2)</f>
        <v>0</v>
      </c>
      <c r="F7" s="66"/>
    </row>
    <row r="8" spans="1:6" ht="11.1" customHeight="1" x14ac:dyDescent="0.2">
      <c r="A8" s="69" t="s">
        <v>50</v>
      </c>
      <c r="B8" s="70" t="s">
        <v>43</v>
      </c>
      <c r="C8" s="71">
        <v>91.27</v>
      </c>
      <c r="D8" s="75"/>
      <c r="E8" s="75">
        <f>ROUND(Р[[#This Row],[Количество]]*Р[[#This Row],[Цена за ед., руб]],2)</f>
        <v>0</v>
      </c>
      <c r="F8" s="73"/>
    </row>
    <row r="9" spans="1:6" ht="11.45" customHeight="1" x14ac:dyDescent="0.2">
      <c r="A9" s="69" t="s">
        <v>74</v>
      </c>
      <c r="B9" s="70"/>
      <c r="C9" s="72"/>
      <c r="D9" s="75"/>
      <c r="E9" s="75">
        <f>SUBTOTAL(109,Р[Сумма, руб])</f>
        <v>0</v>
      </c>
      <c r="F9" s="73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4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64" t="s">
        <v>59</v>
      </c>
      <c r="B1" s="64"/>
      <c r="C1" s="64"/>
      <c r="D1" s="64"/>
      <c r="E1" s="64"/>
      <c r="F1" s="64"/>
      <c r="G1" s="64"/>
      <c r="H1" s="64"/>
    </row>
    <row r="2" spans="1:9" ht="11.1" customHeight="1" x14ac:dyDescent="0.2"/>
    <row r="3" spans="1:9" ht="23.1" customHeight="1" x14ac:dyDescent="0.2">
      <c r="A3" s="67" t="s">
        <v>60</v>
      </c>
      <c r="B3" s="76" t="s">
        <v>61</v>
      </c>
      <c r="C3" s="68" t="s">
        <v>62</v>
      </c>
      <c r="D3" s="2" t="s">
        <v>7</v>
      </c>
      <c r="E3" s="2" t="s">
        <v>12</v>
      </c>
      <c r="F3" s="74" t="s">
        <v>13</v>
      </c>
      <c r="G3" s="74" t="s">
        <v>14</v>
      </c>
      <c r="H3" s="2" t="s">
        <v>63</v>
      </c>
      <c r="I3" s="68" t="s">
        <v>64</v>
      </c>
    </row>
    <row r="4" spans="1:9" ht="11.1" customHeight="1" x14ac:dyDescent="0.2">
      <c r="A4" s="65" t="s">
        <v>29</v>
      </c>
      <c r="B4" s="43"/>
      <c r="C4" s="43" t="s">
        <v>30</v>
      </c>
      <c r="D4" s="41" t="s">
        <v>26</v>
      </c>
      <c r="E4" s="42">
        <v>2586.11</v>
      </c>
      <c r="F4" s="42"/>
      <c r="G4" s="42">
        <f>ROUND(М[[#This Row],[Количество]]*М[[#This Row],[Цена за ед., руб]],2)</f>
        <v>0</v>
      </c>
      <c r="H4" s="43"/>
      <c r="I4" s="66" t="s">
        <v>65</v>
      </c>
    </row>
    <row r="5" spans="1:9" ht="11.1" customHeight="1" x14ac:dyDescent="0.2">
      <c r="A5" s="65" t="s">
        <v>29</v>
      </c>
      <c r="B5" s="43"/>
      <c r="C5" s="43" t="s">
        <v>36</v>
      </c>
      <c r="D5" s="41" t="s">
        <v>26</v>
      </c>
      <c r="E5" s="42">
        <v>2331.56</v>
      </c>
      <c r="F5" s="42"/>
      <c r="G5" s="42">
        <f>ROUND(М[[#This Row],[Количество]]*М[[#This Row],[Цена за ед., руб]],2)</f>
        <v>0</v>
      </c>
      <c r="H5" s="43"/>
      <c r="I5" s="66" t="s">
        <v>65</v>
      </c>
    </row>
    <row r="6" spans="1:9" ht="11.1" customHeight="1" x14ac:dyDescent="0.2">
      <c r="A6" s="65" t="s">
        <v>29</v>
      </c>
      <c r="B6" s="43"/>
      <c r="C6" s="43" t="s">
        <v>37</v>
      </c>
      <c r="D6" s="41" t="s">
        <v>26</v>
      </c>
      <c r="E6" s="45">
        <v>105.58</v>
      </c>
      <c r="F6" s="42"/>
      <c r="G6" s="42">
        <f>ROUND(М[[#This Row],[Количество]]*М[[#This Row],[Цена за ед., руб]],2)</f>
        <v>0</v>
      </c>
      <c r="H6" s="43"/>
      <c r="I6" s="66" t="s">
        <v>65</v>
      </c>
    </row>
    <row r="7" spans="1:9" ht="23.1" customHeight="1" x14ac:dyDescent="0.2">
      <c r="A7" s="65" t="s">
        <v>44</v>
      </c>
      <c r="B7" s="43"/>
      <c r="C7" s="43" t="s">
        <v>45</v>
      </c>
      <c r="D7" s="41" t="s">
        <v>43</v>
      </c>
      <c r="E7" s="45">
        <v>301.42</v>
      </c>
      <c r="F7" s="42"/>
      <c r="G7" s="42">
        <f>ROUND(М[[#This Row],[Количество]]*М[[#This Row],[Цена за ед., руб]],2)</f>
        <v>0</v>
      </c>
      <c r="H7" s="43"/>
      <c r="I7" s="66" t="s">
        <v>65</v>
      </c>
    </row>
    <row r="8" spans="1:9" ht="23.1" customHeight="1" x14ac:dyDescent="0.2">
      <c r="A8" s="65" t="s">
        <v>44</v>
      </c>
      <c r="B8" s="43"/>
      <c r="C8" s="43" t="s">
        <v>48</v>
      </c>
      <c r="D8" s="41" t="s">
        <v>43</v>
      </c>
      <c r="E8" s="42">
        <v>1040.77</v>
      </c>
      <c r="F8" s="42"/>
      <c r="G8" s="42">
        <f>ROUND(М[[#This Row],[Количество]]*М[[#This Row],[Цена за ед., руб]],2)</f>
        <v>0</v>
      </c>
      <c r="H8" s="43"/>
      <c r="I8" s="66" t="s">
        <v>65</v>
      </c>
    </row>
    <row r="9" spans="1:9" ht="11.1" customHeight="1" x14ac:dyDescent="0.2">
      <c r="A9" s="65" t="s">
        <v>51</v>
      </c>
      <c r="B9" s="43"/>
      <c r="C9" s="43" t="s">
        <v>52</v>
      </c>
      <c r="D9" s="41" t="s">
        <v>53</v>
      </c>
      <c r="E9" s="46">
        <v>30</v>
      </c>
      <c r="F9" s="42"/>
      <c r="G9" s="42">
        <f>ROUND(М[[#This Row],[Количество]]*М[[#This Row],[Цена за ед., руб]],2)</f>
        <v>0</v>
      </c>
      <c r="H9" s="43"/>
      <c r="I9" s="66" t="s">
        <v>65</v>
      </c>
    </row>
    <row r="10" spans="1:9" ht="11.1" customHeight="1" x14ac:dyDescent="0.2">
      <c r="A10" s="65" t="s">
        <v>39</v>
      </c>
      <c r="B10" s="43"/>
      <c r="C10" s="43" t="s">
        <v>49</v>
      </c>
      <c r="D10" s="41" t="s">
        <v>34</v>
      </c>
      <c r="E10" s="47">
        <v>12403</v>
      </c>
      <c r="F10" s="42"/>
      <c r="G10" s="42">
        <f>ROUND(М[[#This Row],[Количество]]*М[[#This Row],[Цена за ед., руб]],2)</f>
        <v>0</v>
      </c>
      <c r="H10" s="43"/>
      <c r="I10" s="66" t="s">
        <v>65</v>
      </c>
    </row>
    <row r="11" spans="1:9" ht="11.1" customHeight="1" x14ac:dyDescent="0.2">
      <c r="A11" s="65" t="s">
        <v>39</v>
      </c>
      <c r="B11" s="43"/>
      <c r="C11" s="43" t="s">
        <v>40</v>
      </c>
      <c r="D11" s="41" t="s">
        <v>34</v>
      </c>
      <c r="E11" s="47">
        <v>14332</v>
      </c>
      <c r="F11" s="42"/>
      <c r="G11" s="42">
        <f>ROUND(М[[#This Row],[Количество]]*М[[#This Row],[Цена за ед., руб]],2)</f>
        <v>0</v>
      </c>
      <c r="H11" s="43"/>
      <c r="I11" s="66" t="s">
        <v>65</v>
      </c>
    </row>
    <row r="12" spans="1:9" ht="11.1" customHeight="1" x14ac:dyDescent="0.2">
      <c r="A12" s="65" t="s">
        <v>39</v>
      </c>
      <c r="B12" s="43"/>
      <c r="C12" s="43" t="s">
        <v>46</v>
      </c>
      <c r="D12" s="41" t="s">
        <v>34</v>
      </c>
      <c r="E12" s="47">
        <v>19359</v>
      </c>
      <c r="F12" s="42"/>
      <c r="G12" s="42">
        <f>ROUND(М[[#This Row],[Количество]]*М[[#This Row],[Цена за ед., руб]],2)</f>
        <v>0</v>
      </c>
      <c r="H12" s="43"/>
      <c r="I12" s="66" t="s">
        <v>65</v>
      </c>
    </row>
    <row r="13" spans="1:9" ht="11.1" customHeight="1" x14ac:dyDescent="0.2">
      <c r="A13" s="69" t="s">
        <v>32</v>
      </c>
      <c r="B13" s="77"/>
      <c r="C13" s="77" t="s">
        <v>33</v>
      </c>
      <c r="D13" s="70" t="s">
        <v>34</v>
      </c>
      <c r="E13" s="78">
        <v>9268</v>
      </c>
      <c r="F13" s="75"/>
      <c r="G13" s="75">
        <f>ROUND(М[[#This Row],[Количество]]*М[[#This Row],[Цена за ед., руб]],2)</f>
        <v>0</v>
      </c>
      <c r="H13" s="77"/>
      <c r="I13" s="73" t="s">
        <v>65</v>
      </c>
    </row>
    <row r="14" spans="1:9" ht="11.45" customHeight="1" x14ac:dyDescent="0.2">
      <c r="A14" s="69" t="s">
        <v>74</v>
      </c>
      <c r="B14" s="77"/>
      <c r="C14" s="77"/>
      <c r="D14" s="70"/>
      <c r="E14" s="72"/>
      <c r="F14" s="75"/>
      <c r="G14" s="75">
        <f>SUBTOTAL(109,М[Сумма, руб])</f>
        <v>0</v>
      </c>
      <c r="H14" s="77"/>
      <c r="I14" s="73"/>
    </row>
  </sheetData>
  <mergeCells count="1">
    <mergeCell ref="A1:H1"/>
  </mergeCells>
  <dataValidations count="1">
    <dataValidation type="list" errorStyle="information" allowBlank="1" showInputMessage="1" showErrorMessage="1" sqref="I3:I14" xr:uid="{C5B518C6-E3AC-4A41-9CCA-1BFFDDADE80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4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66</v>
      </c>
      <c r="B1" s="1" t="s">
        <v>67</v>
      </c>
    </row>
    <row r="2" spans="1:2" ht="11.1" customHeight="1" x14ac:dyDescent="0.2">
      <c r="A2" s="1" t="s">
        <v>68</v>
      </c>
      <c r="B2" s="1" t="s">
        <v>69</v>
      </c>
    </row>
    <row r="3" spans="1:2" ht="11.1" customHeight="1" x14ac:dyDescent="0.2">
      <c r="A3" s="1" t="s">
        <v>70</v>
      </c>
      <c r="B3" s="1" t="s">
        <v>71</v>
      </c>
    </row>
    <row r="4" spans="1:2" ht="11.1" customHeight="1" x14ac:dyDescent="0.2">
      <c r="A4" s="1" t="s">
        <v>72</v>
      </c>
      <c r="B4" s="1" t="s">
        <v>73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2026-10-22T08:22:30Z</dcterms:modified>
</cp:coreProperties>
</file>