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filterPrivacy="1"/>
  <xr:revisionPtr revIDLastSave="0" documentId="13_ncr:1_{184F16F1-00FD-4622-955E-6A104D4506F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СР" sheetId="20" r:id="rId1"/>
    <sheet name="СМР" sheetId="25" r:id="rId2"/>
    <sheet name="ТМЦ" sheetId="26" r:id="rId3"/>
    <sheet name="Работы" sheetId="23" state="hidden" r:id="rId4"/>
    <sheet name="Материалы" sheetId="24" state="hidden" r:id="rId5"/>
  </sheets>
  <definedNames>
    <definedName name="_xlnm._FilterDatabase" localSheetId="0" hidden="1">ЛСР!$A$11:$L$105</definedName>
    <definedName name="_xlnm._FilterDatabase" localSheetId="4" hidden="1">Материалы!$A$4:$J$71</definedName>
    <definedName name="_xlnm._FilterDatabase" localSheetId="3" hidden="1">Работы!$A$4:$G$18</definedName>
    <definedName name="_xlnm.Print_Area" localSheetId="0">ЛСР!$A$1:$L$112</definedName>
    <definedName name="_xlnm.Print_Area" localSheetId="4">Материалы!$A$1:$J$77</definedName>
    <definedName name="_xlnm.Print_Area" localSheetId="3">Работы!$A$1:$G$25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26" l="1"/>
  <c r="K5" i="26"/>
  <c r="K6" i="26"/>
  <c r="K7" i="26"/>
  <c r="K8" i="26"/>
  <c r="K9" i="26"/>
  <c r="K10" i="26"/>
  <c r="K11" i="26"/>
  <c r="K12" i="26"/>
  <c r="K13" i="26"/>
  <c r="K14" i="26"/>
  <c r="K15" i="26"/>
  <c r="K16" i="26"/>
  <c r="K17" i="26"/>
  <c r="K18" i="26"/>
  <c r="K19" i="26"/>
  <c r="K20" i="26"/>
  <c r="K21" i="26"/>
  <c r="K22" i="26"/>
  <c r="K23" i="26"/>
  <c r="K24" i="26"/>
  <c r="K25" i="26"/>
  <c r="K26" i="26"/>
  <c r="K27" i="26"/>
  <c r="K28" i="26"/>
  <c r="K29" i="26"/>
  <c r="K30" i="26"/>
  <c r="K31" i="26"/>
  <c r="K32" i="26"/>
  <c r="K33" i="26"/>
  <c r="K34" i="26"/>
  <c r="K35" i="26"/>
  <c r="K36" i="26"/>
  <c r="K37" i="26"/>
  <c r="K38" i="26"/>
  <c r="K39" i="26"/>
  <c r="K40" i="26"/>
  <c r="K41" i="26"/>
  <c r="K42" i="26"/>
  <c r="K43" i="26"/>
  <c r="K44" i="26"/>
  <c r="K45" i="26"/>
  <c r="K46" i="26"/>
  <c r="K47" i="26"/>
  <c r="K48" i="26"/>
  <c r="K49" i="26"/>
  <c r="K50" i="26"/>
  <c r="K51" i="26"/>
  <c r="K52" i="26"/>
  <c r="K53" i="26"/>
  <c r="K54" i="26"/>
  <c r="K55" i="26"/>
  <c r="K56" i="26"/>
  <c r="K57" i="26"/>
  <c r="K58" i="26"/>
  <c r="K59" i="26"/>
  <c r="K60" i="26"/>
  <c r="K61" i="26"/>
  <c r="K62" i="26"/>
  <c r="K63" i="26"/>
  <c r="K64" i="26"/>
  <c r="K65" i="26"/>
  <c r="K66" i="26"/>
  <c r="K67" i="26"/>
  <c r="K68" i="26"/>
  <c r="K69" i="26"/>
  <c r="K3" i="26"/>
  <c r="G19" i="20"/>
  <c r="F19" i="20"/>
  <c r="E7" i="25"/>
  <c r="F7" i="25"/>
  <c r="G7" i="25"/>
  <c r="I7" i="25" s="1"/>
  <c r="E8" i="25"/>
  <c r="F8" i="25"/>
  <c r="G8" i="25"/>
  <c r="I8" i="25" s="1"/>
  <c r="A7" i="25"/>
  <c r="A8" i="25"/>
  <c r="H44" i="20"/>
  <c r="I44" i="20"/>
  <c r="J44" i="20" s="1"/>
  <c r="I99" i="20"/>
  <c r="J99" i="20" s="1"/>
  <c r="H99" i="20"/>
  <c r="H98" i="20"/>
  <c r="L31" i="20" l="1"/>
  <c r="L30" i="20"/>
  <c r="L29" i="20"/>
  <c r="L28" i="20"/>
  <c r="L27" i="20"/>
  <c r="L26" i="20"/>
  <c r="L25" i="20"/>
  <c r="L24" i="20"/>
  <c r="L23" i="20"/>
  <c r="L22" i="20"/>
  <c r="L21" i="20"/>
  <c r="L39" i="20"/>
  <c r="L38" i="20"/>
  <c r="L37" i="20"/>
  <c r="L36" i="20"/>
  <c r="L35" i="20"/>
  <c r="L34" i="20"/>
  <c r="L33" i="20"/>
  <c r="L59" i="20"/>
  <c r="L58" i="20"/>
  <c r="L57" i="20"/>
  <c r="L56" i="20"/>
  <c r="L55" i="20"/>
  <c r="L54" i="20"/>
  <c r="L53" i="20"/>
  <c r="L52" i="20"/>
  <c r="L51" i="20"/>
  <c r="L50" i="20"/>
  <c r="L49" i="20"/>
  <c r="L48" i="20"/>
  <c r="L47" i="20"/>
  <c r="L46" i="20"/>
  <c r="L61" i="20"/>
  <c r="L62" i="20"/>
  <c r="L63" i="20"/>
  <c r="L64" i="20"/>
  <c r="L65" i="20"/>
  <c r="L66" i="20"/>
  <c r="L67" i="20"/>
  <c r="L68" i="20"/>
  <c r="L69" i="20"/>
  <c r="L70" i="20"/>
  <c r="L71" i="20"/>
  <c r="L72" i="20"/>
  <c r="L73" i="20"/>
  <c r="L74" i="20"/>
  <c r="L75" i="20"/>
  <c r="L76" i="20"/>
  <c r="L77" i="20"/>
  <c r="L78" i="20"/>
  <c r="L79" i="20"/>
  <c r="L80" i="20"/>
  <c r="L81" i="20"/>
  <c r="L82" i="20"/>
  <c r="L83" i="20"/>
  <c r="L84" i="20"/>
  <c r="L85" i="20"/>
  <c r="L86" i="20"/>
  <c r="L87" i="20"/>
  <c r="L88" i="20"/>
  <c r="L89" i="20"/>
  <c r="L90" i="20"/>
  <c r="L91" i="20"/>
  <c r="L92" i="20"/>
  <c r="L93" i="20"/>
  <c r="L94" i="20"/>
  <c r="L60" i="20"/>
  <c r="I31" i="20"/>
  <c r="I30" i="20"/>
  <c r="I29" i="20"/>
  <c r="I28" i="20"/>
  <c r="I27" i="20"/>
  <c r="I26" i="20"/>
  <c r="I25" i="20"/>
  <c r="I24" i="20"/>
  <c r="I23" i="20"/>
  <c r="I22" i="20"/>
  <c r="I21" i="20"/>
  <c r="I39" i="20"/>
  <c r="I38" i="20"/>
  <c r="I37" i="20"/>
  <c r="I36" i="20"/>
  <c r="I35" i="20"/>
  <c r="I34" i="20"/>
  <c r="I33" i="20"/>
  <c r="I46" i="20"/>
  <c r="I47" i="20"/>
  <c r="I48" i="20"/>
  <c r="I49" i="20"/>
  <c r="I50" i="20"/>
  <c r="I51" i="20"/>
  <c r="I52" i="20"/>
  <c r="I53" i="20"/>
  <c r="I54" i="20"/>
  <c r="I55" i="20"/>
  <c r="I56" i="20"/>
  <c r="I57" i="20"/>
  <c r="I58" i="20"/>
  <c r="I59" i="20"/>
  <c r="I60" i="20"/>
  <c r="I61" i="20"/>
  <c r="I62" i="20"/>
  <c r="I63" i="20"/>
  <c r="I64" i="20"/>
  <c r="I65" i="20"/>
  <c r="I66" i="20"/>
  <c r="I67" i="20"/>
  <c r="I68" i="20"/>
  <c r="I69" i="20"/>
  <c r="I70" i="20"/>
  <c r="I71" i="20"/>
  <c r="I72" i="20"/>
  <c r="I73" i="20"/>
  <c r="I74" i="20"/>
  <c r="I75" i="20"/>
  <c r="I76" i="20"/>
  <c r="I77" i="20"/>
  <c r="I78" i="20"/>
  <c r="I79" i="20"/>
  <c r="I80" i="20"/>
  <c r="I81" i="20"/>
  <c r="I82" i="20"/>
  <c r="I83" i="20"/>
  <c r="I84" i="20"/>
  <c r="I85" i="20"/>
  <c r="I86" i="20"/>
  <c r="I87" i="20"/>
  <c r="I88" i="20"/>
  <c r="I89" i="20"/>
  <c r="I90" i="20"/>
  <c r="I91" i="20"/>
  <c r="I92" i="20"/>
  <c r="I93" i="20"/>
  <c r="I94" i="20"/>
  <c r="F4" i="26"/>
  <c r="G4" i="26"/>
  <c r="F5" i="26"/>
  <c r="G5" i="26"/>
  <c r="F6" i="26"/>
  <c r="G6" i="26"/>
  <c r="F7" i="26"/>
  <c r="G7" i="26"/>
  <c r="F8" i="26"/>
  <c r="G8" i="26"/>
  <c r="F9" i="26"/>
  <c r="G9" i="26"/>
  <c r="F10" i="26"/>
  <c r="G10" i="26"/>
  <c r="F11" i="26"/>
  <c r="G11" i="26"/>
  <c r="F12" i="26"/>
  <c r="G12" i="26"/>
  <c r="F14" i="26"/>
  <c r="G14" i="26"/>
  <c r="F17" i="26"/>
  <c r="G17" i="26"/>
  <c r="F18" i="26"/>
  <c r="G18" i="26"/>
  <c r="F19" i="26"/>
  <c r="G19" i="26"/>
  <c r="F21" i="26"/>
  <c r="G21" i="26"/>
  <c r="F22" i="26"/>
  <c r="G22" i="26"/>
  <c r="F23" i="26"/>
  <c r="G23" i="26"/>
  <c r="F24" i="26"/>
  <c r="G24" i="26"/>
  <c r="F25" i="26"/>
  <c r="G25" i="26"/>
  <c r="F26" i="26"/>
  <c r="G26" i="26"/>
  <c r="F27" i="26"/>
  <c r="G27" i="26"/>
  <c r="F28" i="26"/>
  <c r="G28" i="26"/>
  <c r="F29" i="26"/>
  <c r="G29" i="26"/>
  <c r="F30" i="26"/>
  <c r="G30" i="26"/>
  <c r="F31" i="26"/>
  <c r="G31" i="26"/>
  <c r="F32" i="26"/>
  <c r="G32" i="26"/>
  <c r="F33" i="26"/>
  <c r="G33" i="26"/>
  <c r="F34" i="26"/>
  <c r="G34" i="26"/>
  <c r="F35" i="26"/>
  <c r="G35" i="26"/>
  <c r="F36" i="26"/>
  <c r="G36" i="26"/>
  <c r="F37" i="26"/>
  <c r="G37" i="26"/>
  <c r="F38" i="26"/>
  <c r="G38" i="26"/>
  <c r="F39" i="26"/>
  <c r="G39" i="26"/>
  <c r="F40" i="26"/>
  <c r="G40" i="26"/>
  <c r="F41" i="26"/>
  <c r="G41" i="26"/>
  <c r="F42" i="26"/>
  <c r="G42" i="26"/>
  <c r="F43" i="26"/>
  <c r="G43" i="26"/>
  <c r="F44" i="26"/>
  <c r="G44" i="26"/>
  <c r="F45" i="26"/>
  <c r="G45" i="26"/>
  <c r="H45" i="26"/>
  <c r="J45" i="26" s="1"/>
  <c r="F46" i="26"/>
  <c r="G46" i="26"/>
  <c r="F47" i="26"/>
  <c r="G47" i="26"/>
  <c r="F48" i="26"/>
  <c r="G48" i="26"/>
  <c r="F49" i="26"/>
  <c r="G49" i="26"/>
  <c r="F50" i="26"/>
  <c r="G50" i="26"/>
  <c r="F51" i="26"/>
  <c r="G51" i="26"/>
  <c r="F52" i="26"/>
  <c r="G52" i="26"/>
  <c r="F53" i="26"/>
  <c r="G53" i="26"/>
  <c r="F54" i="26"/>
  <c r="G54" i="26"/>
  <c r="F55" i="26"/>
  <c r="G55" i="26"/>
  <c r="F56" i="26"/>
  <c r="G56" i="26"/>
  <c r="F57" i="26"/>
  <c r="G57" i="26"/>
  <c r="F58" i="26"/>
  <c r="G58" i="26"/>
  <c r="F59" i="26"/>
  <c r="G59" i="26"/>
  <c r="F60" i="26"/>
  <c r="G60" i="26"/>
  <c r="F61" i="26"/>
  <c r="G61" i="26"/>
  <c r="F62" i="26"/>
  <c r="G62" i="26"/>
  <c r="H62" i="26"/>
  <c r="J62" i="26" s="1"/>
  <c r="F63" i="26"/>
  <c r="G63" i="26"/>
  <c r="F64" i="26"/>
  <c r="G64" i="26"/>
  <c r="F68" i="26"/>
  <c r="G68" i="26"/>
  <c r="F69" i="26"/>
  <c r="G69" i="26"/>
  <c r="H69" i="26"/>
  <c r="J69" i="26" s="1"/>
  <c r="G3" i="26"/>
  <c r="F3" i="26"/>
  <c r="A4" i="26"/>
  <c r="A5" i="26"/>
  <c r="A6" i="26"/>
  <c r="A7" i="26"/>
  <c r="A8" i="26"/>
  <c r="A9" i="26"/>
  <c r="A10" i="26"/>
  <c r="A11" i="26"/>
  <c r="A12" i="26"/>
  <c r="A13" i="26"/>
  <c r="A14" i="26"/>
  <c r="A15" i="26"/>
  <c r="A16" i="26"/>
  <c r="A17" i="26"/>
  <c r="A18" i="26"/>
  <c r="A19" i="26"/>
  <c r="A20" i="26"/>
  <c r="A21" i="26"/>
  <c r="A22" i="26"/>
  <c r="A23" i="26"/>
  <c r="A24" i="26"/>
  <c r="A25" i="26"/>
  <c r="A26" i="26"/>
  <c r="A27" i="26"/>
  <c r="A28" i="26"/>
  <c r="A29" i="26"/>
  <c r="A30" i="26"/>
  <c r="A31" i="26"/>
  <c r="A32" i="26"/>
  <c r="A33" i="26"/>
  <c r="A34" i="26"/>
  <c r="A35" i="26"/>
  <c r="A36" i="26"/>
  <c r="A37" i="26"/>
  <c r="A38" i="26"/>
  <c r="A39" i="26"/>
  <c r="A40" i="26"/>
  <c r="A41" i="26"/>
  <c r="A42" i="26"/>
  <c r="A43" i="26"/>
  <c r="A44" i="26"/>
  <c r="A45" i="26"/>
  <c r="A46" i="26"/>
  <c r="A47" i="26"/>
  <c r="A48" i="26"/>
  <c r="A49" i="26"/>
  <c r="A50" i="26"/>
  <c r="A51" i="26"/>
  <c r="A52" i="26"/>
  <c r="A53" i="26"/>
  <c r="A54" i="26"/>
  <c r="A55" i="26"/>
  <c r="A56" i="26"/>
  <c r="A57" i="26"/>
  <c r="A58" i="26"/>
  <c r="A59" i="26"/>
  <c r="A60" i="26"/>
  <c r="A61" i="26"/>
  <c r="A62" i="26"/>
  <c r="A63" i="26"/>
  <c r="A64" i="26"/>
  <c r="A65" i="26"/>
  <c r="A66" i="26"/>
  <c r="A67" i="26"/>
  <c r="A68" i="26"/>
  <c r="A69" i="26"/>
  <c r="A3" i="26"/>
  <c r="I98" i="20"/>
  <c r="I43" i="20"/>
  <c r="I19" i="20"/>
  <c r="I18" i="20"/>
  <c r="I17" i="20"/>
  <c r="A4" i="25"/>
  <c r="A5" i="25"/>
  <c r="A6" i="25"/>
  <c r="A9" i="25"/>
  <c r="A3" i="25"/>
  <c r="E6" i="25"/>
  <c r="F6" i="25"/>
  <c r="E9" i="25"/>
  <c r="F9" i="25"/>
  <c r="G9" i="25"/>
  <c r="I9" i="25" s="1"/>
  <c r="F5" i="25"/>
  <c r="E5" i="25"/>
  <c r="G18" i="20"/>
  <c r="F18" i="20"/>
  <c r="F34" i="20"/>
  <c r="H94" i="20"/>
  <c r="H93" i="20"/>
  <c r="H89" i="20"/>
  <c r="H88" i="20"/>
  <c r="H87" i="20"/>
  <c r="H86" i="20"/>
  <c r="H85" i="20"/>
  <c r="H84" i="20"/>
  <c r="H83" i="20"/>
  <c r="H82" i="20"/>
  <c r="H81" i="20"/>
  <c r="H80" i="20"/>
  <c r="H79" i="20"/>
  <c r="H78" i="20"/>
  <c r="H77" i="20"/>
  <c r="H76" i="20"/>
  <c r="H75" i="20"/>
  <c r="H74" i="20"/>
  <c r="H73" i="20"/>
  <c r="H72" i="20"/>
  <c r="H71" i="20"/>
  <c r="H70" i="20"/>
  <c r="H69" i="20"/>
  <c r="H68" i="20"/>
  <c r="H67" i="20"/>
  <c r="H66" i="20"/>
  <c r="H65" i="20"/>
  <c r="H64" i="20"/>
  <c r="H63" i="20"/>
  <c r="H62" i="20"/>
  <c r="H61" i="20"/>
  <c r="H60" i="20"/>
  <c r="H59" i="20"/>
  <c r="H58" i="20"/>
  <c r="H57" i="20"/>
  <c r="H56" i="20"/>
  <c r="H55" i="20"/>
  <c r="H54" i="20"/>
  <c r="H53" i="20"/>
  <c r="H52" i="20"/>
  <c r="H51" i="20"/>
  <c r="H50" i="20"/>
  <c r="H49" i="20"/>
  <c r="H48" i="20"/>
  <c r="H47" i="20"/>
  <c r="H46" i="20"/>
  <c r="H43" i="20"/>
  <c r="H38" i="20"/>
  <c r="H37" i="20"/>
  <c r="H36" i="20"/>
  <c r="H33" i="20"/>
  <c r="H30" i="20"/>
  <c r="H29" i="20"/>
  <c r="H28" i="20"/>
  <c r="H27" i="20"/>
  <c r="H26" i="20"/>
  <c r="H25" i="20"/>
  <c r="H24" i="20"/>
  <c r="H23" i="20"/>
  <c r="H22" i="20"/>
  <c r="H11" i="26" l="1"/>
  <c r="J11" i="26" s="1"/>
  <c r="H37" i="26"/>
  <c r="J37" i="26" s="1"/>
  <c r="H54" i="26"/>
  <c r="J54" i="26" s="1"/>
  <c r="H14" i="26"/>
  <c r="J14" i="26" s="1"/>
  <c r="H61" i="26"/>
  <c r="J61" i="26" s="1"/>
  <c r="H46" i="26"/>
  <c r="J46" i="26" s="1"/>
  <c r="H53" i="26"/>
  <c r="J53" i="26" s="1"/>
  <c r="H38" i="26"/>
  <c r="J38" i="26" s="1"/>
  <c r="H30" i="26"/>
  <c r="J30" i="26" s="1"/>
  <c r="H22" i="26"/>
  <c r="J22" i="26" s="1"/>
  <c r="H6" i="26"/>
  <c r="J6" i="26" s="1"/>
  <c r="H35" i="26"/>
  <c r="J35" i="26" s="1"/>
  <c r="F4" i="25"/>
  <c r="H64" i="26"/>
  <c r="J64" i="26" s="1"/>
  <c r="H56" i="26"/>
  <c r="J56" i="26" s="1"/>
  <c r="H48" i="26"/>
  <c r="J48" i="26" s="1"/>
  <c r="H40" i="26"/>
  <c r="J40" i="26" s="1"/>
  <c r="H32" i="26"/>
  <c r="J32" i="26" s="1"/>
  <c r="H24" i="26"/>
  <c r="J24" i="26" s="1"/>
  <c r="H8" i="26"/>
  <c r="J8" i="26" s="1"/>
  <c r="H29" i="26"/>
  <c r="J29" i="26" s="1"/>
  <c r="H21" i="26"/>
  <c r="J21" i="26" s="1"/>
  <c r="H5" i="26"/>
  <c r="J5" i="26" s="1"/>
  <c r="H18" i="20"/>
  <c r="J18" i="20" s="1"/>
  <c r="H59" i="26"/>
  <c r="J59" i="26" s="1"/>
  <c r="H58" i="26"/>
  <c r="J58" i="26" s="1"/>
  <c r="H50" i="26"/>
  <c r="J50" i="26" s="1"/>
  <c r="H42" i="26"/>
  <c r="J42" i="26" s="1"/>
  <c r="H34" i="26"/>
  <c r="J34" i="26" s="1"/>
  <c r="H26" i="26"/>
  <c r="J26" i="26" s="1"/>
  <c r="H18" i="26"/>
  <c r="J18" i="26" s="1"/>
  <c r="H10" i="26"/>
  <c r="J10" i="26" s="1"/>
  <c r="H19" i="26"/>
  <c r="J19" i="26" s="1"/>
  <c r="H63" i="26"/>
  <c r="J63" i="26" s="1"/>
  <c r="H55" i="26"/>
  <c r="J55" i="26" s="1"/>
  <c r="H47" i="26"/>
  <c r="J47" i="26" s="1"/>
  <c r="H39" i="26"/>
  <c r="J39" i="26" s="1"/>
  <c r="H31" i="26"/>
  <c r="J31" i="26" s="1"/>
  <c r="H23" i="26"/>
  <c r="J23" i="26" s="1"/>
  <c r="H7" i="26"/>
  <c r="J7" i="26" s="1"/>
  <c r="G6" i="25"/>
  <c r="I6" i="25" s="1"/>
  <c r="H51" i="26"/>
  <c r="J51" i="26" s="1"/>
  <c r="H68" i="26"/>
  <c r="J68" i="26" s="1"/>
  <c r="H60" i="26"/>
  <c r="J60" i="26" s="1"/>
  <c r="H52" i="26"/>
  <c r="J52" i="26" s="1"/>
  <c r="H44" i="26"/>
  <c r="J44" i="26" s="1"/>
  <c r="H36" i="26"/>
  <c r="J36" i="26" s="1"/>
  <c r="H28" i="26"/>
  <c r="J28" i="26" s="1"/>
  <c r="H12" i="26"/>
  <c r="J12" i="26" s="1"/>
  <c r="H4" i="26"/>
  <c r="J4" i="26" s="1"/>
  <c r="H43" i="26"/>
  <c r="J43" i="26" s="1"/>
  <c r="H27" i="26"/>
  <c r="J27" i="26" s="1"/>
  <c r="H57" i="26"/>
  <c r="J57" i="26" s="1"/>
  <c r="H49" i="26"/>
  <c r="J49" i="26" s="1"/>
  <c r="H41" i="26"/>
  <c r="J41" i="26" s="1"/>
  <c r="H33" i="26"/>
  <c r="J33" i="26" s="1"/>
  <c r="H25" i="26"/>
  <c r="J25" i="26" s="1"/>
  <c r="H17" i="26"/>
  <c r="J17" i="26" s="1"/>
  <c r="F15" i="26"/>
  <c r="H9" i="26"/>
  <c r="J9" i="26" s="1"/>
  <c r="E4" i="25"/>
  <c r="H19" i="20"/>
  <c r="G4" i="25" l="1"/>
  <c r="I4" i="25" s="1"/>
  <c r="G5" i="25"/>
  <c r="I5" i="25" l="1"/>
  <c r="J19" i="20"/>
  <c r="H21" i="20" l="1"/>
  <c r="H3" i="26" l="1"/>
  <c r="J3" i="26" s="1"/>
  <c r="F91" i="20"/>
  <c r="F90" i="20"/>
  <c r="G31" i="20"/>
  <c r="F31" i="20"/>
  <c r="G34" i="20"/>
  <c r="G35" i="20" l="1"/>
  <c r="G15" i="26"/>
  <c r="G13" i="26"/>
  <c r="F65" i="26"/>
  <c r="F13" i="26"/>
  <c r="F66" i="26"/>
  <c r="H31" i="20"/>
  <c r="F35" i="20"/>
  <c r="H34" i="20"/>
  <c r="J36" i="20"/>
  <c r="H13" i="26" l="1"/>
  <c r="J13" i="26" s="1"/>
  <c r="H15" i="26"/>
  <c r="J15" i="26" s="1"/>
  <c r="H35" i="20"/>
  <c r="J35" i="20" s="1"/>
  <c r="F16" i="26"/>
  <c r="G16" i="26"/>
  <c r="J31" i="20"/>
  <c r="G39" i="20"/>
  <c r="F39" i="20"/>
  <c r="J34" i="20"/>
  <c r="G91" i="20"/>
  <c r="G90" i="20"/>
  <c r="G92" i="20"/>
  <c r="F92" i="20"/>
  <c r="G67" i="26" l="1"/>
  <c r="F20" i="26"/>
  <c r="G20" i="26"/>
  <c r="F67" i="26"/>
  <c r="H90" i="20"/>
  <c r="G65" i="26"/>
  <c r="H91" i="20"/>
  <c r="G66" i="26"/>
  <c r="H16" i="26"/>
  <c r="J16" i="26" s="1"/>
  <c r="H39" i="20"/>
  <c r="H92" i="20"/>
  <c r="J52" i="20"/>
  <c r="J51" i="20"/>
  <c r="H66" i="26" l="1"/>
  <c r="J66" i="26" s="1"/>
  <c r="H67" i="26"/>
  <c r="J67" i="26" s="1"/>
  <c r="H20" i="26"/>
  <c r="J20" i="26" s="1"/>
  <c r="H65" i="26"/>
  <c r="J65" i="26" s="1"/>
  <c r="J94" i="20"/>
  <c r="J93" i="20"/>
  <c r="J90" i="20"/>
  <c r="J91" i="20"/>
  <c r="J92" i="20"/>
  <c r="J68" i="20"/>
  <c r="J65" i="20"/>
  <c r="J64" i="20"/>
  <c r="J56" i="20"/>
  <c r="J47" i="20"/>
  <c r="J70" i="26" l="1"/>
  <c r="J80" i="20"/>
  <c r="G17" i="20"/>
  <c r="F17" i="20"/>
  <c r="F3" i="25" l="1"/>
  <c r="H17" i="20"/>
  <c r="E3" i="25"/>
  <c r="J88" i="20"/>
  <c r="J63" i="20"/>
  <c r="J79" i="20"/>
  <c r="J74" i="20"/>
  <c r="J78" i="20"/>
  <c r="J77" i="20"/>
  <c r="J70" i="20"/>
  <c r="J69" i="20"/>
  <c r="J73" i="20"/>
  <c r="J72" i="20"/>
  <c r="J67" i="20"/>
  <c r="J66" i="20"/>
  <c r="J61" i="20"/>
  <c r="J28" i="20"/>
  <c r="J30" i="20"/>
  <c r="J29" i="20"/>
  <c r="J27" i="20"/>
  <c r="J26" i="20"/>
  <c r="J25" i="20"/>
  <c r="J39" i="20"/>
  <c r="J59" i="20"/>
  <c r="J58" i="20"/>
  <c r="J57" i="20"/>
  <c r="J71" i="20"/>
  <c r="J87" i="20"/>
  <c r="J86" i="20"/>
  <c r="J85" i="20"/>
  <c r="J89" i="20"/>
  <c r="J83" i="20"/>
  <c r="J84" i="20"/>
  <c r="J50" i="20"/>
  <c r="J49" i="20"/>
  <c r="J55" i="20"/>
  <c r="J82" i="20"/>
  <c r="J81" i="20"/>
  <c r="J76" i="20"/>
  <c r="J75" i="20"/>
  <c r="F18" i="24"/>
  <c r="H18" i="24" s="1"/>
  <c r="J54" i="20"/>
  <c r="J53" i="20"/>
  <c r="J48" i="20"/>
  <c r="J46" i="20"/>
  <c r="J43" i="20"/>
  <c r="J42" i="20" s="1"/>
  <c r="J22" i="20"/>
  <c r="F37" i="24"/>
  <c r="H37" i="24" s="1"/>
  <c r="J33" i="20"/>
  <c r="J23" i="20"/>
  <c r="J24" i="20"/>
  <c r="F28" i="24"/>
  <c r="H28" i="24" s="1"/>
  <c r="D14" i="23"/>
  <c r="F14" i="23" s="1"/>
  <c r="D15" i="23"/>
  <c r="F15" i="23" s="1"/>
  <c r="D16" i="23"/>
  <c r="F16" i="23" s="1"/>
  <c r="D17" i="23"/>
  <c r="F17" i="23" s="1"/>
  <c r="F35" i="24"/>
  <c r="H35" i="24" s="1"/>
  <c r="F21" i="24"/>
  <c r="H21" i="24" s="1"/>
  <c r="F11" i="24"/>
  <c r="H11" i="24" s="1"/>
  <c r="F61" i="24"/>
  <c r="H61" i="24" s="1"/>
  <c r="F39" i="24"/>
  <c r="H39" i="24" s="1"/>
  <c r="F10" i="24"/>
  <c r="H10" i="24" s="1"/>
  <c r="F22" i="24"/>
  <c r="H22" i="24" s="1"/>
  <c r="F12" i="24"/>
  <c r="H12" i="24" s="1"/>
  <c r="F63" i="24"/>
  <c r="H63" i="24" s="1"/>
  <c r="F46" i="24"/>
  <c r="H46" i="24" s="1"/>
  <c r="D13" i="23"/>
  <c r="F13" i="23" s="1"/>
  <c r="J101" i="20"/>
  <c r="J100" i="20" s="1"/>
  <c r="J98" i="20"/>
  <c r="J97" i="20" s="1"/>
  <c r="F23" i="24"/>
  <c r="H23" i="24" s="1"/>
  <c r="F47" i="24"/>
  <c r="H47" i="24" s="1"/>
  <c r="F59" i="24"/>
  <c r="H59" i="24" s="1"/>
  <c r="F44" i="24"/>
  <c r="H44" i="24" s="1"/>
  <c r="F17" i="24"/>
  <c r="H17" i="24" s="1"/>
  <c r="F51" i="24"/>
  <c r="H51" i="24" s="1"/>
  <c r="F26" i="24"/>
  <c r="H26" i="24" s="1"/>
  <c r="F16" i="24"/>
  <c r="H16" i="24" s="1"/>
  <c r="F68" i="24"/>
  <c r="H68" i="24" s="1"/>
  <c r="D12" i="23"/>
  <c r="F12" i="23" s="1"/>
  <c r="D9" i="23"/>
  <c r="F9" i="23" s="1"/>
  <c r="D11" i="23"/>
  <c r="F11" i="23" s="1"/>
  <c r="F60" i="24"/>
  <c r="H60" i="24" s="1"/>
  <c r="F15" i="24"/>
  <c r="H15" i="24" s="1"/>
  <c r="F19" i="24"/>
  <c r="H19" i="24" s="1"/>
  <c r="F42" i="24"/>
  <c r="H42" i="24" s="1"/>
  <c r="F24" i="24"/>
  <c r="H24" i="24" s="1"/>
  <c r="F67" i="24"/>
  <c r="H67" i="24" s="1"/>
  <c r="F52" i="24"/>
  <c r="H52" i="24" s="1"/>
  <c r="F49" i="24"/>
  <c r="H49" i="24" s="1"/>
  <c r="F55" i="24"/>
  <c r="H55" i="24" s="1"/>
  <c r="F65" i="24"/>
  <c r="H65" i="24" s="1"/>
  <c r="F43" i="24"/>
  <c r="H43" i="24" s="1"/>
  <c r="D10" i="23"/>
  <c r="F10" i="23" s="1"/>
  <c r="F14" i="24"/>
  <c r="H14" i="24" s="1"/>
  <c r="F13" i="24"/>
  <c r="H13" i="24" s="1"/>
  <c r="F53" i="24"/>
  <c r="H53" i="24" s="1"/>
  <c r="F56" i="24"/>
  <c r="H56" i="24" s="1"/>
  <c r="G3" i="25" l="1"/>
  <c r="I3" i="25" s="1"/>
  <c r="I10" i="25" s="1"/>
  <c r="F41" i="24"/>
  <c r="H41" i="24" s="1"/>
  <c r="F54" i="24"/>
  <c r="H54" i="24" s="1"/>
  <c r="F8" i="24"/>
  <c r="H8" i="24" s="1"/>
  <c r="F45" i="24"/>
  <c r="H45" i="24" s="1"/>
  <c r="F32" i="24"/>
  <c r="H32" i="24" s="1"/>
  <c r="F34" i="24"/>
  <c r="H34" i="24" s="1"/>
  <c r="F62" i="24"/>
  <c r="H62" i="24" s="1"/>
  <c r="F29" i="24"/>
  <c r="H29" i="24" s="1"/>
  <c r="F48" i="24"/>
  <c r="H48" i="24" s="1"/>
  <c r="F27" i="24"/>
  <c r="H27" i="24" s="1"/>
  <c r="J96" i="20"/>
  <c r="F64" i="24"/>
  <c r="H64" i="24" s="1"/>
  <c r="F38" i="24"/>
  <c r="H38" i="24" s="1"/>
  <c r="F7" i="24"/>
  <c r="H7" i="24" s="1"/>
  <c r="H70" i="24" s="1"/>
  <c r="F57" i="24"/>
  <c r="H57" i="24" s="1"/>
  <c r="F9" i="24"/>
  <c r="H9" i="24" s="1"/>
  <c r="F33" i="24"/>
  <c r="H33" i="24" s="1"/>
  <c r="F50" i="24"/>
  <c r="H50" i="24" s="1"/>
  <c r="J21" i="20"/>
  <c r="F31" i="24"/>
  <c r="H31" i="24" s="1"/>
  <c r="F66" i="24"/>
  <c r="H66" i="24" s="1"/>
  <c r="F25" i="24"/>
  <c r="H25" i="24" s="1"/>
  <c r="F30" i="24"/>
  <c r="H30" i="24" s="1"/>
  <c r="D8" i="23"/>
  <c r="F8" i="23" s="1"/>
  <c r="J60" i="20"/>
  <c r="F69" i="24"/>
  <c r="H69" i="24" s="1"/>
  <c r="F58" i="24"/>
  <c r="H58" i="24" s="1"/>
  <c r="F40" i="24"/>
  <c r="H40" i="24" s="1"/>
  <c r="J17" i="20"/>
  <c r="F36" i="24"/>
  <c r="H36" i="24" s="1"/>
  <c r="J37" i="20"/>
  <c r="F20" i="24"/>
  <c r="H20" i="24" s="1"/>
  <c r="J62" i="20"/>
  <c r="J38" i="20"/>
  <c r="J32" i="20" l="1"/>
  <c r="J45" i="20"/>
  <c r="J41" i="20" s="1"/>
  <c r="J16" i="20"/>
  <c r="J103" i="20" s="1"/>
  <c r="I11" i="25" s="1"/>
  <c r="D7" i="23"/>
  <c r="F7" i="23" s="1"/>
  <c r="F18" i="23" s="1"/>
  <c r="H32" i="20" l="1"/>
  <c r="J20" i="20"/>
  <c r="J104" i="20" s="1"/>
  <c r="F19" i="23"/>
  <c r="J71" i="26" l="1"/>
  <c r="J15" i="20"/>
  <c r="J102" i="20" s="1"/>
  <c r="J105" i="20" s="1"/>
  <c r="H71" i="24"/>
</calcChain>
</file>

<file path=xl/sharedStrings.xml><?xml version="1.0" encoding="utf-8"?>
<sst xmlns="http://schemas.openxmlformats.org/spreadsheetml/2006/main" count="897" uniqueCount="257">
  <si>
    <t>№</t>
  </si>
  <si>
    <t>Наименование</t>
  </si>
  <si>
    <t>шт</t>
  </si>
  <si>
    <t>м</t>
  </si>
  <si>
    <t>комплекс</t>
  </si>
  <si>
    <t>ПНР</t>
  </si>
  <si>
    <t>Цена</t>
  </si>
  <si>
    <t>Сумма</t>
  </si>
  <si>
    <t>Примечание</t>
  </si>
  <si>
    <t>Ед. изм.</t>
  </si>
  <si>
    <t xml:space="preserve">Внутренние инженерные сети </t>
  </si>
  <si>
    <t>Прокладка КПП, трубы</t>
  </si>
  <si>
    <t>Работа:</t>
  </si>
  <si>
    <t>Материалы:</t>
  </si>
  <si>
    <t xml:space="preserve">Прокладка КПП </t>
  </si>
  <si>
    <t>Прокладка трубы</t>
  </si>
  <si>
    <t>Установка оборудования</t>
  </si>
  <si>
    <t>в тч стоимость работ:</t>
  </si>
  <si>
    <t>в тч стоимость материалов:</t>
  </si>
  <si>
    <t>-</t>
  </si>
  <si>
    <t xml:space="preserve">Система пожарной сигнализации и система оповещения и управления эвакуацией людей при пожаре </t>
  </si>
  <si>
    <t>Марка</t>
  </si>
  <si>
    <t>Характеристика</t>
  </si>
  <si>
    <t>11.10.</t>
  </si>
  <si>
    <t>11.10.01</t>
  </si>
  <si>
    <t>11.10.03.</t>
  </si>
  <si>
    <t>11.10.03.00</t>
  </si>
  <si>
    <t>R3-Рубеж-БИУ</t>
  </si>
  <si>
    <t xml:space="preserve">шт </t>
  </si>
  <si>
    <t>11.10.02.</t>
  </si>
  <si>
    <t>Приложение №</t>
  </si>
  <si>
    <t>к Договору подряда №</t>
  </si>
  <si>
    <t>ПОДРЯДЧИК:</t>
  </si>
  <si>
    <t>ЗАКАЗЧИК:</t>
  </si>
  <si>
    <t>ТЕХНИЧЕСКИЙ ЗАКАЗЧИК:</t>
  </si>
  <si>
    <t>Примечание: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</si>
  <si>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</si>
  <si>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</si>
  <si>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</si>
  <si>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Итого</t>
  </si>
  <si>
    <t>Форма закупа материала</t>
  </si>
  <si>
    <t>Прокладка металлорукава</t>
  </si>
  <si>
    <t>Свод по работам</t>
  </si>
  <si>
    <t>симметричной парной скрутки, сеч. 1х2х0,5 мм2</t>
  </si>
  <si>
    <t>Кабель тип 1</t>
  </si>
  <si>
    <t>КПСнг(А)-FRLS</t>
  </si>
  <si>
    <t>симметричной парной скрутки, сеч. 1х2х1,5 мм2</t>
  </si>
  <si>
    <t>Кабель тип 2</t>
  </si>
  <si>
    <t>огнестойкий силовой, сеч. 3x1,5 мм2</t>
  </si>
  <si>
    <t>ВВГнг(А)-FRLS</t>
  </si>
  <si>
    <t>Кабель тип 3</t>
  </si>
  <si>
    <t>Кабель тип 4</t>
  </si>
  <si>
    <t>симметричной парной скрутки, сеч. 2х2х0,2 мм2</t>
  </si>
  <si>
    <t>Кабель тип 5</t>
  </si>
  <si>
    <t>Кабель тип 6</t>
  </si>
  <si>
    <t>симметричной парной скрутки, сеч. 2х2х0,5 мм2</t>
  </si>
  <si>
    <t>Труба тип 1</t>
  </si>
  <si>
    <t>гофрированная самозатухающая ТГТ СЗ Ø 16 мм с зондом</t>
  </si>
  <si>
    <t>Труба тип 2</t>
  </si>
  <si>
    <t>гофрированная самозатухающая ТГТ СЗ Ø 25 мм с зондом</t>
  </si>
  <si>
    <t>Труба тип 3</t>
  </si>
  <si>
    <t>Металлорукав</t>
  </si>
  <si>
    <t>в ПВХ изоляции МРПИ НГ д20 морозостойкий черный, УХЛ1
zeta44405</t>
  </si>
  <si>
    <t>Коробка распределительная 80х80х40</t>
  </si>
  <si>
    <t>DKC</t>
  </si>
  <si>
    <t>Коробка распределительная огнестойкая</t>
  </si>
  <si>
    <t>КМ-О (8к)-IP41</t>
  </si>
  <si>
    <t>Хомут трубный в комплекте, 1 1/2", 47-51 мм</t>
  </si>
  <si>
    <t>Знаки пожарной безопасности тип 1</t>
  </si>
  <si>
    <t>Знаки пожарной безопасности тип 2</t>
  </si>
  <si>
    <t>Знаки пожарной безопасности тип 3</t>
  </si>
  <si>
    <t>R3-Рубеж-2ОП</t>
  </si>
  <si>
    <t>Блок индикации и управления</t>
  </si>
  <si>
    <t>Источник вторичного электропитания тип 1</t>
  </si>
  <si>
    <t>Источник вторичного электропитания тип 2</t>
  </si>
  <si>
    <t>Бокс резервного электропитания</t>
  </si>
  <si>
    <t>Извещатель тип 1</t>
  </si>
  <si>
    <t>Извещатель тип 2</t>
  </si>
  <si>
    <t>Извещатель тип 3</t>
  </si>
  <si>
    <t>Извещатель тип 4</t>
  </si>
  <si>
    <t>Устройство дистанционного пуска тип 1</t>
  </si>
  <si>
    <t>Устройство дистанционного пуска тип 2</t>
  </si>
  <si>
    <t>Оповещатель тип 1</t>
  </si>
  <si>
    <t>Релейный модуль адресный тип 1</t>
  </si>
  <si>
    <t>Релейный модуль адресный тип 2</t>
  </si>
  <si>
    <t>Изолятор шлейфа</t>
  </si>
  <si>
    <t>R3-МС</t>
  </si>
  <si>
    <t>Модуль связи</t>
  </si>
  <si>
    <t>Аккумулятор тип 1</t>
  </si>
  <si>
    <t>Аккумулятор тип 2</t>
  </si>
  <si>
    <t>Аккумулятор тип 3</t>
  </si>
  <si>
    <t>на пластиковой основе 100*100
«Кнопка включения пожарной автоматики» F10</t>
  </si>
  <si>
    <t>на пластиковой основе 100*100
«Звуковой оповещатель пожарной тревоги» F11</t>
  </si>
  <si>
    <t>пленка ПВХ 100*100
«Кнопка включения пожарной автоматики» F10</t>
  </si>
  <si>
    <t>ИВЭПР 12/3,5 RS-R3
исп. 2x12 БР</t>
  </si>
  <si>
    <t>ИВЭПР 12/2 RS-R3
исп. 2x7 БР</t>
  </si>
  <si>
    <t>пожарный дымовой оптико-электронный адресно-аналоговый ИП 212-64-R3  IP40 (новый корпус)</t>
  </si>
  <si>
    <t>пожарный ручной адресный с встроенным изолятором короткого замыкания ИПР 513-11 ИКЗ-А-R3</t>
  </si>
  <si>
    <t xml:space="preserve"> Оповещатель световой “ВЫХОД”
ОПОП 1-8</t>
  </si>
  <si>
    <t xml:space="preserve">Оповещатель звуковой
ОПОП 2-35 12В </t>
  </si>
  <si>
    <t>Оповещатель тип 2</t>
  </si>
  <si>
    <t>БР-12 исп. 2x40</t>
  </si>
  <si>
    <t xml:space="preserve">УДП 513-11ИКЗ-R3 «ЗАПУСК ПОЖАРНЫХ НАСОСОВ» с встроенным изолятором короткого замыкания </t>
  </si>
  <si>
    <t>УДП 513-11ИКЗ-R3 «Пуск дымоудаления» с встроенным  изолятором короткого замыкания</t>
  </si>
  <si>
    <t>пожарный автономный
ИП 212-50М2</t>
  </si>
  <si>
    <t>РМ-4-R3</t>
  </si>
  <si>
    <t>с контролем целостности цепи
РМ-4К-R3</t>
  </si>
  <si>
    <t>Модуль управления клапаном дымоудаления и огнезащиты</t>
  </si>
  <si>
    <t>МДУ-1-R3</t>
  </si>
  <si>
    <t>АМ-4-R3</t>
  </si>
  <si>
    <t>ИЗ-1-R3</t>
  </si>
  <si>
    <t>Оповещатель тип 3</t>
  </si>
  <si>
    <t>Оповещатель тип 4</t>
  </si>
  <si>
    <t>Оповещатель тип 5</t>
  </si>
  <si>
    <t>охранно-пожарный световой «Насосная станция пожаротушения»  (световое табло (на защелках) (красный фон))
Молния-12</t>
  </si>
  <si>
    <t>7 Ач</t>
  </si>
  <si>
    <t>12 Ач</t>
  </si>
  <si>
    <t>Наконечник кольцевой НКИ 5,5-6</t>
  </si>
  <si>
    <t>Лоток неперфорированный шириной 100*50 мм</t>
  </si>
  <si>
    <t>Кабель-канал 100х60</t>
  </si>
  <si>
    <t>CKK10-100-060-1-K01</t>
  </si>
  <si>
    <t>IEK</t>
  </si>
  <si>
    <t>ЩМП-5-0
1000х650х285мм
У2 IP54 RAL 3020</t>
  </si>
  <si>
    <t>Шкаф управления тип 1</t>
  </si>
  <si>
    <t>Шкаф управления тип 2</t>
  </si>
  <si>
    <t>Шкаф управления тип 3</t>
  </si>
  <si>
    <t>Шкаф управления тип 4</t>
  </si>
  <si>
    <t>ШУН/В-5,5-00-R3</t>
  </si>
  <si>
    <t>ШУН/В-7,5-00-R3</t>
  </si>
  <si>
    <t>ШУН/В-11,0-00-R3</t>
  </si>
  <si>
    <t>охранно-пожарный световой
"Подключение пожарной техники" световое табло полусферическое  (красный фон)
Люкс-12</t>
  </si>
  <si>
    <t>световой "ВЫХОД"
Молния-12 ULTRA
универсальное крепление</t>
  </si>
  <si>
    <t>Прибор приемно-контрольный и управления охранно-пожарный адресный</t>
  </si>
  <si>
    <t>жесткая ПВХ д50
CTR10-063-K41-015I</t>
  </si>
  <si>
    <t>Щит металлический тип 1</t>
  </si>
  <si>
    <t>Щит металлический тип 2</t>
  </si>
  <si>
    <t>ЩМП-3-0
650х220х500мм
У2 IP54 RAL 3020</t>
  </si>
  <si>
    <t>Стойка кабельная стальная оцинкованная</t>
  </si>
  <si>
    <t>Полка кабельная стальная оцинкованная</t>
  </si>
  <si>
    <t>Профиль C-образный</t>
  </si>
  <si>
    <t>Шпилька для крепления профиля</t>
  </si>
  <si>
    <t>sk400</t>
  </si>
  <si>
    <t>pk200</t>
  </si>
  <si>
    <t>Адресная метка</t>
  </si>
  <si>
    <t xml:space="preserve">Модуль сопряжения </t>
  </si>
  <si>
    <t>АМ-1-R3</t>
  </si>
  <si>
    <t>охранный точечный магнитоконтактный
ИО 102-20</t>
  </si>
  <si>
    <t>26 Ач</t>
  </si>
  <si>
    <t>R3-МС-E</t>
  </si>
  <si>
    <t>ШУЗ-3-0,75-00-R3</t>
  </si>
  <si>
    <t>АМП-4-R3</t>
  </si>
  <si>
    <t>пожарный дымовой оптико-электронный аналоговый ИП 212-45</t>
  </si>
  <si>
    <t>Извещатель тип 5</t>
  </si>
  <si>
    <t>пожарный ручной аналоговый ИПР 513-10</t>
  </si>
  <si>
    <t>Устройство дистанционного пуска тип 3</t>
  </si>
  <si>
    <t>УДП 513-10 «ЗАПУСК ПОЖАРНЫХ НАСОСОВ»</t>
  </si>
  <si>
    <t xml:space="preserve">Бесконтактный считыватель идентификаторов смарт-карт </t>
  </si>
  <si>
    <t>STR-RM-B01</t>
  </si>
  <si>
    <t>Карта Mifare</t>
  </si>
  <si>
    <t xml:space="preserve">ВВГнг(А)-FRLS </t>
  </si>
  <si>
    <t>Кабель огнестойкий силовой, сеч. 5x1,5 мм2</t>
  </si>
  <si>
    <t>РИП-12 исп.20 (РИП-12-1/7М2-Р)</t>
  </si>
  <si>
    <t>Пусконаладочные работы тип 1</t>
  </si>
  <si>
    <t>Пусконаладочные работы тип 2</t>
  </si>
  <si>
    <t>Пусконаладочные работы тип 3</t>
  </si>
  <si>
    <t>Пусконаладочные работы тип 4</t>
  </si>
  <si>
    <t>Итого:</t>
  </si>
  <si>
    <t>за этаж, в тч подвал</t>
  </si>
  <si>
    <t>за этаж</t>
  </si>
  <si>
    <t>Свод по материалам</t>
  </si>
  <si>
    <t>100*50 мм</t>
  </si>
  <si>
    <t>НКИ 5,5-6</t>
  </si>
  <si>
    <t>C-образный</t>
  </si>
  <si>
    <t>47-51 мм</t>
  </si>
  <si>
    <t>шпилька</t>
  </si>
  <si>
    <t>Извещатель тип 6</t>
  </si>
  <si>
    <t>Источник вторичного электропитания тип 3</t>
  </si>
  <si>
    <t>Монтажные работы ГП-208 секция №1</t>
  </si>
  <si>
    <t>Устройство системы ПС и СОУЭ. ГП-72.208</t>
  </si>
  <si>
    <t>Монтажные работы ГП-208 секция №2</t>
  </si>
  <si>
    <t>Монтажные работы ГП-208 секция №3</t>
  </si>
  <si>
    <t>Монтажные работы ГП-208 секция №4</t>
  </si>
  <si>
    <t>Для секции №1 ГП-208</t>
  </si>
  <si>
    <t>Для секции №2 ГП-208</t>
  </si>
  <si>
    <t>Для секции №3 ГП-208</t>
  </si>
  <si>
    <t>Для секции №4 ГП-208</t>
  </si>
  <si>
    <t xml:space="preserve">закуп подрядчика </t>
  </si>
  <si>
    <t>МДУ-1c-R3 (МДУ-1-R3 не выпускают уже)</t>
  </si>
  <si>
    <t>ШУЗ-1,5-00-R3( ШУЗ-3-0,75-00-R3 снят с производства)</t>
  </si>
  <si>
    <t>%</t>
  </si>
  <si>
    <t>ИВЭПР 12/5 RS-R3
исп. 2x40 БР</t>
  </si>
  <si>
    <t>40 Ач</t>
  </si>
  <si>
    <t xml:space="preserve"> Оповещатель световой “ВЫХОД”
ОПОП 1-8 12В</t>
  </si>
  <si>
    <t>Sonar</t>
  </si>
  <si>
    <t>Настенный громкоговоритель</t>
  </si>
  <si>
    <t>Прибор управления средствами оповещения пожарный</t>
  </si>
  <si>
    <t>Бокс под 2 АКБ 12В 40Ач</t>
  </si>
  <si>
    <t>Sonar "SPM-Bох"</t>
  </si>
  <si>
    <t>Кожух для моноблоков серии SPM настенного исполнения</t>
  </si>
  <si>
    <t>кожух</t>
  </si>
  <si>
    <t>SFT-2300-M</t>
  </si>
  <si>
    <t>Фильтр оконечный для трансляционной линии</t>
  </si>
  <si>
    <t>Кол-во</t>
  </si>
  <si>
    <t>в ПВХ изоляции МРПИ НГ д20 морозостойкий черный, УХЛ1</t>
  </si>
  <si>
    <t>охранный точечный магнитоконтактный
ИО 102-26</t>
  </si>
  <si>
    <t>Шкаф управления тип 5</t>
  </si>
  <si>
    <t>охранно-пожарный световой
"Подключение пожарной техники" КОП25 П IP54</t>
  </si>
  <si>
    <t>Источник вторичного электропитания тип 4</t>
  </si>
  <si>
    <t>пожарный дымовой оптико-электронный адресно- аналоговый  IP40 (новый корпус) ИП 212-45</t>
  </si>
  <si>
    <t>пожарный ручной адресный с встроенным изолятором короткого замыкания ИПР 513-10</t>
  </si>
  <si>
    <t>УДП 513-10 «ЗАПУСК ПОЖАРНЫХ НАСОСОВ» с встроенным изолятором короткого замыкания</t>
  </si>
  <si>
    <t>Знак пожарной безопасности тип 1</t>
  </si>
  <si>
    <t>Знак пожарной безопасности тип 2</t>
  </si>
  <si>
    <t>Знак пожарной безопасности тип 3</t>
  </si>
  <si>
    <t>на пластиковой основе 100*100 «Кнопка включения пожарной автоматики» (извещатель пожарный ручной) F10</t>
  </si>
  <si>
    <t>на пластиковой основе 100*100 «Звуковой оповещатель пожарной тревоги» F11</t>
  </si>
  <si>
    <t>пленка ПВХ 100*100 «Кнопка включения пожарной автоматики» (извещатель пожарный ручной) F10</t>
  </si>
  <si>
    <t>Бесконтактный считыватель идентификаторов смарт-карт</t>
  </si>
  <si>
    <t>Устройство системы ПС и СОУЭ. ГП-214</t>
  </si>
  <si>
    <t>Встроенные помещения</t>
  </si>
  <si>
    <t xml:space="preserve"> SW-06-03</t>
  </si>
  <si>
    <t xml:space="preserve"> "Sonar SPM-B20050-AW"</t>
  </si>
  <si>
    <t>ГП-214.1</t>
  </si>
  <si>
    <t>ГП-214.2</t>
  </si>
  <si>
    <t>11.10.02.00</t>
  </si>
  <si>
    <t>КМ-О (4к)-IP41</t>
  </si>
  <si>
    <t>Встроенные помещения (10+6 шт)</t>
  </si>
  <si>
    <t>Встроенные помещения (6+4 шт)</t>
  </si>
  <si>
    <t>Встроенные помещения (5+3 шт)</t>
  </si>
  <si>
    <t>Монтажная пена Технониколь 240 PROFESSIONAL, огнестойкая, TN528380</t>
  </si>
  <si>
    <t>Огнезащитный силиконовый герметик Огнетитан SN однокомпонентный, серый 310 мл ТУ 2513-004-03495485-2016 БП-00000536</t>
  </si>
  <si>
    <t>Труба тип 4</t>
  </si>
  <si>
    <t xml:space="preserve"> Труба электросварная 76х3,5</t>
  </si>
  <si>
    <t>МДУ-1С-R3</t>
  </si>
  <si>
    <t>ШУН/В-3,0-03-R3</t>
  </si>
  <si>
    <t>ШУН/В-5,5-03-R3</t>
  </si>
  <si>
    <t>ШУН/В-7,5-03-R3</t>
  </si>
  <si>
    <t>ШУН/В-11,0-03-R3</t>
  </si>
  <si>
    <t>ООО "ЭНКО СТРОЙ"</t>
  </si>
  <si>
    <t>___________/С.И. Ярков</t>
  </si>
  <si>
    <t>Локальный сметный расчет №</t>
  </si>
  <si>
    <t>ООО "Технический заказчик "ЭНКО"</t>
  </si>
  <si>
    <t>Спецификация материалов</t>
  </si>
  <si>
    <t>Ведомость объемов работ</t>
  </si>
  <si>
    <t>Итого по ЛСР, в т.ч. НДС:</t>
  </si>
  <si>
    <t>в тч НДС 22%:</t>
  </si>
  <si>
    <t>№ п/п</t>
  </si>
  <si>
    <t>ИТОГО:</t>
  </si>
  <si>
    <t>проверка:</t>
  </si>
  <si>
    <r>
      <rPr>
        <b/>
        <sz val="10"/>
        <color theme="1"/>
        <rFont val="Arial Narrow"/>
        <family val="2"/>
        <charset val="204"/>
      </rPr>
      <t>Прочие материалы</t>
    </r>
    <r>
      <rPr>
        <sz val="10"/>
        <color theme="1"/>
        <rFont val="Arial Narrow"/>
        <family val="2"/>
        <charset val="204"/>
      </rPr>
      <t xml:space="preserve"> (Кабель-канал 100х60, Наконечник кольцевой НКИ 5,5-6, Коробка распределительная 80х80х40, Коробка распределительная огнестойкая, Хомут трубный в комплекте, 1 1/2", 47-51 мм)</t>
    </r>
  </si>
  <si>
    <t xml:space="preserve">Коробка распределительная огнестойкая </t>
  </si>
  <si>
    <t xml:space="preserve">Прибор приемно-контрольный и управления охранно-пожарный адресный </t>
  </si>
  <si>
    <t xml:space="preserve">Адресная метка </t>
  </si>
  <si>
    <t>Пусконаладочные работы секция 1</t>
  </si>
  <si>
    <t>Пусконаладочные работы секция 2</t>
  </si>
  <si>
    <t>Монтажные работы секция 1</t>
  </si>
  <si>
    <t>Монтажные работы секция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</si>
</sst>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i/>
      <u/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0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b/>
      <i/>
      <u/>
      <sz val="10"/>
      <name val="Arial Narrow"/>
      <family val="2"/>
      <charset val="204"/>
    </font>
    <font>
      <sz val="10"/>
      <name val="Arial Narrow"/>
      <family val="2"/>
      <charset val="204"/>
    </font>
    <font>
      <sz val="10"/>
      <color rgb="FFFF0000"/>
      <name val="Arial Narrow"/>
      <family val="2"/>
      <charset val="204"/>
    </font>
    <font>
      <b/>
      <i/>
      <sz val="10"/>
      <color theme="1"/>
      <name val="Arial Narrow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AE78D6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5" fillId="0" borderId="0"/>
    <xf numFmtId="0" fontId="3" fillId="0" borderId="0"/>
    <xf numFmtId="0" fontId="6" fillId="0" borderId="0"/>
    <xf numFmtId="0" fontId="5" fillId="0" borderId="0"/>
    <xf numFmtId="0" fontId="2" fillId="0" borderId="0"/>
    <xf numFmtId="0" fontId="2" fillId="0" borderId="0"/>
    <xf numFmtId="0" fontId="1" fillId="0" borderId="0"/>
  </cellStyleXfs>
  <cellXfs count="171">
    <xf numFmtId="0" fontId="0" fillId="0" borderId="0" xfId="0"/>
    <xf numFmtId="0" fontId="7" fillId="0" borderId="3" xfId="0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4" fontId="8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wrapText="1"/>
    </xf>
    <xf numFmtId="4" fontId="8" fillId="0" borderId="0" xfId="0" applyNumberFormat="1" applyFont="1"/>
    <xf numFmtId="0" fontId="10" fillId="2" borderId="1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left" vertical="center" wrapText="1"/>
    </xf>
    <xf numFmtId="4" fontId="9" fillId="4" borderId="1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right" vertical="center"/>
    </xf>
    <xf numFmtId="0" fontId="7" fillId="6" borderId="1" xfId="0" applyFont="1" applyFill="1" applyBorder="1" applyAlignment="1">
      <alignment horizontal="left" vertical="center" wrapText="1"/>
    </xf>
    <xf numFmtId="0" fontId="7" fillId="6" borderId="1" xfId="0" applyFont="1" applyFill="1" applyBorder="1" applyAlignment="1">
      <alignment horizontal="center" vertical="center" wrapText="1"/>
    </xf>
    <xf numFmtId="4" fontId="7" fillId="6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9" fontId="8" fillId="0" borderId="0" xfId="0" applyNumberFormat="1" applyFont="1"/>
    <xf numFmtId="49" fontId="7" fillId="6" borderId="4" xfId="0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49" fontId="9" fillId="4" borderId="1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/>
    <xf numFmtId="49" fontId="9" fillId="2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0" xfId="1" applyFont="1"/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9" fillId="0" borderId="0" xfId="0" applyFont="1"/>
    <xf numFmtId="0" fontId="11" fillId="0" borderId="0" xfId="0" applyFont="1" applyAlignment="1">
      <alignment vertical="center" wrapText="1"/>
    </xf>
    <xf numFmtId="49" fontId="10" fillId="0" borderId="0" xfId="0" applyNumberFormat="1" applyFont="1" applyAlignment="1">
      <alignment horizontal="center" vertical="center"/>
    </xf>
    <xf numFmtId="0" fontId="12" fillId="0" borderId="0" xfId="7" applyFont="1" applyAlignment="1">
      <alignment vertical="center" wrapText="1"/>
    </xf>
    <xf numFmtId="0" fontId="12" fillId="0" borderId="0" xfId="7" applyFont="1" applyAlignment="1">
      <alignment vertical="top" wrapText="1"/>
    </xf>
    <xf numFmtId="0" fontId="12" fillId="0" borderId="0" xfId="0" applyFont="1" applyAlignment="1">
      <alignment vertical="top" wrapText="1"/>
    </xf>
    <xf numFmtId="4" fontId="9" fillId="0" borderId="0" xfId="0" applyNumberFormat="1" applyFont="1"/>
    <xf numFmtId="49" fontId="7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3" borderId="2" xfId="0" applyFont="1" applyFill="1" applyBorder="1" applyAlignment="1">
      <alignment horizontal="center" vertical="center" wrapText="1"/>
    </xf>
    <xf numFmtId="4" fontId="9" fillId="4" borderId="1" xfId="0" applyNumberFormat="1" applyFont="1" applyFill="1" applyBorder="1" applyAlignment="1">
      <alignment horizontal="center" vertical="center" wrapText="1"/>
    </xf>
    <xf numFmtId="4" fontId="8" fillId="0" borderId="0" xfId="0" applyNumberFormat="1" applyFont="1" applyAlignment="1">
      <alignment wrapText="1"/>
    </xf>
    <xf numFmtId="4" fontId="9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4" fontId="8" fillId="0" borderId="0" xfId="0" applyNumberFormat="1" applyFont="1" applyAlignment="1">
      <alignment horizontal="center" vertical="center"/>
    </xf>
    <xf numFmtId="4" fontId="10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8" fillId="0" borderId="1" xfId="0" applyNumberFormat="1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>
      <alignment horizontal="center" vertical="center" wrapText="1"/>
    </xf>
    <xf numFmtId="0" fontId="13" fillId="0" borderId="0" xfId="0" applyFont="1"/>
    <xf numFmtId="0" fontId="14" fillId="0" borderId="3" xfId="0" applyFont="1" applyBorder="1" applyAlignment="1">
      <alignment horizontal="center" vertical="center" wrapText="1"/>
    </xf>
    <xf numFmtId="164" fontId="15" fillId="0" borderId="3" xfId="0" applyNumberFormat="1" applyFont="1" applyBorder="1" applyAlignment="1">
      <alignment horizontal="center" vertical="center" wrapText="1"/>
    </xf>
    <xf numFmtId="4" fontId="14" fillId="0" borderId="3" xfId="0" applyNumberFormat="1" applyFont="1" applyBorder="1" applyAlignment="1">
      <alignment horizontal="center" vertical="center" wrapText="1"/>
    </xf>
    <xf numFmtId="4" fontId="13" fillId="0" borderId="0" xfId="0" applyNumberFormat="1" applyFont="1"/>
    <xf numFmtId="0" fontId="13" fillId="0" borderId="1" xfId="0" applyFont="1" applyBorder="1"/>
    <xf numFmtId="0" fontId="14" fillId="0" borderId="1" xfId="0" applyFont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/>
    </xf>
    <xf numFmtId="4" fontId="13" fillId="0" borderId="0" xfId="0" applyNumberFormat="1" applyFont="1" applyAlignment="1">
      <alignment horizontal="center" vertical="center"/>
    </xf>
    <xf numFmtId="4" fontId="15" fillId="0" borderId="0" xfId="0" applyNumberFormat="1" applyFont="1" applyAlignment="1">
      <alignment horizontal="center" vertical="center"/>
    </xf>
    <xf numFmtId="0" fontId="16" fillId="0" borderId="0" xfId="0" applyFont="1" applyAlignment="1">
      <alignment vertical="center" wrapText="1"/>
    </xf>
    <xf numFmtId="0" fontId="13" fillId="0" borderId="0" xfId="0" applyFont="1" applyAlignment="1">
      <alignment wrapText="1"/>
    </xf>
    <xf numFmtId="0" fontId="15" fillId="0" borderId="0" xfId="0" applyFont="1"/>
    <xf numFmtId="4" fontId="13" fillId="0" borderId="0" xfId="0" applyNumberFormat="1" applyFont="1" applyAlignment="1">
      <alignment wrapText="1"/>
    </xf>
    <xf numFmtId="49" fontId="17" fillId="0" borderId="0" xfId="0" applyNumberFormat="1" applyFont="1" applyAlignment="1">
      <alignment horizontal="center" vertical="center"/>
    </xf>
    <xf numFmtId="0" fontId="18" fillId="0" borderId="0" xfId="7" applyFont="1" applyAlignment="1">
      <alignment vertical="center" wrapText="1"/>
    </xf>
    <xf numFmtId="0" fontId="17" fillId="0" borderId="0" xfId="0" applyFont="1" applyAlignment="1">
      <alignment horizontal="center" vertical="center"/>
    </xf>
    <xf numFmtId="0" fontId="18" fillId="0" borderId="0" xfId="7" applyFont="1" applyAlignment="1">
      <alignment vertical="top" wrapText="1"/>
    </xf>
    <xf numFmtId="0" fontId="18" fillId="0" borderId="0" xfId="0" applyFont="1" applyAlignment="1">
      <alignment vertical="top" wrapText="1"/>
    </xf>
    <xf numFmtId="0" fontId="17" fillId="0" borderId="0" xfId="7" applyFont="1" applyAlignment="1">
      <alignment vertical="center" wrapText="1"/>
    </xf>
    <xf numFmtId="0" fontId="17" fillId="0" borderId="0" xfId="0" applyFont="1" applyAlignment="1">
      <alignment vertical="center"/>
    </xf>
    <xf numFmtId="0" fontId="13" fillId="0" borderId="0" xfId="0" applyFont="1" applyAlignment="1">
      <alignment horizontal="right"/>
    </xf>
    <xf numFmtId="49" fontId="13" fillId="0" borderId="0" xfId="0" applyNumberFormat="1" applyFont="1"/>
    <xf numFmtId="4" fontId="15" fillId="0" borderId="0" xfId="0" applyNumberFormat="1" applyFont="1"/>
    <xf numFmtId="0" fontId="15" fillId="0" borderId="0" xfId="0" applyFont="1" applyAlignment="1">
      <alignment horizontal="right" vertical="center"/>
    </xf>
    <xf numFmtId="0" fontId="15" fillId="0" borderId="0" xfId="0" applyFont="1" applyAlignment="1">
      <alignment wrapText="1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 wrapText="1"/>
    </xf>
    <xf numFmtId="49" fontId="14" fillId="6" borderId="4" xfId="0" applyNumberFormat="1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left" vertical="center" wrapText="1"/>
    </xf>
    <xf numFmtId="0" fontId="14" fillId="6" borderId="1" xfId="0" applyFont="1" applyFill="1" applyBorder="1" applyAlignment="1">
      <alignment horizontal="center" vertical="center" wrapText="1"/>
    </xf>
    <xf numFmtId="4" fontId="14" fillId="6" borderId="1" xfId="0" applyNumberFormat="1" applyFont="1" applyFill="1" applyBorder="1" applyAlignment="1">
      <alignment horizontal="center" vertical="center" wrapText="1"/>
    </xf>
    <xf numFmtId="49" fontId="14" fillId="2" borderId="4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horizontal="center" vertical="center" wrapText="1"/>
    </xf>
    <xf numFmtId="4" fontId="14" fillId="2" borderId="1" xfId="0" applyNumberFormat="1" applyFont="1" applyFill="1" applyBorder="1" applyAlignment="1">
      <alignment horizontal="center" vertical="center" wrapText="1"/>
    </xf>
    <xf numFmtId="49" fontId="14" fillId="5" borderId="4" xfId="0" applyNumberFormat="1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left" vertical="center" wrapText="1"/>
    </xf>
    <xf numFmtId="0" fontId="14" fillId="5" borderId="1" xfId="0" applyFont="1" applyFill="1" applyBorder="1" applyAlignment="1">
      <alignment horizontal="center" vertical="center" wrapText="1"/>
    </xf>
    <xf numFmtId="4" fontId="14" fillId="5" borderId="1" xfId="0" applyNumberFormat="1" applyFont="1" applyFill="1" applyBorder="1" applyAlignment="1">
      <alignment horizontal="center" vertical="center" wrapText="1"/>
    </xf>
    <xf numFmtId="49" fontId="15" fillId="4" borderId="1" xfId="0" applyNumberFormat="1" applyFont="1" applyFill="1" applyBorder="1" applyAlignment="1">
      <alignment horizontal="center" vertical="center"/>
    </xf>
    <xf numFmtId="49" fontId="15" fillId="4" borderId="1" xfId="0" applyNumberFormat="1" applyFont="1" applyFill="1" applyBorder="1" applyAlignment="1">
      <alignment horizontal="left" vertical="center"/>
    </xf>
    <xf numFmtId="0" fontId="14" fillId="4" borderId="1" xfId="0" applyFont="1" applyFill="1" applyBorder="1" applyAlignment="1">
      <alignment horizontal="center" vertical="center" wrapText="1"/>
    </xf>
    <xf numFmtId="4" fontId="14" fillId="4" borderId="1" xfId="0" applyNumberFormat="1" applyFont="1" applyFill="1" applyBorder="1" applyAlignment="1">
      <alignment horizontal="center" vertical="center" wrapText="1"/>
    </xf>
    <xf numFmtId="49" fontId="15" fillId="2" borderId="1" xfId="0" applyNumberFormat="1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17" fillId="2" borderId="2" xfId="0" applyFont="1" applyFill="1" applyBorder="1" applyAlignment="1">
      <alignment horizontal="center" vertical="center" wrapText="1"/>
    </xf>
    <xf numFmtId="4" fontId="17" fillId="2" borderId="2" xfId="0" applyNumberFormat="1" applyFont="1" applyFill="1" applyBorder="1" applyAlignment="1">
      <alignment horizontal="center" vertical="center" wrapText="1"/>
    </xf>
    <xf numFmtId="4" fontId="17" fillId="2" borderId="1" xfId="0" applyNumberFormat="1" applyFont="1" applyFill="1" applyBorder="1" applyAlignment="1">
      <alignment horizontal="center" vertical="center" wrapText="1"/>
    </xf>
    <xf numFmtId="4" fontId="13" fillId="2" borderId="1" xfId="0" applyNumberFormat="1" applyFont="1" applyFill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center" vertical="center" wrapText="1"/>
    </xf>
    <xf numFmtId="4" fontId="14" fillId="0" borderId="2" xfId="0" applyNumberFormat="1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4" fontId="13" fillId="0" borderId="2" xfId="0" applyNumberFormat="1" applyFont="1" applyBorder="1" applyAlignment="1">
      <alignment horizontal="center" vertical="center"/>
    </xf>
    <xf numFmtId="4" fontId="15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49" fontId="13" fillId="7" borderId="1" xfId="0" applyNumberFormat="1" applyFont="1" applyFill="1" applyBorder="1" applyAlignment="1">
      <alignment horizontal="center" vertical="center"/>
    </xf>
    <xf numFmtId="0" fontId="17" fillId="7" borderId="1" xfId="0" applyFont="1" applyFill="1" applyBorder="1" applyAlignment="1">
      <alignment horizontal="left" vertical="center" wrapText="1"/>
    </xf>
    <xf numFmtId="0" fontId="13" fillId="7" borderId="1" xfId="0" applyFont="1" applyFill="1" applyBorder="1" applyAlignment="1">
      <alignment horizontal="left" vertical="center" wrapText="1"/>
    </xf>
    <xf numFmtId="0" fontId="17" fillId="7" borderId="1" xfId="0" applyFont="1" applyFill="1" applyBorder="1" applyAlignment="1">
      <alignment vertical="center" wrapText="1"/>
    </xf>
    <xf numFmtId="49" fontId="15" fillId="5" borderId="1" xfId="0" applyNumberFormat="1" applyFont="1" applyFill="1" applyBorder="1" applyAlignment="1">
      <alignment horizontal="center" vertical="center"/>
    </xf>
    <xf numFmtId="4" fontId="14" fillId="2" borderId="2" xfId="0" applyNumberFormat="1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/>
    </xf>
    <xf numFmtId="4" fontId="17" fillId="0" borderId="2" xfId="0" applyNumberFormat="1" applyFont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left" vertical="center" wrapText="1"/>
    </xf>
    <xf numFmtId="49" fontId="13" fillId="2" borderId="1" xfId="0" applyNumberFormat="1" applyFont="1" applyFill="1" applyBorder="1"/>
    <xf numFmtId="0" fontId="13" fillId="0" borderId="0" xfId="1" applyFont="1"/>
    <xf numFmtId="49" fontId="13" fillId="0" borderId="1" xfId="0" applyNumberFormat="1" applyFont="1" applyBorder="1"/>
    <xf numFmtId="1" fontId="17" fillId="0" borderId="4" xfId="1" applyNumberFormat="1" applyFont="1" applyBorder="1" applyAlignment="1">
      <alignment horizontal="center" vertical="center"/>
    </xf>
    <xf numFmtId="0" fontId="17" fillId="0" borderId="4" xfId="1" applyFont="1" applyBorder="1" applyAlignment="1">
      <alignment horizontal="left" vertical="top" wrapText="1"/>
    </xf>
    <xf numFmtId="1" fontId="17" fillId="0" borderId="4" xfId="1" applyNumberFormat="1" applyFont="1" applyBorder="1" applyAlignment="1">
      <alignment horizontal="center" vertical="center" wrapText="1"/>
    </xf>
    <xf numFmtId="0" fontId="14" fillId="0" borderId="4" xfId="1" applyFont="1" applyBorder="1" applyAlignment="1">
      <alignment horizontal="center" vertical="center"/>
    </xf>
    <xf numFmtId="4" fontId="17" fillId="0" borderId="1" xfId="1" applyNumberFormat="1" applyFont="1" applyBorder="1" applyAlignment="1">
      <alignment horizontal="center" vertical="center"/>
    </xf>
    <xf numFmtId="4" fontId="17" fillId="0" borderId="1" xfId="1" applyNumberFormat="1" applyFont="1" applyBorder="1" applyAlignment="1">
      <alignment horizontal="center" vertical="center" wrapText="1"/>
    </xf>
    <xf numFmtId="4" fontId="15" fillId="4" borderId="1" xfId="0" applyNumberFormat="1" applyFont="1" applyFill="1" applyBorder="1" applyAlignment="1">
      <alignment horizontal="center" vertical="center"/>
    </xf>
    <xf numFmtId="4" fontId="15" fillId="4" borderId="1" xfId="0" applyNumberFormat="1" applyFont="1" applyFill="1" applyBorder="1" applyAlignment="1">
      <alignment horizontal="center" vertical="center" wrapText="1"/>
    </xf>
    <xf numFmtId="49" fontId="19" fillId="2" borderId="1" xfId="0" applyNumberFormat="1" applyFont="1" applyFill="1" applyBorder="1" applyAlignment="1">
      <alignment horizontal="center" vertical="center"/>
    </xf>
    <xf numFmtId="4" fontId="19" fillId="2" borderId="1" xfId="0" applyNumberFormat="1" applyFont="1" applyFill="1" applyBorder="1" applyAlignment="1">
      <alignment horizontal="center" vertical="center"/>
    </xf>
    <xf numFmtId="4" fontId="19" fillId="2" borderId="1" xfId="0" applyNumberFormat="1" applyFont="1" applyFill="1" applyBorder="1" applyAlignment="1">
      <alignment horizontal="center" vertical="center" wrapText="1"/>
    </xf>
    <xf numFmtId="4" fontId="19" fillId="2" borderId="1" xfId="0" applyNumberFormat="1" applyFont="1" applyFill="1" applyBorder="1" applyAlignment="1" applyProtection="1">
      <alignment horizontal="center" vertical="center"/>
      <protection locked="0"/>
    </xf>
    <xf numFmtId="0" fontId="17" fillId="0" borderId="0" xfId="7" applyFont="1" applyAlignment="1">
      <alignment vertical="center"/>
    </xf>
    <xf numFmtId="0" fontId="13" fillId="0" borderId="1" xfId="0" applyFont="1" applyBorder="1" applyAlignment="1">
      <alignment horizontal="center" wrapText="1"/>
    </xf>
    <xf numFmtId="0" fontId="13" fillId="0" borderId="1" xfId="0" applyFont="1" applyBorder="1" applyAlignment="1">
      <alignment horizontal="left" vertical="center"/>
    </xf>
    <xf numFmtId="0" fontId="17" fillId="0" borderId="0" xfId="7" applyFont="1" applyAlignment="1">
      <alignment horizontal="left" vertical="center" wrapText="1"/>
    </xf>
    <xf numFmtId="0" fontId="15" fillId="4" borderId="2" xfId="0" applyFont="1" applyFill="1" applyBorder="1" applyAlignment="1">
      <alignment horizontal="right" vertical="center"/>
    </xf>
    <xf numFmtId="0" fontId="15" fillId="4" borderId="5" xfId="0" applyFont="1" applyFill="1" applyBorder="1" applyAlignment="1">
      <alignment horizontal="right" vertical="center"/>
    </xf>
    <xf numFmtId="0" fontId="15" fillId="4" borderId="6" xfId="0" applyFont="1" applyFill="1" applyBorder="1" applyAlignment="1">
      <alignment horizontal="right" vertical="center"/>
    </xf>
    <xf numFmtId="0" fontId="19" fillId="2" borderId="2" xfId="0" applyFont="1" applyFill="1" applyBorder="1" applyAlignment="1">
      <alignment horizontal="right" vertical="center"/>
    </xf>
    <xf numFmtId="0" fontId="19" fillId="2" borderId="5" xfId="0" applyFont="1" applyFill="1" applyBorder="1" applyAlignment="1">
      <alignment horizontal="right" vertical="center"/>
    </xf>
    <xf numFmtId="0" fontId="19" fillId="2" borderId="6" xfId="0" applyFont="1" applyFill="1" applyBorder="1" applyAlignment="1">
      <alignment horizontal="right" vertical="center"/>
    </xf>
    <xf numFmtId="0" fontId="17" fillId="0" borderId="0" xfId="7" applyFont="1" applyAlignment="1">
      <alignment horizontal="left" vertical="top" wrapText="1"/>
    </xf>
    <xf numFmtId="0" fontId="10" fillId="0" borderId="0" xfId="7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  <xf numFmtId="4" fontId="13" fillId="0" borderId="2" xfId="0" applyNumberFormat="1" applyFont="1" applyFill="1" applyBorder="1" applyAlignment="1">
      <alignment horizontal="center" vertical="center"/>
    </xf>
    <xf numFmtId="4" fontId="15" fillId="0" borderId="1" xfId="0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</cellXfs>
  <cellStyles count="8">
    <cellStyle name="Обычный" xfId="0" builtinId="0"/>
    <cellStyle name="Обычный 2" xfId="1" xr:uid="{00000000-0005-0000-0000-000001000000}"/>
    <cellStyle name="Обычный 2 2 2" xfId="3" xr:uid="{F756AFBC-F379-4B95-8419-D0411DD98570}"/>
    <cellStyle name="Обычный 2 3 2" xfId="4" xr:uid="{0CFC682D-B2EC-4D2A-8A1C-7ADA0393EAB3}"/>
    <cellStyle name="Обычный 3" xfId="2" xr:uid="{00000000-0005-0000-0000-000002000000}"/>
    <cellStyle name="Обычный 3 2 2" xfId="7" xr:uid="{3142BB34-7857-446B-A86A-8AA7F933B861}"/>
    <cellStyle name="Обычный 4" xfId="6" xr:uid="{7892ACDF-4C85-4A72-893C-533698B7DF97}"/>
    <cellStyle name="Обычный 6 3 7 2 3" xfId="5" xr:uid="{CD7D9DDE-D035-4BB0-B7C7-72E2C2D85135}"/>
  </cellStyles>
  <dxfs count="8"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AE78D6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7AD4C-B39D-4DD7-B17C-D62EDF171B52}">
  <sheetPr>
    <pageSetUpPr fitToPage="1"/>
  </sheetPr>
  <dimension ref="A1:L111"/>
  <sheetViews>
    <sheetView tabSelected="1" zoomScale="55" zoomScaleNormal="55" zoomScaleSheetLayoutView="70" workbookViewId="0">
      <pane ySplit="11" topLeftCell="A12" activePane="bottomLeft" state="frozen"/>
      <selection pane="bottomLeft" activeCell="B8" sqref="B8"/>
    </sheetView>
  </sheetViews>
  <sheetFormatPr defaultColWidth="9.109375" defaultRowHeight="13.8" outlineLevelRow="1" x14ac:dyDescent="0.3"/>
  <cols>
    <col min="1" max="1" width="15.5546875" style="81" customWidth="1"/>
    <col min="2" max="2" width="104.6640625" style="70" customWidth="1"/>
    <col min="3" max="3" width="19" style="57" customWidth="1"/>
    <col min="4" max="4" width="37.5546875" style="70" customWidth="1"/>
    <col min="5" max="7" width="13.109375" style="57" customWidth="1"/>
    <col min="8" max="8" width="15.44140625" style="82" bestFit="1" customWidth="1"/>
    <col min="9" max="9" width="18.5546875" style="61" customWidth="1"/>
    <col min="10" max="10" width="19.33203125" style="61" customWidth="1"/>
    <col min="11" max="11" width="19.109375" style="70" customWidth="1"/>
    <col min="12" max="12" width="25.6640625" style="57" customWidth="1"/>
    <col min="13" max="16384" width="9.109375" style="57"/>
  </cols>
  <sheetData>
    <row r="1" spans="1:12" x14ac:dyDescent="0.3">
      <c r="L1" s="83" t="s">
        <v>30</v>
      </c>
    </row>
    <row r="2" spans="1:12" x14ac:dyDescent="0.3">
      <c r="L2" s="83" t="s">
        <v>31</v>
      </c>
    </row>
    <row r="3" spans="1:12" x14ac:dyDescent="0.3">
      <c r="B3" s="84" t="s">
        <v>32</v>
      </c>
      <c r="D3" s="84" t="s">
        <v>33</v>
      </c>
      <c r="I3" s="71" t="s">
        <v>34</v>
      </c>
    </row>
    <row r="4" spans="1:12" x14ac:dyDescent="0.3">
      <c r="D4" s="70" t="s">
        <v>238</v>
      </c>
      <c r="I4" s="57" t="s">
        <v>241</v>
      </c>
    </row>
    <row r="5" spans="1:12" x14ac:dyDescent="0.3">
      <c r="I5" s="57"/>
    </row>
    <row r="6" spans="1:12" x14ac:dyDescent="0.3">
      <c r="B6" s="57"/>
      <c r="D6" s="70" t="s">
        <v>239</v>
      </c>
      <c r="I6" s="57" t="s">
        <v>239</v>
      </c>
    </row>
    <row r="8" spans="1:12" s="85" customFormat="1" x14ac:dyDescent="0.3">
      <c r="B8" s="71"/>
      <c r="C8" s="71"/>
      <c r="D8" s="86" t="s">
        <v>240</v>
      </c>
      <c r="E8" s="71"/>
      <c r="F8" s="71"/>
      <c r="G8" s="71"/>
      <c r="H8" s="71"/>
      <c r="I8" s="71"/>
      <c r="J8" s="71"/>
      <c r="K8" s="84"/>
      <c r="L8" s="71"/>
    </row>
    <row r="9" spans="1:12" s="85" customFormat="1" x14ac:dyDescent="0.3">
      <c r="B9" s="71"/>
      <c r="C9" s="71"/>
      <c r="D9" s="86" t="s">
        <v>218</v>
      </c>
      <c r="E9" s="71"/>
      <c r="F9" s="71"/>
      <c r="G9" s="71"/>
      <c r="H9" s="71"/>
      <c r="I9" s="71"/>
      <c r="J9" s="71"/>
      <c r="K9" s="84"/>
      <c r="L9" s="71"/>
    </row>
    <row r="11" spans="1:12" x14ac:dyDescent="0.3">
      <c r="A11" s="87" t="s">
        <v>0</v>
      </c>
      <c r="B11" s="58" t="s">
        <v>1</v>
      </c>
      <c r="C11" s="58" t="s">
        <v>21</v>
      </c>
      <c r="D11" s="58" t="s">
        <v>22</v>
      </c>
      <c r="E11" s="58" t="s">
        <v>9</v>
      </c>
      <c r="F11" s="58" t="s">
        <v>222</v>
      </c>
      <c r="G11" s="58" t="s">
        <v>223</v>
      </c>
      <c r="H11" s="59" t="s">
        <v>202</v>
      </c>
      <c r="I11" s="60" t="s">
        <v>6</v>
      </c>
      <c r="J11" s="60" t="s">
        <v>7</v>
      </c>
      <c r="K11" s="60" t="s">
        <v>8</v>
      </c>
      <c r="L11" s="60" t="s">
        <v>40</v>
      </c>
    </row>
    <row r="12" spans="1:12" x14ac:dyDescent="0.3">
      <c r="A12" s="88">
        <v>11</v>
      </c>
      <c r="B12" s="89" t="s">
        <v>10</v>
      </c>
      <c r="C12" s="90"/>
      <c r="D12" s="90"/>
      <c r="E12" s="90"/>
      <c r="F12" s="90"/>
      <c r="G12" s="90"/>
      <c r="H12" s="91"/>
      <c r="I12" s="91"/>
      <c r="J12" s="91"/>
      <c r="K12" s="91"/>
      <c r="L12" s="91"/>
    </row>
    <row r="13" spans="1:12" x14ac:dyDescent="0.3">
      <c r="A13" s="92" t="s">
        <v>23</v>
      </c>
      <c r="B13" s="93" t="s">
        <v>20</v>
      </c>
      <c r="C13" s="94"/>
      <c r="D13" s="94"/>
      <c r="E13" s="94"/>
      <c r="F13" s="94"/>
      <c r="G13" s="94"/>
      <c r="H13" s="95"/>
      <c r="I13" s="95"/>
      <c r="J13" s="95"/>
      <c r="K13" s="95"/>
      <c r="L13" s="95"/>
    </row>
    <row r="14" spans="1:12" x14ac:dyDescent="0.3">
      <c r="A14" s="96" t="s">
        <v>24</v>
      </c>
      <c r="B14" s="97" t="s">
        <v>11</v>
      </c>
      <c r="C14" s="98"/>
      <c r="D14" s="98"/>
      <c r="E14" s="98"/>
      <c r="F14" s="98"/>
      <c r="G14" s="98"/>
      <c r="H14" s="99"/>
      <c r="I14" s="99"/>
      <c r="J14" s="99"/>
      <c r="K14" s="99"/>
      <c r="L14" s="99"/>
    </row>
    <row r="15" spans="1:12" x14ac:dyDescent="0.3">
      <c r="A15" s="100"/>
      <c r="B15" s="101"/>
      <c r="C15" s="102"/>
      <c r="D15" s="102"/>
      <c r="E15" s="102"/>
      <c r="F15" s="102"/>
      <c r="G15" s="102"/>
      <c r="H15" s="103"/>
      <c r="I15" s="103"/>
      <c r="J15" s="103">
        <f>J16+J20</f>
        <v>0</v>
      </c>
      <c r="K15" s="103"/>
      <c r="L15" s="103"/>
    </row>
    <row r="16" spans="1:12" x14ac:dyDescent="0.3">
      <c r="A16" s="104"/>
      <c r="B16" s="93" t="s">
        <v>12</v>
      </c>
      <c r="C16" s="105"/>
      <c r="D16" s="105"/>
      <c r="E16" s="105"/>
      <c r="F16" s="105"/>
      <c r="G16" s="105"/>
      <c r="H16" s="95"/>
      <c r="I16" s="95"/>
      <c r="J16" s="95">
        <f>SUM(J17:J19)</f>
        <v>0</v>
      </c>
      <c r="K16" s="95"/>
      <c r="L16" s="95"/>
    </row>
    <row r="17" spans="1:12" x14ac:dyDescent="0.3">
      <c r="A17" s="104"/>
      <c r="B17" s="106" t="s">
        <v>14</v>
      </c>
      <c r="C17" s="107"/>
      <c r="D17" s="107"/>
      <c r="E17" s="107" t="s">
        <v>3</v>
      </c>
      <c r="F17" s="108">
        <f>SUM(F21:F26)</f>
        <v>7920</v>
      </c>
      <c r="G17" s="108">
        <f>SUM(G21:G26)</f>
        <v>13370</v>
      </c>
      <c r="H17" s="95">
        <f>SUM(F17:G17)</f>
        <v>21290</v>
      </c>
      <c r="I17" s="109">
        <f>VLOOKUP(B17,СМР!$B$3:$H$9,7,0)</f>
        <v>0</v>
      </c>
      <c r="J17" s="110">
        <f t="shared" ref="J17:J19" si="0">I17*H17</f>
        <v>0</v>
      </c>
      <c r="K17" s="95"/>
      <c r="L17" s="95"/>
    </row>
    <row r="18" spans="1:12" x14ac:dyDescent="0.3">
      <c r="A18" s="104"/>
      <c r="B18" s="106" t="s">
        <v>41</v>
      </c>
      <c r="C18" s="107"/>
      <c r="D18" s="107"/>
      <c r="E18" s="107" t="s">
        <v>3</v>
      </c>
      <c r="F18" s="108">
        <f>F27</f>
        <v>700</v>
      </c>
      <c r="G18" s="108">
        <f>G27</f>
        <v>650</v>
      </c>
      <c r="H18" s="95">
        <f>SUM(F18:G18)</f>
        <v>1350</v>
      </c>
      <c r="I18" s="109">
        <f>VLOOKUP(B18,СМР!$B$3:$H$9,7,0)</f>
        <v>0</v>
      </c>
      <c r="J18" s="110">
        <f t="shared" si="0"/>
        <v>0</v>
      </c>
      <c r="K18" s="95"/>
      <c r="L18" s="95"/>
    </row>
    <row r="19" spans="1:12" x14ac:dyDescent="0.3">
      <c r="A19" s="104"/>
      <c r="B19" s="106" t="s">
        <v>15</v>
      </c>
      <c r="C19" s="107"/>
      <c r="D19" s="107"/>
      <c r="E19" s="107" t="s">
        <v>3</v>
      </c>
      <c r="F19" s="108">
        <f>SUM(F28:F31)</f>
        <v>3879.2</v>
      </c>
      <c r="G19" s="108">
        <f>SUM(G28:G31)</f>
        <v>6582</v>
      </c>
      <c r="H19" s="95">
        <f t="shared" ref="H19" si="1">SUM(F19:G19)</f>
        <v>10461.200000000001</v>
      </c>
      <c r="I19" s="109">
        <f>VLOOKUP(B19,СМР!$B$3:$H$9,7,0)</f>
        <v>0</v>
      </c>
      <c r="J19" s="110">
        <f t="shared" si="0"/>
        <v>0</v>
      </c>
      <c r="K19" s="95"/>
      <c r="L19" s="95"/>
    </row>
    <row r="20" spans="1:12" x14ac:dyDescent="0.3">
      <c r="A20" s="111"/>
      <c r="B20" s="112" t="s">
        <v>13</v>
      </c>
      <c r="C20" s="113"/>
      <c r="D20" s="113"/>
      <c r="E20" s="113"/>
      <c r="F20" s="114"/>
      <c r="G20" s="114"/>
      <c r="H20" s="65"/>
      <c r="I20" s="65"/>
      <c r="J20" s="65">
        <f>SUM(J21:J32)</f>
        <v>0</v>
      </c>
      <c r="K20" s="65"/>
      <c r="L20" s="65"/>
    </row>
    <row r="21" spans="1:12" x14ac:dyDescent="0.3">
      <c r="A21" s="115"/>
      <c r="B21" s="116" t="s">
        <v>44</v>
      </c>
      <c r="C21" s="117" t="s">
        <v>45</v>
      </c>
      <c r="D21" s="117" t="s">
        <v>43</v>
      </c>
      <c r="E21" s="118" t="s">
        <v>3</v>
      </c>
      <c r="F21" s="119">
        <v>4950</v>
      </c>
      <c r="G21" s="119">
        <v>8600</v>
      </c>
      <c r="H21" s="120">
        <f>SUM(F21:G21)</f>
        <v>13550</v>
      </c>
      <c r="I21" s="66">
        <f>VLOOKUP($B21,ТМЦ!$B$3:$L$69,8,0)</f>
        <v>0</v>
      </c>
      <c r="J21" s="66">
        <f t="shared" ref="J21:J38" si="2">I21*H21</f>
        <v>0</v>
      </c>
      <c r="K21" s="121"/>
      <c r="L21" s="66">
        <f>VLOOKUP($B21,ТМЦ!$B$3:$L$69,11,0)</f>
        <v>0</v>
      </c>
    </row>
    <row r="22" spans="1:12" x14ac:dyDescent="0.3">
      <c r="A22" s="115"/>
      <c r="B22" s="116" t="s">
        <v>47</v>
      </c>
      <c r="C22" s="121" t="s">
        <v>45</v>
      </c>
      <c r="D22" s="121" t="s">
        <v>46</v>
      </c>
      <c r="E22" s="118" t="s">
        <v>3</v>
      </c>
      <c r="F22" s="119">
        <v>1700</v>
      </c>
      <c r="G22" s="119">
        <v>3100</v>
      </c>
      <c r="H22" s="120">
        <f t="shared" ref="H22:H31" si="3">SUM(F22:G22)</f>
        <v>4800</v>
      </c>
      <c r="I22" s="66">
        <f>VLOOKUP($B22,ТМЦ!$B$3:$L$69,8,0)</f>
        <v>0</v>
      </c>
      <c r="J22" s="66">
        <f t="shared" si="2"/>
        <v>0</v>
      </c>
      <c r="K22" s="121"/>
      <c r="L22" s="66">
        <f>VLOOKUP($B22,ТМЦ!$B$3:$L$69,11,0)</f>
        <v>0</v>
      </c>
    </row>
    <row r="23" spans="1:12" x14ac:dyDescent="0.3">
      <c r="A23" s="115"/>
      <c r="B23" s="116" t="s">
        <v>50</v>
      </c>
      <c r="C23" s="121" t="s">
        <v>45</v>
      </c>
      <c r="D23" s="121" t="s">
        <v>52</v>
      </c>
      <c r="E23" s="118" t="s">
        <v>3</v>
      </c>
      <c r="F23" s="119">
        <v>200</v>
      </c>
      <c r="G23" s="119">
        <v>230</v>
      </c>
      <c r="H23" s="120">
        <f t="shared" si="3"/>
        <v>430</v>
      </c>
      <c r="I23" s="66">
        <f>VLOOKUP($B23,ТМЦ!$B$3:$L$69,8,0)</f>
        <v>0</v>
      </c>
      <c r="J23" s="66">
        <f t="shared" si="2"/>
        <v>0</v>
      </c>
      <c r="K23" s="121"/>
      <c r="L23" s="66">
        <f>VLOOKUP($B23,ТМЦ!$B$3:$L$69,11,0)</f>
        <v>0</v>
      </c>
    </row>
    <row r="24" spans="1:12" x14ac:dyDescent="0.3">
      <c r="A24" s="115"/>
      <c r="B24" s="116" t="s">
        <v>51</v>
      </c>
      <c r="C24" s="121" t="s">
        <v>159</v>
      </c>
      <c r="D24" s="121" t="s">
        <v>160</v>
      </c>
      <c r="E24" s="118" t="s">
        <v>3</v>
      </c>
      <c r="F24" s="119">
        <v>80</v>
      </c>
      <c r="G24" s="119">
        <v>80</v>
      </c>
      <c r="H24" s="120">
        <f t="shared" si="3"/>
        <v>160</v>
      </c>
      <c r="I24" s="66">
        <f>VLOOKUP($B24,ТМЦ!$B$3:$L$69,8,0)</f>
        <v>0</v>
      </c>
      <c r="J24" s="66">
        <f t="shared" si="2"/>
        <v>0</v>
      </c>
      <c r="K24" s="121"/>
      <c r="L24" s="66">
        <f>VLOOKUP($B24,ТМЦ!$B$3:$L$69,11,0)</f>
        <v>0</v>
      </c>
    </row>
    <row r="25" spans="1:12" x14ac:dyDescent="0.3">
      <c r="A25" s="115"/>
      <c r="B25" s="116" t="s">
        <v>53</v>
      </c>
      <c r="C25" s="121" t="s">
        <v>49</v>
      </c>
      <c r="D25" s="121" t="s">
        <v>48</v>
      </c>
      <c r="E25" s="118" t="s">
        <v>3</v>
      </c>
      <c r="F25" s="119">
        <v>400</v>
      </c>
      <c r="G25" s="119">
        <v>550</v>
      </c>
      <c r="H25" s="120">
        <f t="shared" si="3"/>
        <v>950</v>
      </c>
      <c r="I25" s="66">
        <f>VLOOKUP($B25,ТМЦ!$B$3:$L$69,8,0)</f>
        <v>0</v>
      </c>
      <c r="J25" s="66">
        <f t="shared" ref="J25:J30" si="4">I25*H25</f>
        <v>0</v>
      </c>
      <c r="K25" s="121"/>
      <c r="L25" s="66">
        <f>VLOOKUP($B25,ТМЦ!$B$3:$L$69,11,0)</f>
        <v>0</v>
      </c>
    </row>
    <row r="26" spans="1:12" x14ac:dyDescent="0.3">
      <c r="A26" s="115"/>
      <c r="B26" s="116" t="s">
        <v>54</v>
      </c>
      <c r="C26" s="118" t="s">
        <v>45</v>
      </c>
      <c r="D26" s="117" t="s">
        <v>55</v>
      </c>
      <c r="E26" s="118" t="s">
        <v>3</v>
      </c>
      <c r="F26" s="119">
        <v>590</v>
      </c>
      <c r="G26" s="119">
        <v>810</v>
      </c>
      <c r="H26" s="120">
        <f t="shared" si="3"/>
        <v>1400</v>
      </c>
      <c r="I26" s="66">
        <f>VLOOKUP($B26,ТМЦ!$B$3:$L$69,8,0)</f>
        <v>0</v>
      </c>
      <c r="J26" s="66">
        <f t="shared" si="4"/>
        <v>0</v>
      </c>
      <c r="K26" s="121"/>
      <c r="L26" s="66">
        <f>VLOOKUP($B26,ТМЦ!$B$3:$L$69,11,0)</f>
        <v>0</v>
      </c>
    </row>
    <row r="27" spans="1:12" ht="27.6" x14ac:dyDescent="0.3">
      <c r="A27" s="115"/>
      <c r="B27" s="116" t="s">
        <v>61</v>
      </c>
      <c r="C27" s="118"/>
      <c r="D27" s="117" t="s">
        <v>203</v>
      </c>
      <c r="E27" s="118" t="s">
        <v>3</v>
      </c>
      <c r="F27" s="119">
        <v>700</v>
      </c>
      <c r="G27" s="119">
        <v>650</v>
      </c>
      <c r="H27" s="120">
        <f t="shared" si="3"/>
        <v>1350</v>
      </c>
      <c r="I27" s="66">
        <f>VLOOKUP($B27,ТМЦ!$B$3:$L$69,8,0)</f>
        <v>0</v>
      </c>
      <c r="J27" s="66">
        <f t="shared" si="4"/>
        <v>0</v>
      </c>
      <c r="K27" s="121"/>
      <c r="L27" s="66">
        <f>VLOOKUP($B27,ТМЦ!$B$3:$L$69,11,0)</f>
        <v>0</v>
      </c>
    </row>
    <row r="28" spans="1:12" ht="27.6" x14ac:dyDescent="0.3">
      <c r="A28" s="115"/>
      <c r="B28" s="116" t="s">
        <v>56</v>
      </c>
      <c r="C28" s="117"/>
      <c r="D28" s="117" t="s">
        <v>57</v>
      </c>
      <c r="E28" s="118" t="s">
        <v>3</v>
      </c>
      <c r="F28" s="119">
        <v>3500</v>
      </c>
      <c r="G28" s="119">
        <v>6000</v>
      </c>
      <c r="H28" s="120">
        <f t="shared" si="3"/>
        <v>9500</v>
      </c>
      <c r="I28" s="66">
        <f>VLOOKUP($B28,ТМЦ!$B$3:$L$69,8,0)</f>
        <v>0</v>
      </c>
      <c r="J28" s="66">
        <f t="shared" si="4"/>
        <v>0</v>
      </c>
      <c r="K28" s="121"/>
      <c r="L28" s="66">
        <f>VLOOKUP($B28,ТМЦ!$B$3:$L$69,11,0)</f>
        <v>0</v>
      </c>
    </row>
    <row r="29" spans="1:12" ht="27.6" x14ac:dyDescent="0.3">
      <c r="A29" s="115"/>
      <c r="B29" s="116" t="s">
        <v>58</v>
      </c>
      <c r="C29" s="121"/>
      <c r="D29" s="121" t="s">
        <v>59</v>
      </c>
      <c r="E29" s="118" t="s">
        <v>3</v>
      </c>
      <c r="F29" s="119">
        <v>300</v>
      </c>
      <c r="G29" s="119">
        <v>450</v>
      </c>
      <c r="H29" s="120">
        <f t="shared" si="3"/>
        <v>750</v>
      </c>
      <c r="I29" s="66">
        <f>VLOOKUP($B29,ТМЦ!$B$3:$L$69,8,0)</f>
        <v>0</v>
      </c>
      <c r="J29" s="66">
        <f t="shared" si="4"/>
        <v>0</v>
      </c>
      <c r="K29" s="121"/>
      <c r="L29" s="66">
        <f>VLOOKUP($B29,ТМЦ!$B$3:$L$69,11,0)</f>
        <v>0</v>
      </c>
    </row>
    <row r="30" spans="1:12" ht="27.6" x14ac:dyDescent="0.3">
      <c r="A30" s="115"/>
      <c r="B30" s="116" t="s">
        <v>60</v>
      </c>
      <c r="C30" s="121"/>
      <c r="D30" s="121" t="s">
        <v>133</v>
      </c>
      <c r="E30" s="118" t="s">
        <v>3</v>
      </c>
      <c r="F30" s="119">
        <v>72</v>
      </c>
      <c r="G30" s="119">
        <v>120</v>
      </c>
      <c r="H30" s="120">
        <f t="shared" si="3"/>
        <v>192</v>
      </c>
      <c r="I30" s="66">
        <f>VLOOKUP($B30,ТМЦ!$B$3:$L$69,8,0)</f>
        <v>0</v>
      </c>
      <c r="J30" s="66">
        <f t="shared" si="4"/>
        <v>0</v>
      </c>
      <c r="K30" s="121"/>
      <c r="L30" s="66">
        <f>VLOOKUP($B30,ТМЦ!$B$3:$L$69,11,0)</f>
        <v>0</v>
      </c>
    </row>
    <row r="31" spans="1:12" x14ac:dyDescent="0.3">
      <c r="A31" s="115"/>
      <c r="B31" s="116" t="s">
        <v>231</v>
      </c>
      <c r="C31" s="121"/>
      <c r="D31" s="123" t="s">
        <v>232</v>
      </c>
      <c r="E31" s="118" t="s">
        <v>3</v>
      </c>
      <c r="F31" s="119">
        <f>F30*0.1</f>
        <v>7.2</v>
      </c>
      <c r="G31" s="119">
        <f>G30*0.1</f>
        <v>12</v>
      </c>
      <c r="H31" s="120">
        <f t="shared" si="3"/>
        <v>19.2</v>
      </c>
      <c r="I31" s="66">
        <f>VLOOKUP($B31,ТМЦ!$B$3:$L$69,8,0)</f>
        <v>0</v>
      </c>
      <c r="J31" s="66">
        <f t="shared" ref="J31" si="5">I31*H31</f>
        <v>0</v>
      </c>
      <c r="K31" s="121"/>
      <c r="L31" s="66">
        <f>VLOOKUP($B31,ТМЦ!$B$3:$L$69,11,0)</f>
        <v>0</v>
      </c>
    </row>
    <row r="32" spans="1:12" ht="67.5" customHeight="1" x14ac:dyDescent="0.3">
      <c r="A32" s="115"/>
      <c r="B32" s="116" t="s">
        <v>249</v>
      </c>
      <c r="C32" s="117"/>
      <c r="D32" s="117"/>
      <c r="E32" s="118" t="s">
        <v>189</v>
      </c>
      <c r="F32" s="119"/>
      <c r="G32" s="119"/>
      <c r="H32" s="120" t="e">
        <f>J32/J16</f>
        <v>#DIV/0!</v>
      </c>
      <c r="I32" s="66"/>
      <c r="J32" s="66">
        <f>SUM(J33:J39)</f>
        <v>0</v>
      </c>
      <c r="K32" s="121"/>
      <c r="L32" s="122"/>
    </row>
    <row r="33" spans="1:12" outlineLevel="1" x14ac:dyDescent="0.3">
      <c r="A33" s="124"/>
      <c r="B33" s="125" t="s">
        <v>119</v>
      </c>
      <c r="C33" s="165"/>
      <c r="D33" s="165" t="s">
        <v>120</v>
      </c>
      <c r="E33" s="166" t="s">
        <v>3</v>
      </c>
      <c r="F33" s="167">
        <v>20</v>
      </c>
      <c r="G33" s="167">
        <v>20</v>
      </c>
      <c r="H33" s="168">
        <f t="shared" ref="H33:H39" si="6">SUM(F33:G33)</f>
        <v>40</v>
      </c>
      <c r="I33" s="169">
        <f>VLOOKUP($B33,ТМЦ!$B$3:$L$69,8,0)</f>
        <v>0</v>
      </c>
      <c r="J33" s="169">
        <f t="shared" si="2"/>
        <v>0</v>
      </c>
      <c r="K33" s="170"/>
      <c r="L33" s="66">
        <f>VLOOKUP($B33,ТМЦ!$B$3:$L$69,11,0)</f>
        <v>0</v>
      </c>
    </row>
    <row r="34" spans="1:12" outlineLevel="1" x14ac:dyDescent="0.3">
      <c r="A34" s="124"/>
      <c r="B34" s="126" t="s">
        <v>229</v>
      </c>
      <c r="C34" s="165"/>
      <c r="D34" s="165"/>
      <c r="E34" s="166" t="s">
        <v>2</v>
      </c>
      <c r="F34" s="167">
        <f>ROUND((F30/3)*0.1,0)</f>
        <v>2</v>
      </c>
      <c r="G34" s="167">
        <f>(G30/3)*0.1</f>
        <v>4</v>
      </c>
      <c r="H34" s="168">
        <f t="shared" si="6"/>
        <v>6</v>
      </c>
      <c r="I34" s="169">
        <f>VLOOKUP($B34,ТМЦ!$B$3:$L$69,8,0)</f>
        <v>0</v>
      </c>
      <c r="J34" s="169">
        <f>I34*H34</f>
        <v>0</v>
      </c>
      <c r="K34" s="170"/>
      <c r="L34" s="66">
        <f>VLOOKUP($B34,ТМЦ!$B$3:$L$69,11,0)</f>
        <v>0</v>
      </c>
    </row>
    <row r="35" spans="1:12" outlineLevel="1" x14ac:dyDescent="0.3">
      <c r="A35" s="124"/>
      <c r="B35" s="126" t="s">
        <v>230</v>
      </c>
      <c r="C35" s="165"/>
      <c r="D35" s="165"/>
      <c r="E35" s="166" t="s">
        <v>2</v>
      </c>
      <c r="F35" s="167">
        <f>F34</f>
        <v>2</v>
      </c>
      <c r="G35" s="167">
        <f>G34</f>
        <v>4</v>
      </c>
      <c r="H35" s="168">
        <f t="shared" si="6"/>
        <v>6</v>
      </c>
      <c r="I35" s="169">
        <f>VLOOKUP($B35,ТМЦ!$B$3:$L$69,8,0)</f>
        <v>0</v>
      </c>
      <c r="J35" s="169">
        <f>I35*H35</f>
        <v>0</v>
      </c>
      <c r="K35" s="170"/>
      <c r="L35" s="66">
        <f>VLOOKUP($B35,ТМЦ!$B$3:$L$69,11,0)</f>
        <v>0</v>
      </c>
    </row>
    <row r="36" spans="1:12" outlineLevel="1" x14ac:dyDescent="0.3">
      <c r="A36" s="124"/>
      <c r="B36" s="126" t="s">
        <v>65</v>
      </c>
      <c r="C36" s="166"/>
      <c r="D36" s="165" t="s">
        <v>225</v>
      </c>
      <c r="E36" s="166" t="s">
        <v>2</v>
      </c>
      <c r="F36" s="167">
        <v>12</v>
      </c>
      <c r="G36" s="167">
        <v>20</v>
      </c>
      <c r="H36" s="168">
        <f t="shared" si="6"/>
        <v>32</v>
      </c>
      <c r="I36" s="169">
        <f>VLOOKUP($B36,ТМЦ!$B$3:$L$69,8,0)</f>
        <v>0</v>
      </c>
      <c r="J36" s="169">
        <f t="shared" ref="J36" si="7">I36*H36</f>
        <v>0</v>
      </c>
      <c r="K36" s="170"/>
      <c r="L36" s="66">
        <f>VLOOKUP($B36,ТМЦ!$B$3:$L$69,11,0)</f>
        <v>0</v>
      </c>
    </row>
    <row r="37" spans="1:12" outlineLevel="1" x14ac:dyDescent="0.3">
      <c r="A37" s="124"/>
      <c r="B37" s="127" t="s">
        <v>63</v>
      </c>
      <c r="C37" s="166" t="s">
        <v>64</v>
      </c>
      <c r="D37" s="165">
        <v>53700</v>
      </c>
      <c r="E37" s="166" t="s">
        <v>2</v>
      </c>
      <c r="F37" s="167">
        <v>130</v>
      </c>
      <c r="G37" s="167">
        <v>155</v>
      </c>
      <c r="H37" s="168">
        <f t="shared" si="6"/>
        <v>285</v>
      </c>
      <c r="I37" s="169">
        <f>VLOOKUP($B37,ТМЦ!$B$3:$L$69,8,0)</f>
        <v>0</v>
      </c>
      <c r="J37" s="169">
        <f t="shared" si="2"/>
        <v>0</v>
      </c>
      <c r="K37" s="170"/>
      <c r="L37" s="66">
        <f>VLOOKUP($B37,ТМЦ!$B$3:$L$69,11,0)</f>
        <v>0</v>
      </c>
    </row>
    <row r="38" spans="1:12" outlineLevel="1" x14ac:dyDescent="0.3">
      <c r="A38" s="124"/>
      <c r="B38" s="126" t="s">
        <v>250</v>
      </c>
      <c r="C38" s="166"/>
      <c r="D38" s="165" t="s">
        <v>66</v>
      </c>
      <c r="E38" s="166" t="s">
        <v>2</v>
      </c>
      <c r="F38" s="167">
        <v>40</v>
      </c>
      <c r="G38" s="167">
        <v>45</v>
      </c>
      <c r="H38" s="168">
        <f t="shared" si="6"/>
        <v>85</v>
      </c>
      <c r="I38" s="169">
        <f>VLOOKUP($B38,ТМЦ!$B$3:$L$69,8,0)</f>
        <v>0</v>
      </c>
      <c r="J38" s="169">
        <f t="shared" si="2"/>
        <v>0</v>
      </c>
      <c r="K38" s="170"/>
      <c r="L38" s="66">
        <f>VLOOKUP($B38,ТМЦ!$B$3:$L$69,11,0)</f>
        <v>0</v>
      </c>
    </row>
    <row r="39" spans="1:12" outlineLevel="1" x14ac:dyDescent="0.3">
      <c r="A39" s="124"/>
      <c r="B39" s="126" t="s">
        <v>67</v>
      </c>
      <c r="C39" s="166"/>
      <c r="D39" s="165" t="s">
        <v>173</v>
      </c>
      <c r="E39" s="166" t="s">
        <v>2</v>
      </c>
      <c r="F39" s="167">
        <f>F30/3*2</f>
        <v>48</v>
      </c>
      <c r="G39" s="167">
        <f>G30/3*2</f>
        <v>80</v>
      </c>
      <c r="H39" s="168">
        <f t="shared" si="6"/>
        <v>128</v>
      </c>
      <c r="I39" s="169">
        <f>VLOOKUP($B39,ТМЦ!$B$3:$L$69,8,0)</f>
        <v>0</v>
      </c>
      <c r="J39" s="169">
        <f t="shared" ref="J39" si="8">I39*H39</f>
        <v>0</v>
      </c>
      <c r="K39" s="170"/>
      <c r="L39" s="66">
        <f>VLOOKUP($B39,ТМЦ!$B$3:$L$69,11,0)</f>
        <v>0</v>
      </c>
    </row>
    <row r="40" spans="1:12" x14ac:dyDescent="0.3">
      <c r="A40" s="128" t="s">
        <v>29</v>
      </c>
      <c r="B40" s="97" t="s">
        <v>16</v>
      </c>
      <c r="C40" s="98"/>
      <c r="D40" s="98"/>
      <c r="E40" s="98"/>
      <c r="F40" s="99"/>
      <c r="G40" s="99"/>
      <c r="H40" s="99"/>
      <c r="I40" s="99"/>
      <c r="J40" s="99"/>
      <c r="K40" s="99"/>
      <c r="L40" s="99"/>
    </row>
    <row r="41" spans="1:12" x14ac:dyDescent="0.3">
      <c r="A41" s="100" t="s">
        <v>224</v>
      </c>
      <c r="B41" s="101" t="s">
        <v>16</v>
      </c>
      <c r="C41" s="102"/>
      <c r="D41" s="102"/>
      <c r="E41" s="102"/>
      <c r="F41" s="103"/>
      <c r="G41" s="103"/>
      <c r="H41" s="103"/>
      <c r="I41" s="103"/>
      <c r="J41" s="103">
        <f>J42+J45</f>
        <v>0</v>
      </c>
      <c r="K41" s="103"/>
      <c r="L41" s="103"/>
    </row>
    <row r="42" spans="1:12" x14ac:dyDescent="0.3">
      <c r="A42" s="104"/>
      <c r="B42" s="93" t="s">
        <v>12</v>
      </c>
      <c r="C42" s="105"/>
      <c r="D42" s="105"/>
      <c r="E42" s="105"/>
      <c r="F42" s="129"/>
      <c r="G42" s="129"/>
      <c r="H42" s="95"/>
      <c r="I42" s="95"/>
      <c r="J42" s="95">
        <f>SUM(J43:J44)</f>
        <v>0</v>
      </c>
      <c r="K42" s="95"/>
      <c r="L42" s="95"/>
    </row>
    <row r="43" spans="1:12" x14ac:dyDescent="0.3">
      <c r="A43" s="104"/>
      <c r="B43" s="106" t="s">
        <v>255</v>
      </c>
      <c r="C43" s="107"/>
      <c r="D43" s="107"/>
      <c r="E43" s="107" t="s">
        <v>4</v>
      </c>
      <c r="F43" s="108">
        <v>1</v>
      </c>
      <c r="G43" s="108"/>
      <c r="H43" s="95">
        <f>SUM(F43:G43)</f>
        <v>1</v>
      </c>
      <c r="I43" s="109">
        <f>VLOOKUP(B43,СМР!$B$3:$H$9,7,0)</f>
        <v>0</v>
      </c>
      <c r="J43" s="110">
        <f t="shared" ref="J43" si="9">I43*H43</f>
        <v>0</v>
      </c>
      <c r="K43" s="95"/>
      <c r="L43" s="95"/>
    </row>
    <row r="44" spans="1:12" x14ac:dyDescent="0.3">
      <c r="A44" s="104"/>
      <c r="B44" s="106" t="s">
        <v>256</v>
      </c>
      <c r="C44" s="107"/>
      <c r="D44" s="107"/>
      <c r="E44" s="107" t="s">
        <v>4</v>
      </c>
      <c r="F44" s="108"/>
      <c r="G44" s="108">
        <v>1</v>
      </c>
      <c r="H44" s="95">
        <f>SUM(F44:G44)</f>
        <v>1</v>
      </c>
      <c r="I44" s="109">
        <f>VLOOKUP(B44,СМР!$B$3:$H$9,7,0)</f>
        <v>0</v>
      </c>
      <c r="J44" s="110">
        <f t="shared" ref="J44" si="10">I44*H44</f>
        <v>0</v>
      </c>
      <c r="K44" s="95"/>
      <c r="L44" s="95"/>
    </row>
    <row r="45" spans="1:12" x14ac:dyDescent="0.3">
      <c r="A45" s="111"/>
      <c r="B45" s="112" t="s">
        <v>13</v>
      </c>
      <c r="C45" s="113"/>
      <c r="D45" s="113"/>
      <c r="E45" s="113"/>
      <c r="F45" s="114"/>
      <c r="G45" s="114"/>
      <c r="H45" s="65"/>
      <c r="I45" s="65"/>
      <c r="J45" s="65">
        <f>SUM(J46:J94)</f>
        <v>0</v>
      </c>
      <c r="K45" s="65"/>
      <c r="L45" s="65"/>
    </row>
    <row r="46" spans="1:12" x14ac:dyDescent="0.3">
      <c r="A46" s="115"/>
      <c r="B46" s="130" t="s">
        <v>132</v>
      </c>
      <c r="C46" s="117"/>
      <c r="D46" s="117" t="s">
        <v>71</v>
      </c>
      <c r="E46" s="118" t="s">
        <v>2</v>
      </c>
      <c r="F46" s="119">
        <v>3</v>
      </c>
      <c r="G46" s="119">
        <v>5</v>
      </c>
      <c r="H46" s="120">
        <f t="shared" ref="H46:H94" si="11">SUM(F46:G46)</f>
        <v>8</v>
      </c>
      <c r="I46" s="66">
        <f>VLOOKUP($B46,ТМЦ!$B$3:$L$69,8,0)</f>
        <v>0</v>
      </c>
      <c r="J46" s="66">
        <f t="shared" ref="J46:J83" si="12">I46*H46</f>
        <v>0</v>
      </c>
      <c r="K46" s="121"/>
      <c r="L46" s="66">
        <f>VLOOKUP($B46,ТМЦ!$B$3:$L$69,11,0)</f>
        <v>0</v>
      </c>
    </row>
    <row r="47" spans="1:12" x14ac:dyDescent="0.3">
      <c r="A47" s="115"/>
      <c r="B47" s="130" t="s">
        <v>251</v>
      </c>
      <c r="C47" s="117"/>
      <c r="D47" s="117" t="s">
        <v>150</v>
      </c>
      <c r="E47" s="118" t="s">
        <v>2</v>
      </c>
      <c r="F47" s="119">
        <v>5</v>
      </c>
      <c r="G47" s="119">
        <v>3</v>
      </c>
      <c r="H47" s="120">
        <f t="shared" si="11"/>
        <v>8</v>
      </c>
      <c r="I47" s="66">
        <f>VLOOKUP($B47,ТМЦ!$B$3:$L$69,8,0)</f>
        <v>0</v>
      </c>
      <c r="J47" s="66">
        <f t="shared" ref="J47" si="13">I47*H47</f>
        <v>0</v>
      </c>
      <c r="K47" s="121" t="s">
        <v>219</v>
      </c>
      <c r="L47" s="66">
        <f>VLOOKUP($B47,ТМЦ!$B$3:$L$69,11,0)</f>
        <v>0</v>
      </c>
    </row>
    <row r="48" spans="1:12" x14ac:dyDescent="0.3">
      <c r="A48" s="115"/>
      <c r="B48" s="116" t="s">
        <v>72</v>
      </c>
      <c r="C48" s="117"/>
      <c r="D48" s="117" t="s">
        <v>27</v>
      </c>
      <c r="E48" s="118" t="s">
        <v>2</v>
      </c>
      <c r="F48" s="119">
        <v>1</v>
      </c>
      <c r="G48" s="119">
        <v>1</v>
      </c>
      <c r="H48" s="120">
        <f t="shared" si="11"/>
        <v>2</v>
      </c>
      <c r="I48" s="66">
        <f>VLOOKUP($B48,ТМЦ!$B$3:$L$69,8,0)</f>
        <v>0</v>
      </c>
      <c r="J48" s="66">
        <f t="shared" si="12"/>
        <v>0</v>
      </c>
      <c r="K48" s="121"/>
      <c r="L48" s="66">
        <f>VLOOKUP($B48,ТМЦ!$B$3:$L$69,11,0)</f>
        <v>0</v>
      </c>
    </row>
    <row r="49" spans="1:12" x14ac:dyDescent="0.3">
      <c r="A49" s="115"/>
      <c r="B49" s="116" t="s">
        <v>87</v>
      </c>
      <c r="C49" s="117"/>
      <c r="D49" s="117" t="s">
        <v>86</v>
      </c>
      <c r="E49" s="118" t="s">
        <v>2</v>
      </c>
      <c r="F49" s="119">
        <v>1</v>
      </c>
      <c r="G49" s="119"/>
      <c r="H49" s="120">
        <f t="shared" si="11"/>
        <v>1</v>
      </c>
      <c r="I49" s="66">
        <f>VLOOKUP($B49,ТМЦ!$B$3:$L$69,8,0)</f>
        <v>0</v>
      </c>
      <c r="J49" s="66">
        <f t="shared" ref="J49" si="14">I49*H49</f>
        <v>0</v>
      </c>
      <c r="K49" s="121"/>
      <c r="L49" s="66">
        <f>VLOOKUP($B49,ТМЦ!$B$3:$L$69,11,0)</f>
        <v>0</v>
      </c>
    </row>
    <row r="50" spans="1:12" x14ac:dyDescent="0.3">
      <c r="A50" s="115"/>
      <c r="B50" s="116" t="s">
        <v>144</v>
      </c>
      <c r="C50" s="117"/>
      <c r="D50" s="117" t="s">
        <v>148</v>
      </c>
      <c r="E50" s="118" t="s">
        <v>2</v>
      </c>
      <c r="F50" s="119">
        <v>1</v>
      </c>
      <c r="G50" s="119"/>
      <c r="H50" s="120">
        <f t="shared" si="11"/>
        <v>1</v>
      </c>
      <c r="I50" s="66">
        <f>VLOOKUP($B50,ТМЦ!$B$3:$L$69,8,0)</f>
        <v>0</v>
      </c>
      <c r="J50" s="66">
        <f t="shared" ref="J50" si="15">I50*H50</f>
        <v>0</v>
      </c>
      <c r="K50" s="121"/>
      <c r="L50" s="66">
        <f>VLOOKUP($B50,ТМЦ!$B$3:$L$69,11,0)</f>
        <v>0</v>
      </c>
    </row>
    <row r="51" spans="1:12" x14ac:dyDescent="0.3">
      <c r="A51" s="115"/>
      <c r="B51" s="130" t="s">
        <v>194</v>
      </c>
      <c r="C51" s="131" t="s">
        <v>193</v>
      </c>
      <c r="D51" s="131" t="s">
        <v>220</v>
      </c>
      <c r="E51" s="132" t="s">
        <v>2</v>
      </c>
      <c r="F51" s="133">
        <v>35</v>
      </c>
      <c r="G51" s="133">
        <v>60</v>
      </c>
      <c r="H51" s="120">
        <f t="shared" si="11"/>
        <v>95</v>
      </c>
      <c r="I51" s="66">
        <f>VLOOKUP($B51,ТМЦ!$B$3:$L$69,8,0)</f>
        <v>0</v>
      </c>
      <c r="J51" s="66">
        <f t="shared" ref="J51" si="16">I51*H51</f>
        <v>0</v>
      </c>
      <c r="K51" s="121"/>
      <c r="L51" s="66">
        <f>VLOOKUP($B51,ТМЦ!$B$3:$L$69,11,0)</f>
        <v>0</v>
      </c>
    </row>
    <row r="52" spans="1:12" x14ac:dyDescent="0.3">
      <c r="A52" s="115"/>
      <c r="B52" s="130" t="s">
        <v>201</v>
      </c>
      <c r="C52" s="131" t="s">
        <v>193</v>
      </c>
      <c r="D52" s="131" t="s">
        <v>200</v>
      </c>
      <c r="E52" s="132" t="s">
        <v>2</v>
      </c>
      <c r="F52" s="133">
        <v>3</v>
      </c>
      <c r="G52" s="133">
        <v>4</v>
      </c>
      <c r="H52" s="120">
        <f t="shared" si="11"/>
        <v>7</v>
      </c>
      <c r="I52" s="66">
        <f>VLOOKUP($B52,ТМЦ!$B$3:$L$69,8,0)</f>
        <v>0</v>
      </c>
      <c r="J52" s="66">
        <f t="shared" ref="J52" si="17">I52*H52</f>
        <v>0</v>
      </c>
      <c r="K52" s="121"/>
      <c r="L52" s="66">
        <f>VLOOKUP($B52,ТМЦ!$B$3:$L$69,11,0)</f>
        <v>0</v>
      </c>
    </row>
    <row r="53" spans="1:12" ht="27.6" x14ac:dyDescent="0.3">
      <c r="A53" s="115"/>
      <c r="B53" s="130" t="s">
        <v>73</v>
      </c>
      <c r="C53" s="131"/>
      <c r="D53" s="131" t="s">
        <v>94</v>
      </c>
      <c r="E53" s="132" t="s">
        <v>2</v>
      </c>
      <c r="F53" s="133">
        <v>1</v>
      </c>
      <c r="G53" s="133">
        <v>1</v>
      </c>
      <c r="H53" s="120">
        <f t="shared" si="11"/>
        <v>2</v>
      </c>
      <c r="I53" s="66">
        <f>VLOOKUP($B53,ТМЦ!$B$3:$L$69,8,0)</f>
        <v>0</v>
      </c>
      <c r="J53" s="66">
        <f t="shared" si="12"/>
        <v>0</v>
      </c>
      <c r="K53" s="121"/>
      <c r="L53" s="66">
        <f>VLOOKUP($B53,ТМЦ!$B$3:$L$69,11,0)</f>
        <v>0</v>
      </c>
    </row>
    <row r="54" spans="1:12" ht="27.6" x14ac:dyDescent="0.3">
      <c r="A54" s="115"/>
      <c r="B54" s="130" t="s">
        <v>74</v>
      </c>
      <c r="C54" s="131"/>
      <c r="D54" s="131" t="s">
        <v>190</v>
      </c>
      <c r="E54" s="132" t="s">
        <v>2</v>
      </c>
      <c r="F54" s="133">
        <v>1</v>
      </c>
      <c r="G54" s="133">
        <v>1</v>
      </c>
      <c r="H54" s="120">
        <f t="shared" si="11"/>
        <v>2</v>
      </c>
      <c r="I54" s="66">
        <f>VLOOKUP($B54,ТМЦ!$B$3:$L$69,8,0)</f>
        <v>0</v>
      </c>
      <c r="J54" s="66">
        <f t="shared" si="12"/>
        <v>0</v>
      </c>
      <c r="K54" s="121"/>
      <c r="L54" s="66">
        <f>VLOOKUP($B54,ТМЦ!$B$3:$L$69,11,0)</f>
        <v>0</v>
      </c>
    </row>
    <row r="55" spans="1:12" ht="27.6" x14ac:dyDescent="0.3">
      <c r="A55" s="115"/>
      <c r="B55" s="130" t="s">
        <v>176</v>
      </c>
      <c r="C55" s="131"/>
      <c r="D55" s="131" t="s">
        <v>95</v>
      </c>
      <c r="E55" s="132" t="s">
        <v>2</v>
      </c>
      <c r="F55" s="133">
        <v>2</v>
      </c>
      <c r="G55" s="133">
        <v>3</v>
      </c>
      <c r="H55" s="120">
        <f t="shared" si="11"/>
        <v>5</v>
      </c>
      <c r="I55" s="66">
        <f>VLOOKUP($B55,ТМЦ!$B$3:$L$69,8,0)</f>
        <v>0</v>
      </c>
      <c r="J55" s="66">
        <f t="shared" ref="J55:J59" si="18">I55*H55</f>
        <v>0</v>
      </c>
      <c r="K55" s="121"/>
      <c r="L55" s="66">
        <f>VLOOKUP($B55,ТМЦ!$B$3:$L$69,11,0)</f>
        <v>0</v>
      </c>
    </row>
    <row r="56" spans="1:12" x14ac:dyDescent="0.3">
      <c r="A56" s="115"/>
      <c r="B56" s="130" t="s">
        <v>207</v>
      </c>
      <c r="C56" s="131"/>
      <c r="D56" s="131" t="s">
        <v>161</v>
      </c>
      <c r="E56" s="132" t="s">
        <v>2</v>
      </c>
      <c r="F56" s="133">
        <v>5</v>
      </c>
      <c r="G56" s="133">
        <v>3</v>
      </c>
      <c r="H56" s="120">
        <f t="shared" si="11"/>
        <v>8</v>
      </c>
      <c r="I56" s="66">
        <f>VLOOKUP($B56,ТМЦ!$B$3:$L$69,8,0)</f>
        <v>0</v>
      </c>
      <c r="J56" s="66">
        <f t="shared" ref="J56" si="19">I56*H56</f>
        <v>0</v>
      </c>
      <c r="K56" s="121" t="s">
        <v>219</v>
      </c>
      <c r="L56" s="66">
        <f>VLOOKUP($B56,ТМЦ!$B$3:$L$69,11,0)</f>
        <v>0</v>
      </c>
    </row>
    <row r="57" spans="1:12" x14ac:dyDescent="0.3">
      <c r="A57" s="115"/>
      <c r="B57" s="130" t="s">
        <v>195</v>
      </c>
      <c r="C57" s="131" t="s">
        <v>193</v>
      </c>
      <c r="D57" s="131" t="s">
        <v>221</v>
      </c>
      <c r="E57" s="132" t="s">
        <v>2</v>
      </c>
      <c r="F57" s="133">
        <v>1</v>
      </c>
      <c r="G57" s="133">
        <v>1</v>
      </c>
      <c r="H57" s="120">
        <f t="shared" si="11"/>
        <v>2</v>
      </c>
      <c r="I57" s="66">
        <f>VLOOKUP($B57,ТМЦ!$B$3:$L$69,8,0)</f>
        <v>0</v>
      </c>
      <c r="J57" s="66">
        <f t="shared" si="18"/>
        <v>0</v>
      </c>
      <c r="K57" s="121"/>
      <c r="L57" s="66">
        <f>VLOOKUP($B57,ТМЦ!$B$3:$L$69,11,0)</f>
        <v>0</v>
      </c>
    </row>
    <row r="58" spans="1:12" x14ac:dyDescent="0.3">
      <c r="A58" s="115"/>
      <c r="B58" s="130" t="s">
        <v>196</v>
      </c>
      <c r="C58" s="131" t="s">
        <v>193</v>
      </c>
      <c r="D58" s="131" t="s">
        <v>197</v>
      </c>
      <c r="E58" s="132" t="s">
        <v>2</v>
      </c>
      <c r="F58" s="133">
        <v>2</v>
      </c>
      <c r="G58" s="133">
        <v>2</v>
      </c>
      <c r="H58" s="120">
        <f t="shared" si="11"/>
        <v>4</v>
      </c>
      <c r="I58" s="66">
        <f>VLOOKUP($B58,ТМЦ!$B$3:$L$69,8,0)</f>
        <v>0</v>
      </c>
      <c r="J58" s="66">
        <f t="shared" si="18"/>
        <v>0</v>
      </c>
      <c r="K58" s="121"/>
      <c r="L58" s="66">
        <f>VLOOKUP($B58,ТМЦ!$B$3:$L$69,11,0)</f>
        <v>0</v>
      </c>
    </row>
    <row r="59" spans="1:12" x14ac:dyDescent="0.3">
      <c r="A59" s="115"/>
      <c r="B59" s="130" t="s">
        <v>198</v>
      </c>
      <c r="C59" s="131" t="s">
        <v>193</v>
      </c>
      <c r="D59" s="131" t="s">
        <v>199</v>
      </c>
      <c r="E59" s="132" t="s">
        <v>2</v>
      </c>
      <c r="F59" s="133">
        <v>1</v>
      </c>
      <c r="G59" s="133">
        <v>1</v>
      </c>
      <c r="H59" s="120">
        <f t="shared" si="11"/>
        <v>2</v>
      </c>
      <c r="I59" s="66">
        <f>VLOOKUP($B59,ТМЦ!$B$3:$L$69,8,0)</f>
        <v>0</v>
      </c>
      <c r="J59" s="66">
        <f t="shared" si="18"/>
        <v>0</v>
      </c>
      <c r="K59" s="121"/>
      <c r="L59" s="66">
        <f>VLOOKUP($B59,ТМЦ!$B$3:$L$69,11,0)</f>
        <v>0</v>
      </c>
    </row>
    <row r="60" spans="1:12" ht="41.4" x14ac:dyDescent="0.3">
      <c r="A60" s="115"/>
      <c r="B60" s="130" t="s">
        <v>76</v>
      </c>
      <c r="C60" s="131"/>
      <c r="D60" s="131" t="s">
        <v>96</v>
      </c>
      <c r="E60" s="132" t="s">
        <v>2</v>
      </c>
      <c r="F60" s="133">
        <v>411</v>
      </c>
      <c r="G60" s="133">
        <v>735</v>
      </c>
      <c r="H60" s="120">
        <f t="shared" si="11"/>
        <v>1146</v>
      </c>
      <c r="I60" s="66">
        <f>VLOOKUP($B60,ТМЦ!$B$3:$L$69,8,0)</f>
        <v>0</v>
      </c>
      <c r="J60" s="66">
        <f t="shared" si="12"/>
        <v>0</v>
      </c>
      <c r="K60" s="121"/>
      <c r="L60" s="66">
        <f>VLOOKUP($B60,ТМЦ!$B$3:$L$69,11,0)</f>
        <v>0</v>
      </c>
    </row>
    <row r="61" spans="1:12" ht="41.4" x14ac:dyDescent="0.3">
      <c r="A61" s="115"/>
      <c r="B61" s="130" t="s">
        <v>77</v>
      </c>
      <c r="C61" s="131"/>
      <c r="D61" s="131" t="s">
        <v>97</v>
      </c>
      <c r="E61" s="132" t="s">
        <v>2</v>
      </c>
      <c r="F61" s="133">
        <v>26</v>
      </c>
      <c r="G61" s="133">
        <v>42</v>
      </c>
      <c r="H61" s="120">
        <f t="shared" si="11"/>
        <v>68</v>
      </c>
      <c r="I61" s="66">
        <f>VLOOKUP($B61,ТМЦ!$B$3:$L$69,8,0)</f>
        <v>0</v>
      </c>
      <c r="J61" s="66">
        <f t="shared" si="12"/>
        <v>0</v>
      </c>
      <c r="K61" s="121"/>
      <c r="L61" s="66">
        <f>VLOOKUP($B61,ТМЦ!$B$3:$L$69,11,0)</f>
        <v>0</v>
      </c>
    </row>
    <row r="62" spans="1:12" ht="27.6" x14ac:dyDescent="0.3">
      <c r="A62" s="115"/>
      <c r="B62" s="130" t="s">
        <v>78</v>
      </c>
      <c r="C62" s="117"/>
      <c r="D62" s="117" t="s">
        <v>104</v>
      </c>
      <c r="E62" s="118" t="s">
        <v>2</v>
      </c>
      <c r="F62" s="119">
        <v>319</v>
      </c>
      <c r="G62" s="119">
        <v>586</v>
      </c>
      <c r="H62" s="120">
        <f t="shared" si="11"/>
        <v>905</v>
      </c>
      <c r="I62" s="66">
        <f>VLOOKUP($B62,ТМЦ!$B$3:$L$69,8,0)</f>
        <v>0</v>
      </c>
      <c r="J62" s="66">
        <f>I62*H62</f>
        <v>0</v>
      </c>
      <c r="K62" s="121"/>
      <c r="L62" s="66">
        <f>VLOOKUP($B62,ТМЦ!$B$3:$L$69,11,0)</f>
        <v>0</v>
      </c>
    </row>
    <row r="63" spans="1:12" ht="27.6" x14ac:dyDescent="0.3">
      <c r="A63" s="115"/>
      <c r="B63" s="130" t="s">
        <v>79</v>
      </c>
      <c r="C63" s="117"/>
      <c r="D63" s="117" t="s">
        <v>204</v>
      </c>
      <c r="E63" s="118" t="s">
        <v>2</v>
      </c>
      <c r="F63" s="119">
        <v>22</v>
      </c>
      <c r="G63" s="119">
        <v>38</v>
      </c>
      <c r="H63" s="120">
        <f t="shared" si="11"/>
        <v>60</v>
      </c>
      <c r="I63" s="66">
        <f>VLOOKUP($B63,ТМЦ!$B$3:$L$69,8,0)</f>
        <v>0</v>
      </c>
      <c r="J63" s="66">
        <f t="shared" ref="J63" si="20">I63*H63</f>
        <v>0</v>
      </c>
      <c r="K63" s="121"/>
      <c r="L63" s="66">
        <f>VLOOKUP($B63,ТМЦ!$B$3:$L$69,11,0)</f>
        <v>0</v>
      </c>
    </row>
    <row r="64" spans="1:12" ht="41.4" x14ac:dyDescent="0.3">
      <c r="A64" s="115"/>
      <c r="B64" s="130" t="s">
        <v>152</v>
      </c>
      <c r="C64" s="117"/>
      <c r="D64" s="117" t="s">
        <v>208</v>
      </c>
      <c r="E64" s="118" t="s">
        <v>2</v>
      </c>
      <c r="F64" s="119">
        <v>33</v>
      </c>
      <c r="G64" s="119">
        <v>16</v>
      </c>
      <c r="H64" s="120">
        <f t="shared" si="11"/>
        <v>49</v>
      </c>
      <c r="I64" s="66">
        <f>VLOOKUP($B64,ТМЦ!$B$3:$L$69,8,0)</f>
        <v>0</v>
      </c>
      <c r="J64" s="66">
        <f t="shared" ref="J64" si="21">I64*H64</f>
        <v>0</v>
      </c>
      <c r="K64" s="121" t="s">
        <v>219</v>
      </c>
      <c r="L64" s="66">
        <f>VLOOKUP($B64,ТМЦ!$B$3:$L$69,11,0)</f>
        <v>0</v>
      </c>
    </row>
    <row r="65" spans="1:12" ht="27.6" x14ac:dyDescent="0.3">
      <c r="A65" s="115"/>
      <c r="B65" s="130" t="s">
        <v>175</v>
      </c>
      <c r="C65" s="117"/>
      <c r="D65" s="117" t="s">
        <v>209</v>
      </c>
      <c r="E65" s="118" t="s">
        <v>2</v>
      </c>
      <c r="F65" s="119">
        <v>6</v>
      </c>
      <c r="G65" s="119">
        <v>4</v>
      </c>
      <c r="H65" s="120">
        <f t="shared" si="11"/>
        <v>10</v>
      </c>
      <c r="I65" s="66">
        <f>VLOOKUP($B65,ТМЦ!$B$3:$L$69,8,0)</f>
        <v>0</v>
      </c>
      <c r="J65" s="66">
        <f t="shared" ref="J65" si="22">I65*H65</f>
        <v>0</v>
      </c>
      <c r="K65" s="121" t="s">
        <v>219</v>
      </c>
      <c r="L65" s="66">
        <f>VLOOKUP($B65,ТМЦ!$B$3:$L$69,11,0)</f>
        <v>0</v>
      </c>
    </row>
    <row r="66" spans="1:12" ht="27.6" x14ac:dyDescent="0.3">
      <c r="A66" s="115"/>
      <c r="B66" s="116" t="s">
        <v>80</v>
      </c>
      <c r="C66" s="117"/>
      <c r="D66" s="117" t="s">
        <v>103</v>
      </c>
      <c r="E66" s="118" t="s">
        <v>2</v>
      </c>
      <c r="F66" s="119">
        <v>26</v>
      </c>
      <c r="G66" s="119">
        <v>42</v>
      </c>
      <c r="H66" s="120">
        <f t="shared" si="11"/>
        <v>68</v>
      </c>
      <c r="I66" s="66">
        <f>VLOOKUP($B66,ТМЦ!$B$3:$L$69,8,0)</f>
        <v>0</v>
      </c>
      <c r="J66" s="66">
        <f t="shared" si="12"/>
        <v>0</v>
      </c>
      <c r="K66" s="121"/>
      <c r="L66" s="66">
        <f>VLOOKUP($B66,ТМЦ!$B$3:$L$69,11,0)</f>
        <v>0</v>
      </c>
    </row>
    <row r="67" spans="1:12" ht="41.4" x14ac:dyDescent="0.3">
      <c r="A67" s="115"/>
      <c r="B67" s="130" t="s">
        <v>81</v>
      </c>
      <c r="C67" s="117"/>
      <c r="D67" s="117" t="s">
        <v>102</v>
      </c>
      <c r="E67" s="118" t="s">
        <v>2</v>
      </c>
      <c r="F67" s="119">
        <v>46</v>
      </c>
      <c r="G67" s="119">
        <v>40</v>
      </c>
      <c r="H67" s="120">
        <f t="shared" si="11"/>
        <v>86</v>
      </c>
      <c r="I67" s="66">
        <f>VLOOKUP($B67,ТМЦ!$B$3:$L$69,8,0)</f>
        <v>0</v>
      </c>
      <c r="J67" s="66">
        <f t="shared" si="12"/>
        <v>0</v>
      </c>
      <c r="K67" s="121"/>
      <c r="L67" s="66">
        <f>VLOOKUP($B67,ТМЦ!$B$3:$L$69,11,0)</f>
        <v>0</v>
      </c>
    </row>
    <row r="68" spans="1:12" ht="27.6" x14ac:dyDescent="0.3">
      <c r="A68" s="115"/>
      <c r="B68" s="130" t="s">
        <v>154</v>
      </c>
      <c r="C68" s="117"/>
      <c r="D68" s="117" t="s">
        <v>210</v>
      </c>
      <c r="E68" s="118" t="s">
        <v>2</v>
      </c>
      <c r="F68" s="119">
        <v>5</v>
      </c>
      <c r="G68" s="119">
        <v>3</v>
      </c>
      <c r="H68" s="120">
        <f t="shared" si="11"/>
        <v>8</v>
      </c>
      <c r="I68" s="66">
        <f>VLOOKUP($B68,ТМЦ!$B$3:$L$69,8,0)</f>
        <v>0</v>
      </c>
      <c r="J68" s="66">
        <f t="shared" ref="J68" si="23">I68*H68</f>
        <v>0</v>
      </c>
      <c r="K68" s="121" t="s">
        <v>219</v>
      </c>
      <c r="L68" s="66">
        <f>VLOOKUP($B68,ТМЦ!$B$3:$L$69,11,0)</f>
        <v>0</v>
      </c>
    </row>
    <row r="69" spans="1:12" ht="27.6" x14ac:dyDescent="0.3">
      <c r="A69" s="115"/>
      <c r="B69" s="130" t="s">
        <v>82</v>
      </c>
      <c r="C69" s="117"/>
      <c r="D69" s="117" t="s">
        <v>192</v>
      </c>
      <c r="E69" s="118" t="s">
        <v>2</v>
      </c>
      <c r="F69" s="119">
        <v>28</v>
      </c>
      <c r="G69" s="119">
        <v>44</v>
      </c>
      <c r="H69" s="120">
        <f t="shared" si="11"/>
        <v>72</v>
      </c>
      <c r="I69" s="66">
        <f>VLOOKUP($B69,ТМЦ!$B$3:$L$69,8,0)</f>
        <v>0</v>
      </c>
      <c r="J69" s="66">
        <f t="shared" si="12"/>
        <v>0</v>
      </c>
      <c r="K69" s="121" t="s">
        <v>227</v>
      </c>
      <c r="L69" s="66">
        <f>VLOOKUP($B69,ТМЦ!$B$3:$L$69,11,0)</f>
        <v>0</v>
      </c>
    </row>
    <row r="70" spans="1:12" ht="27.6" x14ac:dyDescent="0.3">
      <c r="A70" s="115"/>
      <c r="B70" s="130" t="s">
        <v>100</v>
      </c>
      <c r="C70" s="117"/>
      <c r="D70" s="134" t="s">
        <v>99</v>
      </c>
      <c r="E70" s="118" t="s">
        <v>28</v>
      </c>
      <c r="F70" s="119">
        <v>7</v>
      </c>
      <c r="G70" s="119">
        <v>4</v>
      </c>
      <c r="H70" s="120">
        <f t="shared" si="11"/>
        <v>11</v>
      </c>
      <c r="I70" s="66">
        <f>VLOOKUP($B70,ТМЦ!$B$3:$L$69,8,0)</f>
        <v>0</v>
      </c>
      <c r="J70" s="66">
        <f t="shared" si="12"/>
        <v>0</v>
      </c>
      <c r="K70" s="121" t="s">
        <v>219</v>
      </c>
      <c r="L70" s="66">
        <f>VLOOKUP($B70,ТМЦ!$B$3:$L$69,11,0)</f>
        <v>0</v>
      </c>
    </row>
    <row r="71" spans="1:12" ht="55.2" x14ac:dyDescent="0.3">
      <c r="A71" s="115"/>
      <c r="B71" s="130" t="s">
        <v>111</v>
      </c>
      <c r="C71" s="117"/>
      <c r="D71" s="131" t="s">
        <v>114</v>
      </c>
      <c r="E71" s="118" t="s">
        <v>2</v>
      </c>
      <c r="F71" s="119"/>
      <c r="G71" s="119">
        <v>1</v>
      </c>
      <c r="H71" s="120">
        <f t="shared" si="11"/>
        <v>1</v>
      </c>
      <c r="I71" s="66">
        <f>VLOOKUP($B71,ТМЦ!$B$3:$L$69,8,0)</f>
        <v>0</v>
      </c>
      <c r="J71" s="66">
        <f t="shared" ref="J71:J73" si="24">I71*H71</f>
        <v>0</v>
      </c>
      <c r="K71" s="121"/>
      <c r="L71" s="66">
        <f>VLOOKUP($B71,ТМЦ!$B$3:$L$69,11,0)</f>
        <v>0</v>
      </c>
    </row>
    <row r="72" spans="1:12" ht="27.6" x14ac:dyDescent="0.3">
      <c r="A72" s="115"/>
      <c r="B72" s="130" t="s">
        <v>112</v>
      </c>
      <c r="C72" s="117"/>
      <c r="D72" s="131" t="s">
        <v>206</v>
      </c>
      <c r="E72" s="118" t="s">
        <v>28</v>
      </c>
      <c r="F72" s="119"/>
      <c r="G72" s="119">
        <v>1</v>
      </c>
      <c r="H72" s="120">
        <f t="shared" si="11"/>
        <v>1</v>
      </c>
      <c r="I72" s="66">
        <f>VLOOKUP($B72,ТМЦ!$B$3:$L$69,8,0)</f>
        <v>0</v>
      </c>
      <c r="J72" s="66">
        <f t="shared" si="24"/>
        <v>0</v>
      </c>
      <c r="K72" s="121"/>
      <c r="L72" s="66">
        <f>VLOOKUP($B72,ТМЦ!$B$3:$L$69,11,0)</f>
        <v>0</v>
      </c>
    </row>
    <row r="73" spans="1:12" ht="41.4" x14ac:dyDescent="0.3">
      <c r="A73" s="115"/>
      <c r="B73" s="130" t="s">
        <v>113</v>
      </c>
      <c r="C73" s="117"/>
      <c r="D73" s="134" t="s">
        <v>131</v>
      </c>
      <c r="E73" s="118" t="s">
        <v>28</v>
      </c>
      <c r="F73" s="119">
        <v>4</v>
      </c>
      <c r="G73" s="119">
        <v>4</v>
      </c>
      <c r="H73" s="120">
        <f t="shared" si="11"/>
        <v>8</v>
      </c>
      <c r="I73" s="66">
        <f>VLOOKUP($B73,ТМЦ!$B$3:$L$69,8,0)</f>
        <v>0</v>
      </c>
      <c r="J73" s="66">
        <f t="shared" si="24"/>
        <v>0</v>
      </c>
      <c r="K73" s="121"/>
      <c r="L73" s="66">
        <f>VLOOKUP($B73,ТМЦ!$B$3:$L$69,11,0)</f>
        <v>0</v>
      </c>
    </row>
    <row r="74" spans="1:12" x14ac:dyDescent="0.3">
      <c r="A74" s="115"/>
      <c r="B74" s="130" t="s">
        <v>143</v>
      </c>
      <c r="C74" s="117"/>
      <c r="D74" s="117" t="s">
        <v>145</v>
      </c>
      <c r="E74" s="118" t="s">
        <v>2</v>
      </c>
      <c r="F74" s="119">
        <v>11</v>
      </c>
      <c r="G74" s="119">
        <v>19</v>
      </c>
      <c r="H74" s="120">
        <f t="shared" si="11"/>
        <v>30</v>
      </c>
      <c r="I74" s="66">
        <f>VLOOKUP($B74,ТМЦ!$B$3:$L$69,8,0)</f>
        <v>0</v>
      </c>
      <c r="J74" s="66">
        <f>I74*H74</f>
        <v>0</v>
      </c>
      <c r="K74" s="121"/>
      <c r="L74" s="66">
        <f>VLOOKUP($B74,ТМЦ!$B$3:$L$69,11,0)</f>
        <v>0</v>
      </c>
    </row>
    <row r="75" spans="1:12" x14ac:dyDescent="0.3">
      <c r="A75" s="115"/>
      <c r="B75" s="130" t="s">
        <v>252</v>
      </c>
      <c r="C75" s="131"/>
      <c r="D75" s="117" t="s">
        <v>109</v>
      </c>
      <c r="E75" s="118" t="s">
        <v>2</v>
      </c>
      <c r="F75" s="119">
        <v>2</v>
      </c>
      <c r="G75" s="119">
        <v>12</v>
      </c>
      <c r="H75" s="120">
        <f t="shared" si="11"/>
        <v>14</v>
      </c>
      <c r="I75" s="66">
        <f>VLOOKUP($B75,ТМЦ!$B$3:$L$69,8,0)</f>
        <v>0</v>
      </c>
      <c r="J75" s="66">
        <f t="shared" si="12"/>
        <v>0</v>
      </c>
      <c r="K75" s="121"/>
      <c r="L75" s="66">
        <f>VLOOKUP($B75,ТМЦ!$B$3:$L$69,11,0)</f>
        <v>0</v>
      </c>
    </row>
    <row r="76" spans="1:12" x14ac:dyDescent="0.3">
      <c r="A76" s="115"/>
      <c r="B76" s="130" t="s">
        <v>83</v>
      </c>
      <c r="C76" s="117"/>
      <c r="D76" s="117" t="s">
        <v>105</v>
      </c>
      <c r="E76" s="118" t="s">
        <v>2</v>
      </c>
      <c r="F76" s="119">
        <v>4</v>
      </c>
      <c r="G76" s="119">
        <v>6</v>
      </c>
      <c r="H76" s="120">
        <f t="shared" si="11"/>
        <v>10</v>
      </c>
      <c r="I76" s="66">
        <f>VLOOKUP($B76,ТМЦ!$B$3:$L$69,8,0)</f>
        <v>0</v>
      </c>
      <c r="J76" s="66">
        <f t="shared" si="12"/>
        <v>0</v>
      </c>
      <c r="K76" s="121"/>
      <c r="L76" s="66">
        <f>VLOOKUP($B76,ТМЦ!$B$3:$L$69,11,0)</f>
        <v>0</v>
      </c>
    </row>
    <row r="77" spans="1:12" ht="27.6" x14ac:dyDescent="0.3">
      <c r="A77" s="115"/>
      <c r="B77" s="130" t="s">
        <v>84</v>
      </c>
      <c r="C77" s="117"/>
      <c r="D77" s="117" t="s">
        <v>106</v>
      </c>
      <c r="E77" s="118" t="s">
        <v>2</v>
      </c>
      <c r="F77" s="119">
        <v>6</v>
      </c>
      <c r="G77" s="119">
        <v>10</v>
      </c>
      <c r="H77" s="120">
        <f t="shared" si="11"/>
        <v>16</v>
      </c>
      <c r="I77" s="66">
        <f>VLOOKUP($B77,ТМЦ!$B$3:$L$69,8,0)</f>
        <v>0</v>
      </c>
      <c r="J77" s="66">
        <f t="shared" si="12"/>
        <v>0</v>
      </c>
      <c r="K77" s="121"/>
      <c r="L77" s="66">
        <f>VLOOKUP($B77,ТМЦ!$B$3:$L$69,11,0)</f>
        <v>0</v>
      </c>
    </row>
    <row r="78" spans="1:12" x14ac:dyDescent="0.3">
      <c r="A78" s="115"/>
      <c r="B78" s="130" t="s">
        <v>107</v>
      </c>
      <c r="C78" s="117"/>
      <c r="D78" s="117" t="s">
        <v>233</v>
      </c>
      <c r="E78" s="118" t="s">
        <v>2</v>
      </c>
      <c r="F78" s="119">
        <v>43</v>
      </c>
      <c r="G78" s="119">
        <v>71</v>
      </c>
      <c r="H78" s="120">
        <f t="shared" si="11"/>
        <v>114</v>
      </c>
      <c r="I78" s="66">
        <f>VLOOKUP($B78,ТМЦ!$B$3:$L$69,8,0)</f>
        <v>0</v>
      </c>
      <c r="J78" s="66">
        <f t="shared" si="12"/>
        <v>0</v>
      </c>
      <c r="K78" s="121"/>
      <c r="L78" s="66">
        <f>VLOOKUP($B78,ТМЦ!$B$3:$L$69,11,0)</f>
        <v>0</v>
      </c>
    </row>
    <row r="79" spans="1:12" ht="27.6" x14ac:dyDescent="0.3">
      <c r="A79" s="115"/>
      <c r="B79" s="130" t="s">
        <v>85</v>
      </c>
      <c r="C79" s="117"/>
      <c r="D79" s="117" t="s">
        <v>110</v>
      </c>
      <c r="E79" s="118" t="s">
        <v>2</v>
      </c>
      <c r="F79" s="119">
        <v>132</v>
      </c>
      <c r="G79" s="119">
        <v>208</v>
      </c>
      <c r="H79" s="120">
        <f t="shared" si="11"/>
        <v>340</v>
      </c>
      <c r="I79" s="66">
        <f>VLOOKUP($B79,ТМЦ!$B$3:$L$69,8,0)</f>
        <v>0</v>
      </c>
      <c r="J79" s="66">
        <f t="shared" si="12"/>
        <v>0</v>
      </c>
      <c r="K79" s="121" t="s">
        <v>226</v>
      </c>
      <c r="L79" s="66">
        <f>VLOOKUP($B79,ТМЦ!$B$3:$L$69,11,0)</f>
        <v>0</v>
      </c>
    </row>
    <row r="80" spans="1:12" x14ac:dyDescent="0.3">
      <c r="A80" s="115"/>
      <c r="B80" s="130" t="s">
        <v>123</v>
      </c>
      <c r="C80" s="117"/>
      <c r="D80" s="117" t="s">
        <v>234</v>
      </c>
      <c r="E80" s="118" t="s">
        <v>2</v>
      </c>
      <c r="F80" s="119">
        <v>0</v>
      </c>
      <c r="G80" s="119"/>
      <c r="H80" s="120">
        <f t="shared" si="11"/>
        <v>0</v>
      </c>
      <c r="I80" s="66">
        <f>VLOOKUP($B80,ТМЦ!$B$3:$L$69,8,0)</f>
        <v>0</v>
      </c>
      <c r="J80" s="66">
        <f t="shared" ref="J80" si="25">I80*H80</f>
        <v>0</v>
      </c>
      <c r="K80" s="121"/>
      <c r="L80" s="66">
        <f>VLOOKUP($B80,ТМЦ!$B$3:$L$69,11,0)</f>
        <v>0</v>
      </c>
    </row>
    <row r="81" spans="1:12" x14ac:dyDescent="0.3">
      <c r="A81" s="115"/>
      <c r="B81" s="130" t="s">
        <v>124</v>
      </c>
      <c r="C81" s="117"/>
      <c r="D81" s="117" t="s">
        <v>235</v>
      </c>
      <c r="E81" s="118" t="s">
        <v>2</v>
      </c>
      <c r="F81" s="119">
        <v>3</v>
      </c>
      <c r="G81" s="119">
        <v>2</v>
      </c>
      <c r="H81" s="120">
        <f t="shared" si="11"/>
        <v>5</v>
      </c>
      <c r="I81" s="66">
        <f>VLOOKUP($B81,ТМЦ!$B$3:$L$69,8,0)</f>
        <v>0</v>
      </c>
      <c r="J81" s="66">
        <f t="shared" si="12"/>
        <v>0</v>
      </c>
      <c r="K81" s="121"/>
      <c r="L81" s="66">
        <f>VLOOKUP($B81,ТМЦ!$B$3:$L$69,11,0)</f>
        <v>0</v>
      </c>
    </row>
    <row r="82" spans="1:12" x14ac:dyDescent="0.3">
      <c r="A82" s="115"/>
      <c r="B82" s="130" t="s">
        <v>125</v>
      </c>
      <c r="C82" s="117"/>
      <c r="D82" s="117" t="s">
        <v>236</v>
      </c>
      <c r="E82" s="118" t="s">
        <v>2</v>
      </c>
      <c r="F82" s="119">
        <v>2</v>
      </c>
      <c r="G82" s="119">
        <v>3</v>
      </c>
      <c r="H82" s="120">
        <f t="shared" si="11"/>
        <v>5</v>
      </c>
      <c r="I82" s="66">
        <f>VLOOKUP($B82,ТМЦ!$B$3:$L$69,8,0)</f>
        <v>0</v>
      </c>
      <c r="J82" s="66">
        <f t="shared" si="12"/>
        <v>0</v>
      </c>
      <c r="K82" s="121"/>
      <c r="L82" s="66">
        <f>VLOOKUP($B82,ТМЦ!$B$3:$L$69,11,0)</f>
        <v>0</v>
      </c>
    </row>
    <row r="83" spans="1:12" x14ac:dyDescent="0.3">
      <c r="A83" s="115"/>
      <c r="B83" s="130" t="s">
        <v>126</v>
      </c>
      <c r="C83" s="117"/>
      <c r="D83" s="117" t="s">
        <v>149</v>
      </c>
      <c r="E83" s="118" t="s">
        <v>2</v>
      </c>
      <c r="F83" s="119"/>
      <c r="G83" s="119">
        <v>1</v>
      </c>
      <c r="H83" s="120">
        <f t="shared" si="11"/>
        <v>1</v>
      </c>
      <c r="I83" s="66">
        <f>VLOOKUP($B83,ТМЦ!$B$3:$L$69,8,0)</f>
        <v>0</v>
      </c>
      <c r="J83" s="66">
        <f t="shared" si="12"/>
        <v>0</v>
      </c>
      <c r="K83" s="121"/>
      <c r="L83" s="66">
        <f>VLOOKUP($B83,ТМЦ!$B$3:$L$69,11,0)</f>
        <v>0</v>
      </c>
    </row>
    <row r="84" spans="1:12" x14ac:dyDescent="0.3">
      <c r="A84" s="115"/>
      <c r="B84" s="130" t="s">
        <v>205</v>
      </c>
      <c r="C84" s="117"/>
      <c r="D84" s="117" t="s">
        <v>237</v>
      </c>
      <c r="E84" s="118" t="s">
        <v>2</v>
      </c>
      <c r="F84" s="119"/>
      <c r="G84" s="119">
        <v>1</v>
      </c>
      <c r="H84" s="120">
        <f t="shared" si="11"/>
        <v>1</v>
      </c>
      <c r="I84" s="66">
        <f>VLOOKUP($B84,ТМЦ!$B$3:$L$69,8,0)</f>
        <v>0</v>
      </c>
      <c r="J84" s="66">
        <f t="shared" ref="J84:J86" si="26">I84*H84</f>
        <v>0</v>
      </c>
      <c r="K84" s="121"/>
      <c r="L84" s="66">
        <f>VLOOKUP($B84,ТМЦ!$B$3:$L$69,11,0)</f>
        <v>0</v>
      </c>
    </row>
    <row r="85" spans="1:12" ht="27.6" x14ac:dyDescent="0.3">
      <c r="A85" s="115"/>
      <c r="B85" s="130" t="s">
        <v>88</v>
      </c>
      <c r="C85" s="117"/>
      <c r="D85" s="131" t="s">
        <v>115</v>
      </c>
      <c r="E85" s="118" t="s">
        <v>2</v>
      </c>
      <c r="F85" s="119">
        <v>9</v>
      </c>
      <c r="G85" s="119">
        <v>9</v>
      </c>
      <c r="H85" s="120">
        <f t="shared" si="11"/>
        <v>18</v>
      </c>
      <c r="I85" s="66">
        <f>VLOOKUP($B85,ТМЦ!$B$3:$L$69,8,0)</f>
        <v>0</v>
      </c>
      <c r="J85" s="66">
        <f t="shared" si="26"/>
        <v>0</v>
      </c>
      <c r="K85" s="121" t="s">
        <v>228</v>
      </c>
      <c r="L85" s="66">
        <f>VLOOKUP($B85,ТМЦ!$B$3:$L$69,11,0)</f>
        <v>0</v>
      </c>
    </row>
    <row r="86" spans="1:12" x14ac:dyDescent="0.3">
      <c r="A86" s="115"/>
      <c r="B86" s="130" t="s">
        <v>89</v>
      </c>
      <c r="C86" s="117"/>
      <c r="D86" s="131" t="s">
        <v>116</v>
      </c>
      <c r="E86" s="118" t="s">
        <v>2</v>
      </c>
      <c r="F86" s="119">
        <v>2</v>
      </c>
      <c r="G86" s="119">
        <v>2</v>
      </c>
      <c r="H86" s="120">
        <f t="shared" si="11"/>
        <v>4</v>
      </c>
      <c r="I86" s="66">
        <f>VLOOKUP($B86,ТМЦ!$B$3:$L$69,8,0)</f>
        <v>0</v>
      </c>
      <c r="J86" s="66">
        <f t="shared" si="26"/>
        <v>0</v>
      </c>
      <c r="K86" s="121"/>
      <c r="L86" s="66">
        <f>VLOOKUP($B86,ТМЦ!$B$3:$L$69,11,0)</f>
        <v>0</v>
      </c>
    </row>
    <row r="87" spans="1:12" x14ac:dyDescent="0.3">
      <c r="A87" s="115"/>
      <c r="B87" s="130" t="s">
        <v>90</v>
      </c>
      <c r="C87" s="117"/>
      <c r="D87" s="131" t="s">
        <v>191</v>
      </c>
      <c r="E87" s="118" t="s">
        <v>2</v>
      </c>
      <c r="F87" s="119">
        <v>6</v>
      </c>
      <c r="G87" s="119">
        <v>6</v>
      </c>
      <c r="H87" s="120">
        <f t="shared" si="11"/>
        <v>12</v>
      </c>
      <c r="I87" s="66">
        <f>VLOOKUP($B87,ТМЦ!$B$3:$L$69,8,0)</f>
        <v>0</v>
      </c>
      <c r="J87" s="66">
        <f t="shared" ref="J87:J88" si="27">I87*H87</f>
        <v>0</v>
      </c>
      <c r="K87" s="121"/>
      <c r="L87" s="66">
        <f>VLOOKUP($B87,ТМЦ!$B$3:$L$69,11,0)</f>
        <v>0</v>
      </c>
    </row>
    <row r="88" spans="1:12" ht="41.4" x14ac:dyDescent="0.3">
      <c r="A88" s="115"/>
      <c r="B88" s="130" t="s">
        <v>134</v>
      </c>
      <c r="C88" s="117" t="s">
        <v>121</v>
      </c>
      <c r="D88" s="117" t="s">
        <v>122</v>
      </c>
      <c r="E88" s="118" t="s">
        <v>2</v>
      </c>
      <c r="F88" s="119">
        <v>1</v>
      </c>
      <c r="G88" s="119">
        <v>1</v>
      </c>
      <c r="H88" s="120">
        <f t="shared" si="11"/>
        <v>2</v>
      </c>
      <c r="I88" s="66">
        <f>VLOOKUP($B88,ТМЦ!$B$3:$L$69,8,0)</f>
        <v>0</v>
      </c>
      <c r="J88" s="66">
        <f t="shared" si="27"/>
        <v>0</v>
      </c>
      <c r="K88" s="121"/>
      <c r="L88" s="66">
        <f>VLOOKUP($B88,ТМЦ!$B$3:$L$69,11,0)</f>
        <v>0</v>
      </c>
    </row>
    <row r="89" spans="1:12" ht="41.4" x14ac:dyDescent="0.3">
      <c r="A89" s="115"/>
      <c r="B89" s="130" t="s">
        <v>135</v>
      </c>
      <c r="C89" s="117" t="s">
        <v>121</v>
      </c>
      <c r="D89" s="117" t="s">
        <v>136</v>
      </c>
      <c r="E89" s="118" t="s">
        <v>2</v>
      </c>
      <c r="F89" s="119"/>
      <c r="G89" s="119">
        <v>1</v>
      </c>
      <c r="H89" s="120">
        <f t="shared" si="11"/>
        <v>1</v>
      </c>
      <c r="I89" s="66">
        <f>VLOOKUP($B89,ТМЦ!$B$3:$L$69,8,0)</f>
        <v>0</v>
      </c>
      <c r="J89" s="66">
        <f t="shared" ref="J89:J93" si="28">I89*H89</f>
        <v>0</v>
      </c>
      <c r="K89" s="121"/>
      <c r="L89" s="66">
        <f>VLOOKUP($B89,ТМЦ!$B$3:$L$69,11,0)</f>
        <v>0</v>
      </c>
    </row>
    <row r="90" spans="1:12" ht="41.4" x14ac:dyDescent="0.3">
      <c r="A90" s="115"/>
      <c r="B90" s="130" t="s">
        <v>211</v>
      </c>
      <c r="C90" s="117"/>
      <c r="D90" s="131" t="s">
        <v>214</v>
      </c>
      <c r="E90" s="118" t="s">
        <v>2</v>
      </c>
      <c r="F90" s="119">
        <f>F65+F61</f>
        <v>32</v>
      </c>
      <c r="G90" s="119">
        <f>G65+G61</f>
        <v>46</v>
      </c>
      <c r="H90" s="120">
        <f t="shared" si="11"/>
        <v>78</v>
      </c>
      <c r="I90" s="66">
        <f>VLOOKUP($B90,ТМЦ!$B$3:$L$69,8,0)</f>
        <v>0</v>
      </c>
      <c r="J90" s="66">
        <f t="shared" si="28"/>
        <v>0</v>
      </c>
      <c r="K90" s="121" t="s">
        <v>219</v>
      </c>
      <c r="L90" s="66">
        <f>VLOOKUP($B90,ТМЦ!$B$3:$L$69,11,0)</f>
        <v>0</v>
      </c>
    </row>
    <row r="91" spans="1:12" ht="27.6" x14ac:dyDescent="0.3">
      <c r="A91" s="115"/>
      <c r="B91" s="130" t="s">
        <v>212</v>
      </c>
      <c r="C91" s="117"/>
      <c r="D91" s="131" t="s">
        <v>215</v>
      </c>
      <c r="E91" s="118" t="s">
        <v>2</v>
      </c>
      <c r="F91" s="119">
        <f>F70+F51</f>
        <v>42</v>
      </c>
      <c r="G91" s="119">
        <f>G70+G51</f>
        <v>64</v>
      </c>
      <c r="H91" s="120">
        <f t="shared" si="11"/>
        <v>106</v>
      </c>
      <c r="I91" s="66">
        <f>VLOOKUP($B91,ТМЦ!$B$3:$L$69,8,0)</f>
        <v>0</v>
      </c>
      <c r="J91" s="66">
        <f t="shared" ref="J91" si="29">I91*H91</f>
        <v>0</v>
      </c>
      <c r="K91" s="121" t="s">
        <v>219</v>
      </c>
      <c r="L91" s="66">
        <f>VLOOKUP($B91,ТМЦ!$B$3:$L$69,11,0)</f>
        <v>0</v>
      </c>
    </row>
    <row r="92" spans="1:12" ht="41.4" x14ac:dyDescent="0.3">
      <c r="A92" s="115"/>
      <c r="B92" s="130" t="s">
        <v>213</v>
      </c>
      <c r="C92" s="117"/>
      <c r="D92" s="131" t="s">
        <v>216</v>
      </c>
      <c r="E92" s="118" t="s">
        <v>2</v>
      </c>
      <c r="F92" s="119">
        <f>F68+F67</f>
        <v>51</v>
      </c>
      <c r="G92" s="119">
        <f>G68+G67</f>
        <v>43</v>
      </c>
      <c r="H92" s="120">
        <f t="shared" si="11"/>
        <v>94</v>
      </c>
      <c r="I92" s="66">
        <f>VLOOKUP($B92,ТМЦ!$B$3:$L$69,8,0)</f>
        <v>0</v>
      </c>
      <c r="J92" s="66">
        <f t="shared" si="28"/>
        <v>0</v>
      </c>
      <c r="K92" s="121" t="s">
        <v>219</v>
      </c>
      <c r="L92" s="66">
        <f>VLOOKUP($B92,ТМЦ!$B$3:$L$69,11,0)</f>
        <v>0</v>
      </c>
    </row>
    <row r="93" spans="1:12" x14ac:dyDescent="0.3">
      <c r="A93" s="115"/>
      <c r="B93" s="130" t="s">
        <v>217</v>
      </c>
      <c r="C93" s="117"/>
      <c r="D93" s="131" t="s">
        <v>157</v>
      </c>
      <c r="E93" s="118" t="s">
        <v>2</v>
      </c>
      <c r="F93" s="119">
        <v>5</v>
      </c>
      <c r="G93" s="119">
        <v>3</v>
      </c>
      <c r="H93" s="120">
        <f t="shared" si="11"/>
        <v>8</v>
      </c>
      <c r="I93" s="66">
        <f>VLOOKUP($B93,ТМЦ!$B$3:$L$69,8,0)</f>
        <v>0</v>
      </c>
      <c r="J93" s="66">
        <f t="shared" si="28"/>
        <v>0</v>
      </c>
      <c r="K93" s="121" t="s">
        <v>219</v>
      </c>
      <c r="L93" s="66">
        <f>VLOOKUP($B93,ТМЦ!$B$3:$L$69,11,0)</f>
        <v>0</v>
      </c>
    </row>
    <row r="94" spans="1:12" x14ac:dyDescent="0.3">
      <c r="A94" s="115"/>
      <c r="B94" s="130" t="s">
        <v>158</v>
      </c>
      <c r="C94" s="117"/>
      <c r="D94" s="131"/>
      <c r="E94" s="118" t="s">
        <v>2</v>
      </c>
      <c r="F94" s="119">
        <v>5</v>
      </c>
      <c r="G94" s="119">
        <v>3</v>
      </c>
      <c r="H94" s="120">
        <f t="shared" si="11"/>
        <v>8</v>
      </c>
      <c r="I94" s="66">
        <f>VLOOKUP($B94,ТМЦ!$B$3:$L$69,8,0)</f>
        <v>0</v>
      </c>
      <c r="J94" s="66">
        <f t="shared" ref="J94" si="30">I94*H94</f>
        <v>0</v>
      </c>
      <c r="K94" s="121" t="s">
        <v>219</v>
      </c>
      <c r="L94" s="66">
        <f>VLOOKUP($B94,ТМЦ!$B$3:$L$69,11,0)</f>
        <v>0</v>
      </c>
    </row>
    <row r="95" spans="1:12" s="75" customFormat="1" x14ac:dyDescent="0.3">
      <c r="A95" s="96" t="s">
        <v>25</v>
      </c>
      <c r="B95" s="97" t="s">
        <v>5</v>
      </c>
      <c r="C95" s="98"/>
      <c r="D95" s="98"/>
      <c r="E95" s="98"/>
      <c r="F95" s="98"/>
      <c r="G95" s="98"/>
      <c r="H95" s="99"/>
      <c r="I95" s="99"/>
      <c r="J95" s="99"/>
      <c r="K95" s="99"/>
      <c r="L95" s="99"/>
    </row>
    <row r="96" spans="1:12" s="75" customFormat="1" x14ac:dyDescent="0.3">
      <c r="A96" s="100" t="s">
        <v>26</v>
      </c>
      <c r="B96" s="135" t="s">
        <v>5</v>
      </c>
      <c r="C96" s="102"/>
      <c r="D96" s="102"/>
      <c r="E96" s="102"/>
      <c r="F96" s="102"/>
      <c r="G96" s="102"/>
      <c r="H96" s="103"/>
      <c r="I96" s="103"/>
      <c r="J96" s="103">
        <f>J97+J100</f>
        <v>0</v>
      </c>
      <c r="K96" s="103"/>
      <c r="L96" s="103"/>
    </row>
    <row r="97" spans="1:12" s="137" customFormat="1" x14ac:dyDescent="0.3">
      <c r="A97" s="136"/>
      <c r="B97" s="93" t="s">
        <v>12</v>
      </c>
      <c r="C97" s="105"/>
      <c r="D97" s="105"/>
      <c r="E97" s="105"/>
      <c r="F97" s="105"/>
      <c r="G97" s="105"/>
      <c r="H97" s="95"/>
      <c r="I97" s="95"/>
      <c r="J97" s="95">
        <f>SUM(J98:J99)</f>
        <v>0</v>
      </c>
      <c r="K97" s="95"/>
      <c r="L97" s="95"/>
    </row>
    <row r="98" spans="1:12" s="137" customFormat="1" x14ac:dyDescent="0.3">
      <c r="A98" s="136"/>
      <c r="B98" s="106" t="s">
        <v>253</v>
      </c>
      <c r="C98" s="107"/>
      <c r="D98" s="107"/>
      <c r="E98" s="107" t="s">
        <v>4</v>
      </c>
      <c r="F98" s="107">
        <v>1</v>
      </c>
      <c r="G98" s="107"/>
      <c r="H98" s="95">
        <f t="shared" ref="H98:H99" si="31">SUM(F98:G98)</f>
        <v>1</v>
      </c>
      <c r="I98" s="109">
        <f>VLOOKUP(B98,СМР!$B$3:$H$9,7,0)</f>
        <v>0</v>
      </c>
      <c r="J98" s="110">
        <f>I98*H98</f>
        <v>0</v>
      </c>
      <c r="K98" s="109"/>
      <c r="L98" s="95"/>
    </row>
    <row r="99" spans="1:12" s="137" customFormat="1" x14ac:dyDescent="0.3">
      <c r="A99" s="136"/>
      <c r="B99" s="106" t="s">
        <v>254</v>
      </c>
      <c r="C99" s="107"/>
      <c r="D99" s="107"/>
      <c r="E99" s="107" t="s">
        <v>4</v>
      </c>
      <c r="F99" s="107"/>
      <c r="G99" s="107">
        <v>1</v>
      </c>
      <c r="H99" s="95">
        <f t="shared" si="31"/>
        <v>1</v>
      </c>
      <c r="I99" s="109">
        <f>VLOOKUP(B99,СМР!$B$3:$H$9,7,0)</f>
        <v>0</v>
      </c>
      <c r="J99" s="110">
        <f>I99*H99</f>
        <v>0</v>
      </c>
      <c r="K99" s="109"/>
      <c r="L99" s="95"/>
    </row>
    <row r="100" spans="1:12" s="137" customFormat="1" x14ac:dyDescent="0.3">
      <c r="A100" s="138"/>
      <c r="B100" s="112" t="s">
        <v>13</v>
      </c>
      <c r="C100" s="113"/>
      <c r="D100" s="113"/>
      <c r="E100" s="113"/>
      <c r="F100" s="113"/>
      <c r="G100" s="113"/>
      <c r="H100" s="65"/>
      <c r="I100" s="65"/>
      <c r="J100" s="65">
        <f>SUM(J101:J101)</f>
        <v>0</v>
      </c>
      <c r="K100" s="65"/>
      <c r="L100" s="65"/>
    </row>
    <row r="101" spans="1:12" s="137" customFormat="1" x14ac:dyDescent="0.3">
      <c r="A101" s="139"/>
      <c r="B101" s="140" t="s">
        <v>19</v>
      </c>
      <c r="C101" s="139"/>
      <c r="D101" s="141"/>
      <c r="E101" s="139"/>
      <c r="F101" s="139"/>
      <c r="G101" s="139"/>
      <c r="H101" s="142"/>
      <c r="I101" s="143"/>
      <c r="J101" s="143">
        <f>I101*H101</f>
        <v>0</v>
      </c>
      <c r="K101" s="144"/>
      <c r="L101" s="144"/>
    </row>
    <row r="102" spans="1:12" x14ac:dyDescent="0.3">
      <c r="A102" s="100"/>
      <c r="B102" s="155" t="s">
        <v>244</v>
      </c>
      <c r="C102" s="156"/>
      <c r="D102" s="156"/>
      <c r="E102" s="156"/>
      <c r="F102" s="156"/>
      <c r="G102" s="156"/>
      <c r="H102" s="156"/>
      <c r="I102" s="157"/>
      <c r="J102" s="145">
        <f>J96+J41+J15</f>
        <v>0</v>
      </c>
      <c r="K102" s="146"/>
      <c r="L102" s="145"/>
    </row>
    <row r="103" spans="1:12" x14ac:dyDescent="0.3">
      <c r="A103" s="147"/>
      <c r="B103" s="158" t="s">
        <v>17</v>
      </c>
      <c r="C103" s="159"/>
      <c r="D103" s="159"/>
      <c r="E103" s="159"/>
      <c r="F103" s="159"/>
      <c r="G103" s="159"/>
      <c r="H103" s="159"/>
      <c r="I103" s="160"/>
      <c r="J103" s="148">
        <f>SUMIF($B$12:$B$101,"Работа:",J$12:J$101)</f>
        <v>0</v>
      </c>
      <c r="K103" s="149"/>
      <c r="L103" s="148"/>
    </row>
    <row r="104" spans="1:12" x14ac:dyDescent="0.3">
      <c r="A104" s="147"/>
      <c r="B104" s="158" t="s">
        <v>18</v>
      </c>
      <c r="C104" s="159"/>
      <c r="D104" s="159"/>
      <c r="E104" s="159"/>
      <c r="F104" s="159"/>
      <c r="G104" s="159"/>
      <c r="H104" s="159"/>
      <c r="I104" s="160"/>
      <c r="J104" s="148">
        <f>SUMIF($B$12:$B$101,"Материалы:",J$12:J$101)</f>
        <v>0</v>
      </c>
      <c r="K104" s="149"/>
      <c r="L104" s="148"/>
    </row>
    <row r="105" spans="1:12" x14ac:dyDescent="0.3">
      <c r="A105" s="147"/>
      <c r="B105" s="158" t="s">
        <v>245</v>
      </c>
      <c r="C105" s="159"/>
      <c r="D105" s="159"/>
      <c r="E105" s="159"/>
      <c r="F105" s="159"/>
      <c r="G105" s="159"/>
      <c r="H105" s="159"/>
      <c r="I105" s="160"/>
      <c r="J105" s="150">
        <f>J102*22/122</f>
        <v>0</v>
      </c>
      <c r="K105" s="149"/>
      <c r="L105" s="149"/>
    </row>
    <row r="108" spans="1:12" x14ac:dyDescent="0.3">
      <c r="A108" s="57"/>
      <c r="B108" s="69" t="s">
        <v>35</v>
      </c>
      <c r="C108" s="70"/>
      <c r="H108" s="71"/>
      <c r="I108" s="57"/>
      <c r="K108" s="72"/>
      <c r="L108" s="61"/>
    </row>
    <row r="109" spans="1:12" x14ac:dyDescent="0.3">
      <c r="A109" s="73" t="s">
        <v>19</v>
      </c>
      <c r="B109" s="151" t="s">
        <v>36</v>
      </c>
      <c r="C109" s="151"/>
      <c r="D109" s="151"/>
      <c r="E109" s="151"/>
      <c r="F109" s="151"/>
      <c r="G109" s="151"/>
      <c r="H109" s="151"/>
      <c r="I109" s="151"/>
      <c r="J109" s="151"/>
      <c r="K109" s="151"/>
      <c r="L109" s="74"/>
    </row>
    <row r="110" spans="1:12" ht="42.6" customHeight="1" x14ac:dyDescent="0.3">
      <c r="A110" s="75" t="s">
        <v>19</v>
      </c>
      <c r="B110" s="154" t="s">
        <v>37</v>
      </c>
      <c r="C110" s="154"/>
      <c r="D110" s="154"/>
      <c r="E110" s="154"/>
      <c r="F110" s="154"/>
      <c r="G110" s="154"/>
      <c r="H110" s="154"/>
      <c r="I110" s="154"/>
      <c r="J110" s="154"/>
      <c r="K110" s="154"/>
      <c r="L110" s="76"/>
    </row>
    <row r="111" spans="1:12" x14ac:dyDescent="0.3">
      <c r="A111" s="73" t="s">
        <v>19</v>
      </c>
      <c r="B111" s="79" t="s">
        <v>38</v>
      </c>
      <c r="C111" s="79"/>
      <c r="D111" s="79"/>
      <c r="E111" s="79"/>
      <c r="F111" s="79"/>
      <c r="G111" s="79"/>
      <c r="H111" s="79"/>
      <c r="I111" s="79"/>
      <c r="J111" s="79"/>
      <c r="K111" s="79"/>
      <c r="L111" s="77"/>
    </row>
  </sheetData>
  <sheetProtection selectLockedCells="1" selectUnlockedCells="1"/>
  <autoFilter ref="A11:L105" xr:uid="{35A7AD4C-B39D-4DD7-B17C-D62EDF171B52}"/>
  <mergeCells count="5">
    <mergeCell ref="B110:K110"/>
    <mergeCell ref="B102:I102"/>
    <mergeCell ref="B103:I103"/>
    <mergeCell ref="B104:I104"/>
    <mergeCell ref="B105:I105"/>
  </mergeCells>
  <phoneticPr fontId="4" type="noConversion"/>
  <conditionalFormatting sqref="D35">
    <cfRule type="duplicateValues" dxfId="7" priority="4"/>
  </conditionalFormatting>
  <conditionalFormatting sqref="L21:L31">
    <cfRule type="cellIs" dxfId="6" priority="1" operator="equal">
      <formula>0</formula>
    </cfRule>
  </conditionalFormatting>
  <conditionalFormatting sqref="L33:L39">
    <cfRule type="cellIs" dxfId="5" priority="2" operator="equal">
      <formula>0</formula>
    </cfRule>
  </conditionalFormatting>
  <conditionalFormatting sqref="L46:L94">
    <cfRule type="cellIs" dxfId="4" priority="3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8" scale="3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5D860-AECB-4864-8023-DE4B0F41C979}">
  <dimension ref="A1:M16"/>
  <sheetViews>
    <sheetView workbookViewId="0">
      <pane xSplit="10" ySplit="2" topLeftCell="K3" activePane="bottomRight" state="frozen"/>
      <selection activeCell="K70" sqref="K70"/>
      <selection pane="topRight" activeCell="K70" sqref="K70"/>
      <selection pane="bottomLeft" activeCell="K70" sqref="K70"/>
      <selection pane="bottomRight" activeCell="H5" sqref="H5"/>
    </sheetView>
  </sheetViews>
  <sheetFormatPr defaultRowHeight="13.8" x14ac:dyDescent="0.3"/>
  <cols>
    <col min="1" max="1" width="7.44140625" style="57" customWidth="1"/>
    <col min="2" max="2" width="26.21875" style="57" customWidth="1"/>
    <col min="3" max="3" width="30.5546875" style="57" customWidth="1"/>
    <col min="4" max="8" width="8.88671875" style="57"/>
    <col min="9" max="9" width="15" style="57" customWidth="1"/>
    <col min="10" max="10" width="17.44140625" style="57" customWidth="1"/>
    <col min="11" max="16384" width="8.88671875" style="57"/>
  </cols>
  <sheetData>
    <row r="1" spans="1:13" x14ac:dyDescent="0.3">
      <c r="A1" s="57" t="s">
        <v>243</v>
      </c>
    </row>
    <row r="2" spans="1:13" x14ac:dyDescent="0.3">
      <c r="A2" s="62" t="s">
        <v>246</v>
      </c>
      <c r="B2" s="63" t="s">
        <v>1</v>
      </c>
      <c r="C2" s="63" t="s">
        <v>22</v>
      </c>
      <c r="D2" s="63" t="s">
        <v>9</v>
      </c>
      <c r="E2" s="63" t="s">
        <v>222</v>
      </c>
      <c r="F2" s="63" t="s">
        <v>223</v>
      </c>
      <c r="G2" s="64" t="s">
        <v>202</v>
      </c>
      <c r="H2" s="65" t="s">
        <v>6</v>
      </c>
      <c r="I2" s="65" t="s">
        <v>7</v>
      </c>
      <c r="J2" s="65" t="s">
        <v>8</v>
      </c>
    </row>
    <row r="3" spans="1:13" x14ac:dyDescent="0.3">
      <c r="A3" s="122">
        <f>ROW()-2</f>
        <v>1</v>
      </c>
      <c r="B3" s="62" t="s">
        <v>14</v>
      </c>
      <c r="C3" s="62"/>
      <c r="D3" s="122" t="s">
        <v>3</v>
      </c>
      <c r="E3" s="66">
        <f>SUMIF(ЛСР!$B$12:$B$101,СМР!$B3,ЛСР!F$12:F$101)</f>
        <v>7920</v>
      </c>
      <c r="F3" s="66">
        <f>SUMIF(ЛСР!$B$12:$B$101,СМР!$B3,ЛСР!G$12:G$101)</f>
        <v>13370</v>
      </c>
      <c r="G3" s="66">
        <f>SUMIF(ЛСР!$B$12:$B$101,СМР!$B3,ЛСР!H$12:H$101)</f>
        <v>21290</v>
      </c>
      <c r="H3" s="66"/>
      <c r="I3" s="66">
        <f>H3*G3</f>
        <v>0</v>
      </c>
      <c r="J3" s="62"/>
    </row>
    <row r="4" spans="1:13" x14ac:dyDescent="0.3">
      <c r="A4" s="122">
        <f t="shared" ref="A4:A9" si="0">ROW()-2</f>
        <v>2</v>
      </c>
      <c r="B4" s="62" t="s">
        <v>41</v>
      </c>
      <c r="C4" s="152"/>
      <c r="D4" s="122" t="s">
        <v>3</v>
      </c>
      <c r="E4" s="66">
        <f>SUMIF(ЛСР!$B$12:$B$101,СМР!$B4,ЛСР!F$12:F$101)</f>
        <v>700</v>
      </c>
      <c r="F4" s="66">
        <f>SUMIF(ЛСР!$B$12:$B$101,СМР!$B4,ЛСР!G$12:G$101)</f>
        <v>650</v>
      </c>
      <c r="G4" s="66">
        <f>SUMIF(ЛСР!$B$12:$B$101,СМР!$B4,ЛСР!H$12:H$101)</f>
        <v>1350</v>
      </c>
      <c r="H4" s="66"/>
      <c r="I4" s="66">
        <f t="shared" ref="I4:I9" si="1">H4*G4</f>
        <v>0</v>
      </c>
      <c r="J4" s="62"/>
    </row>
    <row r="5" spans="1:13" x14ac:dyDescent="0.3">
      <c r="A5" s="122">
        <f t="shared" si="0"/>
        <v>3</v>
      </c>
      <c r="B5" s="153" t="s">
        <v>15</v>
      </c>
      <c r="C5" s="152"/>
      <c r="D5" s="122" t="s">
        <v>3</v>
      </c>
      <c r="E5" s="66">
        <f>SUMIF(ЛСР!$B$12:$B$101,СМР!$B5,ЛСР!F$12:F$101)</f>
        <v>3879.2</v>
      </c>
      <c r="F5" s="66">
        <f>SUMIF(ЛСР!$B$12:$B$101,СМР!$B5,ЛСР!G$12:G$101)</f>
        <v>6582</v>
      </c>
      <c r="G5" s="66">
        <f>SUMIF(ЛСР!$B$12:$B$101,СМР!$B5,ЛСР!H$12:H$101)</f>
        <v>10461.200000000001</v>
      </c>
      <c r="H5" s="66"/>
      <c r="I5" s="66">
        <f t="shared" si="1"/>
        <v>0</v>
      </c>
      <c r="J5" s="62"/>
    </row>
    <row r="6" spans="1:13" x14ac:dyDescent="0.3">
      <c r="A6" s="122">
        <f t="shared" si="0"/>
        <v>4</v>
      </c>
      <c r="B6" s="62" t="s">
        <v>255</v>
      </c>
      <c r="C6" s="62"/>
      <c r="D6" s="122" t="s">
        <v>4</v>
      </c>
      <c r="E6" s="66">
        <f>SUMIF(ЛСР!$B$12:$B$101,СМР!$B6,ЛСР!F$12:F$101)</f>
        <v>1</v>
      </c>
      <c r="F6" s="66">
        <f>SUMIF(ЛСР!$B$12:$B$101,СМР!$B6,ЛСР!G$12:G$101)</f>
        <v>0</v>
      </c>
      <c r="G6" s="66">
        <f>SUMIF(ЛСР!$B$12:$B$101,СМР!$B6,ЛСР!H$12:H$101)</f>
        <v>1</v>
      </c>
      <c r="H6" s="66"/>
      <c r="I6" s="66">
        <f t="shared" si="1"/>
        <v>0</v>
      </c>
      <c r="J6" s="62"/>
    </row>
    <row r="7" spans="1:13" x14ac:dyDescent="0.3">
      <c r="A7" s="122">
        <f t="shared" si="0"/>
        <v>5</v>
      </c>
      <c r="B7" s="62" t="s">
        <v>256</v>
      </c>
      <c r="C7" s="62"/>
      <c r="D7" s="122" t="s">
        <v>4</v>
      </c>
      <c r="E7" s="66">
        <f>SUMIF(ЛСР!$B$12:$B$101,СМР!$B7,ЛСР!F$12:F$101)</f>
        <v>0</v>
      </c>
      <c r="F7" s="66">
        <f>SUMIF(ЛСР!$B$12:$B$101,СМР!$B7,ЛСР!G$12:G$101)</f>
        <v>1</v>
      </c>
      <c r="G7" s="66">
        <f>SUMIF(ЛСР!$B$12:$B$101,СМР!$B7,ЛСР!H$12:H$101)</f>
        <v>1</v>
      </c>
      <c r="H7" s="66"/>
      <c r="I7" s="66">
        <f t="shared" ref="I7:I8" si="2">H7*G7</f>
        <v>0</v>
      </c>
      <c r="J7" s="62"/>
    </row>
    <row r="8" spans="1:13" x14ac:dyDescent="0.3">
      <c r="A8" s="122">
        <f t="shared" si="0"/>
        <v>6</v>
      </c>
      <c r="B8" s="62" t="s">
        <v>253</v>
      </c>
      <c r="C8" s="62"/>
      <c r="D8" s="122" t="s">
        <v>4</v>
      </c>
      <c r="E8" s="66">
        <f>SUMIF(ЛСР!$B$12:$B$101,СМР!$B8,ЛСР!F$12:F$101)</f>
        <v>1</v>
      </c>
      <c r="F8" s="66">
        <f>SUMIF(ЛСР!$B$12:$B$101,СМР!$B8,ЛСР!G$12:G$101)</f>
        <v>0</v>
      </c>
      <c r="G8" s="66">
        <f>SUMIF(ЛСР!$B$12:$B$101,СМР!$B8,ЛСР!H$12:H$101)</f>
        <v>1</v>
      </c>
      <c r="H8" s="66"/>
      <c r="I8" s="66">
        <f t="shared" si="2"/>
        <v>0</v>
      </c>
      <c r="J8" s="62"/>
    </row>
    <row r="9" spans="1:13" x14ac:dyDescent="0.3">
      <c r="A9" s="122">
        <f t="shared" si="0"/>
        <v>7</v>
      </c>
      <c r="B9" s="62" t="s">
        <v>254</v>
      </c>
      <c r="C9" s="62"/>
      <c r="D9" s="122" t="s">
        <v>4</v>
      </c>
      <c r="E9" s="66">
        <f>SUMIF(ЛСР!$B$12:$B$101,СМР!$B9,ЛСР!F$12:F$101)</f>
        <v>0</v>
      </c>
      <c r="F9" s="66">
        <f>SUMIF(ЛСР!$B$12:$B$101,СМР!$B9,ЛСР!G$12:G$101)</f>
        <v>1</v>
      </c>
      <c r="G9" s="66">
        <f>SUMIF(ЛСР!$B$12:$B$101,СМР!$B9,ЛСР!H$12:H$101)</f>
        <v>1</v>
      </c>
      <c r="H9" s="66"/>
      <c r="I9" s="66">
        <f t="shared" si="1"/>
        <v>0</v>
      </c>
      <c r="J9" s="62"/>
    </row>
    <row r="10" spans="1:13" x14ac:dyDescent="0.3">
      <c r="H10" s="80" t="s">
        <v>247</v>
      </c>
      <c r="I10" s="68">
        <f>SUM(I3:I9)</f>
        <v>0</v>
      </c>
    </row>
    <row r="11" spans="1:13" x14ac:dyDescent="0.3">
      <c r="H11" s="80" t="s">
        <v>248</v>
      </c>
      <c r="I11" s="67">
        <f>I10-ЛСР!J103</f>
        <v>0</v>
      </c>
    </row>
    <row r="13" spans="1:13" x14ac:dyDescent="0.3">
      <c r="B13" s="69" t="s">
        <v>35</v>
      </c>
      <c r="C13" s="69"/>
      <c r="D13" s="70"/>
      <c r="E13" s="70"/>
      <c r="I13" s="71"/>
      <c r="K13" s="61"/>
      <c r="L13" s="72"/>
      <c r="M13" s="61"/>
    </row>
    <row r="14" spans="1:13" ht="41.25" customHeight="1" x14ac:dyDescent="0.3">
      <c r="A14" s="73" t="s">
        <v>19</v>
      </c>
      <c r="B14" s="161" t="s">
        <v>36</v>
      </c>
      <c r="C14" s="161"/>
      <c r="D14" s="161"/>
      <c r="E14" s="161"/>
      <c r="F14" s="161"/>
      <c r="G14" s="161"/>
      <c r="H14" s="161"/>
      <c r="I14" s="161"/>
      <c r="J14" s="161"/>
      <c r="K14" s="78"/>
      <c r="L14" s="78"/>
      <c r="M14" s="74"/>
    </row>
    <row r="15" spans="1:13" ht="73.2" customHeight="1" x14ac:dyDescent="0.3">
      <c r="A15" s="75" t="s">
        <v>19</v>
      </c>
      <c r="B15" s="161" t="s">
        <v>37</v>
      </c>
      <c r="C15" s="161"/>
      <c r="D15" s="161"/>
      <c r="E15" s="161"/>
      <c r="F15" s="161"/>
      <c r="G15" s="161"/>
      <c r="H15" s="161"/>
      <c r="I15" s="161"/>
      <c r="J15" s="161"/>
      <c r="K15" s="78"/>
      <c r="L15" s="78"/>
      <c r="M15" s="76"/>
    </row>
    <row r="16" spans="1:13" ht="13.8" customHeight="1" x14ac:dyDescent="0.3">
      <c r="A16" s="73" t="s">
        <v>19</v>
      </c>
      <c r="B16" s="79" t="s">
        <v>38</v>
      </c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77"/>
    </row>
  </sheetData>
  <mergeCells count="2">
    <mergeCell ref="B14:J14"/>
    <mergeCell ref="B15:J15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30DFD-9194-4F42-A6A7-0372303737B9}">
  <dimension ref="A1:M76"/>
  <sheetViews>
    <sheetView zoomScale="55" zoomScaleNormal="55" workbookViewId="0">
      <pane xSplit="12" ySplit="2" topLeftCell="M3" activePane="bottomRight" state="frozen"/>
      <selection activeCell="K70" sqref="K70"/>
      <selection pane="topRight" activeCell="K70" sqref="K70"/>
      <selection pane="bottomLeft" activeCell="K70" sqref="K70"/>
      <selection pane="bottomRight" activeCell="Q16" sqref="Q16"/>
    </sheetView>
  </sheetViews>
  <sheetFormatPr defaultRowHeight="13.8" x14ac:dyDescent="0.3"/>
  <cols>
    <col min="1" max="1" width="8.88671875" style="57"/>
    <col min="2" max="2" width="35.6640625" style="57" customWidth="1"/>
    <col min="3" max="3" width="14.109375" style="57" customWidth="1"/>
    <col min="4" max="4" width="33.77734375" style="57" customWidth="1"/>
    <col min="5" max="9" width="8.88671875" style="57"/>
    <col min="10" max="10" width="15.88671875" style="57" customWidth="1"/>
    <col min="11" max="11" width="19.33203125" style="57" customWidth="1"/>
    <col min="12" max="12" width="17.88671875" style="57" customWidth="1"/>
    <col min="13" max="16384" width="8.88671875" style="57"/>
  </cols>
  <sheetData>
    <row r="1" spans="1:12" x14ac:dyDescent="0.3">
      <c r="A1" s="57" t="s">
        <v>242</v>
      </c>
    </row>
    <row r="2" spans="1:12" ht="27.6" x14ac:dyDescent="0.3">
      <c r="A2" s="87" t="s">
        <v>246</v>
      </c>
      <c r="B2" s="63" t="s">
        <v>1</v>
      </c>
      <c r="C2" s="63" t="s">
        <v>21</v>
      </c>
      <c r="D2" s="63" t="s">
        <v>22</v>
      </c>
      <c r="E2" s="63" t="s">
        <v>9</v>
      </c>
      <c r="F2" s="63" t="s">
        <v>222</v>
      </c>
      <c r="G2" s="63" t="s">
        <v>223</v>
      </c>
      <c r="H2" s="64" t="s">
        <v>202</v>
      </c>
      <c r="I2" s="65" t="s">
        <v>6</v>
      </c>
      <c r="J2" s="65" t="s">
        <v>7</v>
      </c>
      <c r="K2" s="65" t="s">
        <v>8</v>
      </c>
      <c r="L2" s="65" t="s">
        <v>40</v>
      </c>
    </row>
    <row r="3" spans="1:12" ht="27.6" x14ac:dyDescent="0.3">
      <c r="A3" s="122">
        <f>ROW()-2</f>
        <v>1</v>
      </c>
      <c r="B3" s="164" t="s">
        <v>44</v>
      </c>
      <c r="C3" s="122" t="s">
        <v>45</v>
      </c>
      <c r="D3" s="121" t="s">
        <v>43</v>
      </c>
      <c r="E3" s="121" t="s">
        <v>3</v>
      </c>
      <c r="F3" s="66">
        <f>SUMIF(ЛСР!$B$12:$B$101,$B3,ЛСР!F$12:F$101)</f>
        <v>4950</v>
      </c>
      <c r="G3" s="66">
        <f>SUMIF(ЛСР!$B$12:$B$101,$B3,ЛСР!G$12:G$101)</f>
        <v>8600</v>
      </c>
      <c r="H3" s="66">
        <f>SUMIF(ЛСР!$B$12:$B$101,$B3,ЛСР!H$12:H$101)</f>
        <v>13550</v>
      </c>
      <c r="I3" s="66"/>
      <c r="J3" s="66">
        <f>I3*H3</f>
        <v>0</v>
      </c>
      <c r="K3" s="121">
        <f>VLOOKUP(B3,ЛСР!$B$12:$K$101,10,0)</f>
        <v>0</v>
      </c>
      <c r="L3" s="122"/>
    </row>
    <row r="4" spans="1:12" ht="27.6" x14ac:dyDescent="0.3">
      <c r="A4" s="122">
        <f t="shared" ref="A4:A67" si="0">ROW()-2</f>
        <v>2</v>
      </c>
      <c r="B4" s="164" t="s">
        <v>47</v>
      </c>
      <c r="C4" s="122" t="s">
        <v>45</v>
      </c>
      <c r="D4" s="121" t="s">
        <v>46</v>
      </c>
      <c r="E4" s="121" t="s">
        <v>3</v>
      </c>
      <c r="F4" s="66">
        <f>SUMIF(ЛСР!$B$12:$B$101,$B4,ЛСР!F$12:F$101)</f>
        <v>1700</v>
      </c>
      <c r="G4" s="66">
        <f>SUMIF(ЛСР!$B$12:$B$101,$B4,ЛСР!G$12:G$101)</f>
        <v>3100</v>
      </c>
      <c r="H4" s="66">
        <f>SUMIF(ЛСР!$B$12:$B$101,$B4,ЛСР!H$12:H$101)</f>
        <v>4800</v>
      </c>
      <c r="I4" s="66"/>
      <c r="J4" s="66">
        <f t="shared" ref="J4:J67" si="1">I4*H4</f>
        <v>0</v>
      </c>
      <c r="K4" s="121">
        <f>VLOOKUP(B4,ЛСР!$B$12:$K$101,10,0)</f>
        <v>0</v>
      </c>
      <c r="L4" s="122"/>
    </row>
    <row r="5" spans="1:12" ht="27.6" x14ac:dyDescent="0.3">
      <c r="A5" s="122">
        <f t="shared" si="0"/>
        <v>3</v>
      </c>
      <c r="B5" s="164" t="s">
        <v>50</v>
      </c>
      <c r="C5" s="122" t="s">
        <v>45</v>
      </c>
      <c r="D5" s="121" t="s">
        <v>52</v>
      </c>
      <c r="E5" s="121" t="s">
        <v>3</v>
      </c>
      <c r="F5" s="66">
        <f>SUMIF(ЛСР!$B$12:$B$101,$B5,ЛСР!F$12:F$101)</f>
        <v>200</v>
      </c>
      <c r="G5" s="66">
        <f>SUMIF(ЛСР!$B$12:$B$101,$B5,ЛСР!G$12:G$101)</f>
        <v>230</v>
      </c>
      <c r="H5" s="66">
        <f>SUMIF(ЛСР!$B$12:$B$101,$B5,ЛСР!H$12:H$101)</f>
        <v>430</v>
      </c>
      <c r="I5" s="66"/>
      <c r="J5" s="66">
        <f t="shared" si="1"/>
        <v>0</v>
      </c>
      <c r="K5" s="121">
        <f>VLOOKUP(B5,ЛСР!$B$12:$K$101,10,0)</f>
        <v>0</v>
      </c>
      <c r="L5" s="122"/>
    </row>
    <row r="6" spans="1:12" ht="27.6" x14ac:dyDescent="0.3">
      <c r="A6" s="122">
        <f t="shared" si="0"/>
        <v>4</v>
      </c>
      <c r="B6" s="164" t="s">
        <v>51</v>
      </c>
      <c r="C6" s="122" t="s">
        <v>159</v>
      </c>
      <c r="D6" s="121" t="s">
        <v>160</v>
      </c>
      <c r="E6" s="121" t="s">
        <v>3</v>
      </c>
      <c r="F6" s="66">
        <f>SUMIF(ЛСР!$B$12:$B$101,$B6,ЛСР!F$12:F$101)</f>
        <v>80</v>
      </c>
      <c r="G6" s="66">
        <f>SUMIF(ЛСР!$B$12:$B$101,$B6,ЛСР!G$12:G$101)</f>
        <v>80</v>
      </c>
      <c r="H6" s="66">
        <f>SUMIF(ЛСР!$B$12:$B$101,$B6,ЛСР!H$12:H$101)</f>
        <v>160</v>
      </c>
      <c r="I6" s="66"/>
      <c r="J6" s="66">
        <f t="shared" si="1"/>
        <v>0</v>
      </c>
      <c r="K6" s="121">
        <f>VLOOKUP(B6,ЛСР!$B$12:$K$101,10,0)</f>
        <v>0</v>
      </c>
      <c r="L6" s="122"/>
    </row>
    <row r="7" spans="1:12" x14ac:dyDescent="0.3">
      <c r="A7" s="122">
        <f t="shared" si="0"/>
        <v>5</v>
      </c>
      <c r="B7" s="164" t="s">
        <v>53</v>
      </c>
      <c r="C7" s="122" t="s">
        <v>49</v>
      </c>
      <c r="D7" s="121" t="s">
        <v>48</v>
      </c>
      <c r="E7" s="121" t="s">
        <v>3</v>
      </c>
      <c r="F7" s="66">
        <f>SUMIF(ЛСР!$B$12:$B$101,$B7,ЛСР!F$12:F$101)</f>
        <v>400</v>
      </c>
      <c r="G7" s="66">
        <f>SUMIF(ЛСР!$B$12:$B$101,$B7,ЛСР!G$12:G$101)</f>
        <v>550</v>
      </c>
      <c r="H7" s="66">
        <f>SUMIF(ЛСР!$B$12:$B$101,$B7,ЛСР!H$12:H$101)</f>
        <v>950</v>
      </c>
      <c r="I7" s="66"/>
      <c r="J7" s="66">
        <f t="shared" si="1"/>
        <v>0</v>
      </c>
      <c r="K7" s="121">
        <f>VLOOKUP(B7,ЛСР!$B$12:$K$101,10,0)</f>
        <v>0</v>
      </c>
      <c r="L7" s="122"/>
    </row>
    <row r="8" spans="1:12" ht="27.6" x14ac:dyDescent="0.3">
      <c r="A8" s="122">
        <f t="shared" si="0"/>
        <v>6</v>
      </c>
      <c r="B8" s="164" t="s">
        <v>54</v>
      </c>
      <c r="C8" s="122" t="s">
        <v>45</v>
      </c>
      <c r="D8" s="121" t="s">
        <v>55</v>
      </c>
      <c r="E8" s="121" t="s">
        <v>3</v>
      </c>
      <c r="F8" s="66">
        <f>SUMIF(ЛСР!$B$12:$B$101,$B8,ЛСР!F$12:F$101)</f>
        <v>590</v>
      </c>
      <c r="G8" s="66">
        <f>SUMIF(ЛСР!$B$12:$B$101,$B8,ЛСР!G$12:G$101)</f>
        <v>810</v>
      </c>
      <c r="H8" s="66">
        <f>SUMIF(ЛСР!$B$12:$B$101,$B8,ЛСР!H$12:H$101)</f>
        <v>1400</v>
      </c>
      <c r="I8" s="66"/>
      <c r="J8" s="66">
        <f t="shared" si="1"/>
        <v>0</v>
      </c>
      <c r="K8" s="121">
        <f>VLOOKUP(B8,ЛСР!$B$12:$K$101,10,0)</f>
        <v>0</v>
      </c>
      <c r="L8" s="122"/>
    </row>
    <row r="9" spans="1:12" ht="27.6" x14ac:dyDescent="0.3">
      <c r="A9" s="122">
        <f t="shared" si="0"/>
        <v>7</v>
      </c>
      <c r="B9" s="164" t="s">
        <v>61</v>
      </c>
      <c r="C9" s="122"/>
      <c r="D9" s="121" t="s">
        <v>203</v>
      </c>
      <c r="E9" s="121" t="s">
        <v>3</v>
      </c>
      <c r="F9" s="66">
        <f>SUMIF(ЛСР!$B$12:$B$101,$B9,ЛСР!F$12:F$101)</f>
        <v>700</v>
      </c>
      <c r="G9" s="66">
        <f>SUMIF(ЛСР!$B$12:$B$101,$B9,ЛСР!G$12:G$101)</f>
        <v>650</v>
      </c>
      <c r="H9" s="66">
        <f>SUMIF(ЛСР!$B$12:$B$101,$B9,ЛСР!H$12:H$101)</f>
        <v>1350</v>
      </c>
      <c r="I9" s="66"/>
      <c r="J9" s="66">
        <f t="shared" si="1"/>
        <v>0</v>
      </c>
      <c r="K9" s="121">
        <f>VLOOKUP(B9,ЛСР!$B$12:$K$101,10,0)</f>
        <v>0</v>
      </c>
      <c r="L9" s="122"/>
    </row>
    <row r="10" spans="1:12" ht="27.6" x14ac:dyDescent="0.3">
      <c r="A10" s="122">
        <f t="shared" si="0"/>
        <v>8</v>
      </c>
      <c r="B10" s="164" t="s">
        <v>56</v>
      </c>
      <c r="C10" s="122"/>
      <c r="D10" s="121" t="s">
        <v>57</v>
      </c>
      <c r="E10" s="121" t="s">
        <v>3</v>
      </c>
      <c r="F10" s="66">
        <f>SUMIF(ЛСР!$B$12:$B$101,$B10,ЛСР!F$12:F$101)</f>
        <v>3500</v>
      </c>
      <c r="G10" s="66">
        <f>SUMIF(ЛСР!$B$12:$B$101,$B10,ЛСР!G$12:G$101)</f>
        <v>6000</v>
      </c>
      <c r="H10" s="66">
        <f>SUMIF(ЛСР!$B$12:$B$101,$B10,ЛСР!H$12:H$101)</f>
        <v>9500</v>
      </c>
      <c r="I10" s="66"/>
      <c r="J10" s="66">
        <f t="shared" si="1"/>
        <v>0</v>
      </c>
      <c r="K10" s="121">
        <f>VLOOKUP(B10,ЛСР!$B$12:$K$101,10,0)</f>
        <v>0</v>
      </c>
      <c r="L10" s="122"/>
    </row>
    <row r="11" spans="1:12" ht="27.6" x14ac:dyDescent="0.3">
      <c r="A11" s="122">
        <f t="shared" si="0"/>
        <v>9</v>
      </c>
      <c r="B11" s="164" t="s">
        <v>58</v>
      </c>
      <c r="C11" s="122"/>
      <c r="D11" s="121" t="s">
        <v>59</v>
      </c>
      <c r="E11" s="121" t="s">
        <v>3</v>
      </c>
      <c r="F11" s="66">
        <f>SUMIF(ЛСР!$B$12:$B$101,$B11,ЛСР!F$12:F$101)</f>
        <v>300</v>
      </c>
      <c r="G11" s="66">
        <f>SUMIF(ЛСР!$B$12:$B$101,$B11,ЛСР!G$12:G$101)</f>
        <v>450</v>
      </c>
      <c r="H11" s="66">
        <f>SUMIF(ЛСР!$B$12:$B$101,$B11,ЛСР!H$12:H$101)</f>
        <v>750</v>
      </c>
      <c r="I11" s="66"/>
      <c r="J11" s="66">
        <f t="shared" si="1"/>
        <v>0</v>
      </c>
      <c r="K11" s="121">
        <f>VLOOKUP(B11,ЛСР!$B$12:$K$101,10,0)</f>
        <v>0</v>
      </c>
      <c r="L11" s="122"/>
    </row>
    <row r="12" spans="1:12" ht="27.6" x14ac:dyDescent="0.3">
      <c r="A12" s="122">
        <f t="shared" si="0"/>
        <v>10</v>
      </c>
      <c r="B12" s="164" t="s">
        <v>60</v>
      </c>
      <c r="C12" s="122"/>
      <c r="D12" s="121" t="s">
        <v>133</v>
      </c>
      <c r="E12" s="121" t="s">
        <v>3</v>
      </c>
      <c r="F12" s="66">
        <f>SUMIF(ЛСР!$B$12:$B$101,$B12,ЛСР!F$12:F$101)</f>
        <v>72</v>
      </c>
      <c r="G12" s="66">
        <f>SUMIF(ЛСР!$B$12:$B$101,$B12,ЛСР!G$12:G$101)</f>
        <v>120</v>
      </c>
      <c r="H12" s="66">
        <f>SUMIF(ЛСР!$B$12:$B$101,$B12,ЛСР!H$12:H$101)</f>
        <v>192</v>
      </c>
      <c r="I12" s="66"/>
      <c r="J12" s="66">
        <f t="shared" si="1"/>
        <v>0</v>
      </c>
      <c r="K12" s="121">
        <f>VLOOKUP(B12,ЛСР!$B$12:$K$101,10,0)</f>
        <v>0</v>
      </c>
      <c r="L12" s="122"/>
    </row>
    <row r="13" spans="1:12" x14ac:dyDescent="0.3">
      <c r="A13" s="122">
        <f t="shared" si="0"/>
        <v>11</v>
      </c>
      <c r="B13" s="164" t="s">
        <v>231</v>
      </c>
      <c r="C13" s="122"/>
      <c r="D13" s="121" t="s">
        <v>232</v>
      </c>
      <c r="E13" s="121" t="s">
        <v>3</v>
      </c>
      <c r="F13" s="66">
        <f>SUMIF(ЛСР!$B$12:$B$101,$B13,ЛСР!F$12:F$101)</f>
        <v>7.2</v>
      </c>
      <c r="G13" s="66">
        <f>SUMIF(ЛСР!$B$12:$B$101,$B13,ЛСР!G$12:G$101)</f>
        <v>12</v>
      </c>
      <c r="H13" s="66">
        <f>SUMIF(ЛСР!$B$12:$B$101,$B13,ЛСР!H$12:H$101)</f>
        <v>19.2</v>
      </c>
      <c r="I13" s="66"/>
      <c r="J13" s="66">
        <f t="shared" si="1"/>
        <v>0</v>
      </c>
      <c r="K13" s="121">
        <f>VLOOKUP(B13,ЛСР!$B$12:$K$101,10,0)</f>
        <v>0</v>
      </c>
      <c r="L13" s="122"/>
    </row>
    <row r="14" spans="1:12" x14ac:dyDescent="0.3">
      <c r="A14" s="122">
        <f t="shared" si="0"/>
        <v>12</v>
      </c>
      <c r="B14" s="164" t="s">
        <v>119</v>
      </c>
      <c r="C14" s="122"/>
      <c r="D14" s="121" t="s">
        <v>120</v>
      </c>
      <c r="E14" s="121" t="s">
        <v>3</v>
      </c>
      <c r="F14" s="66">
        <f>SUMIF(ЛСР!$B$12:$B$101,$B14,ЛСР!F$12:F$101)</f>
        <v>20</v>
      </c>
      <c r="G14" s="66">
        <f>SUMIF(ЛСР!$B$12:$B$101,$B14,ЛСР!G$12:G$101)</f>
        <v>20</v>
      </c>
      <c r="H14" s="66">
        <f>SUMIF(ЛСР!$B$12:$B$101,$B14,ЛСР!H$12:H$101)</f>
        <v>40</v>
      </c>
      <c r="I14" s="66"/>
      <c r="J14" s="66">
        <f t="shared" si="1"/>
        <v>0</v>
      </c>
      <c r="K14" s="121">
        <f>VLOOKUP(B14,ЛСР!$B$12:$K$101,10,0)</f>
        <v>0</v>
      </c>
      <c r="L14" s="122"/>
    </row>
    <row r="15" spans="1:12" ht="27.6" x14ac:dyDescent="0.3">
      <c r="A15" s="122">
        <f t="shared" si="0"/>
        <v>13</v>
      </c>
      <c r="B15" s="164" t="s">
        <v>229</v>
      </c>
      <c r="C15" s="122"/>
      <c r="D15" s="121"/>
      <c r="E15" s="121" t="s">
        <v>2</v>
      </c>
      <c r="F15" s="66">
        <f>SUMIF(ЛСР!$B$12:$B$101,$B15,ЛСР!F$12:F$101)</f>
        <v>2</v>
      </c>
      <c r="G15" s="66">
        <f>SUMIF(ЛСР!$B$12:$B$101,$B15,ЛСР!G$12:G$101)</f>
        <v>4</v>
      </c>
      <c r="H15" s="66">
        <f>SUMIF(ЛСР!$B$12:$B$101,$B15,ЛСР!H$12:H$101)</f>
        <v>6</v>
      </c>
      <c r="I15" s="66"/>
      <c r="J15" s="66">
        <f t="shared" si="1"/>
        <v>0</v>
      </c>
      <c r="K15" s="121">
        <f>VLOOKUP(B15,ЛСР!$B$12:$K$101,10,0)</f>
        <v>0</v>
      </c>
      <c r="L15" s="122"/>
    </row>
    <row r="16" spans="1:12" ht="55.2" x14ac:dyDescent="0.3">
      <c r="A16" s="122">
        <f t="shared" si="0"/>
        <v>14</v>
      </c>
      <c r="B16" s="164" t="s">
        <v>230</v>
      </c>
      <c r="C16" s="122"/>
      <c r="D16" s="121"/>
      <c r="E16" s="121" t="s">
        <v>2</v>
      </c>
      <c r="F16" s="66">
        <f>SUMIF(ЛСР!$B$12:$B$101,$B16,ЛСР!F$12:F$101)</f>
        <v>2</v>
      </c>
      <c r="G16" s="66">
        <f>SUMIF(ЛСР!$B$12:$B$101,$B16,ЛСР!G$12:G$101)</f>
        <v>4</v>
      </c>
      <c r="H16" s="66">
        <f>SUMIF(ЛСР!$B$12:$B$101,$B16,ЛСР!H$12:H$101)</f>
        <v>6</v>
      </c>
      <c r="I16" s="66"/>
      <c r="J16" s="66">
        <f t="shared" si="1"/>
        <v>0</v>
      </c>
      <c r="K16" s="121">
        <f>VLOOKUP(B16,ЛСР!$B$12:$K$101,10,0)</f>
        <v>0</v>
      </c>
      <c r="L16" s="122"/>
    </row>
    <row r="17" spans="1:12" x14ac:dyDescent="0.3">
      <c r="A17" s="122">
        <f t="shared" si="0"/>
        <v>15</v>
      </c>
      <c r="B17" s="164" t="s">
        <v>65</v>
      </c>
      <c r="C17" s="122"/>
      <c r="D17" s="121" t="s">
        <v>225</v>
      </c>
      <c r="E17" s="121" t="s">
        <v>2</v>
      </c>
      <c r="F17" s="66">
        <f>SUMIF(ЛСР!$B$12:$B$101,$B17,ЛСР!F$12:F$101)</f>
        <v>12</v>
      </c>
      <c r="G17" s="66">
        <f>SUMIF(ЛСР!$B$12:$B$101,$B17,ЛСР!G$12:G$101)</f>
        <v>20</v>
      </c>
      <c r="H17" s="66">
        <f>SUMIF(ЛСР!$B$12:$B$101,$B17,ЛСР!H$12:H$101)</f>
        <v>32</v>
      </c>
      <c r="I17" s="66"/>
      <c r="J17" s="66">
        <f t="shared" si="1"/>
        <v>0</v>
      </c>
      <c r="K17" s="121">
        <f>VLOOKUP(B17,ЛСР!$B$12:$K$101,10,0)</f>
        <v>0</v>
      </c>
      <c r="L17" s="122"/>
    </row>
    <row r="18" spans="1:12" x14ac:dyDescent="0.3">
      <c r="A18" s="122">
        <f t="shared" si="0"/>
        <v>16</v>
      </c>
      <c r="B18" s="164" t="s">
        <v>63</v>
      </c>
      <c r="C18" s="122" t="s">
        <v>64</v>
      </c>
      <c r="D18" s="121">
        <v>53700</v>
      </c>
      <c r="E18" s="121" t="s">
        <v>2</v>
      </c>
      <c r="F18" s="66">
        <f>SUMIF(ЛСР!$B$12:$B$101,$B18,ЛСР!F$12:F$101)</f>
        <v>130</v>
      </c>
      <c r="G18" s="66">
        <f>SUMIF(ЛСР!$B$12:$B$101,$B18,ЛСР!G$12:G$101)</f>
        <v>155</v>
      </c>
      <c r="H18" s="66">
        <f>SUMIF(ЛСР!$B$12:$B$101,$B18,ЛСР!H$12:H$101)</f>
        <v>285</v>
      </c>
      <c r="I18" s="66"/>
      <c r="J18" s="66">
        <f t="shared" si="1"/>
        <v>0</v>
      </c>
      <c r="K18" s="121">
        <f>VLOOKUP(B18,ЛСР!$B$12:$K$101,10,0)</f>
        <v>0</v>
      </c>
      <c r="L18" s="122"/>
    </row>
    <row r="19" spans="1:12" x14ac:dyDescent="0.3">
      <c r="A19" s="122">
        <f t="shared" si="0"/>
        <v>17</v>
      </c>
      <c r="B19" s="164" t="s">
        <v>250</v>
      </c>
      <c r="C19" s="122"/>
      <c r="D19" s="121" t="s">
        <v>66</v>
      </c>
      <c r="E19" s="121" t="s">
        <v>2</v>
      </c>
      <c r="F19" s="66">
        <f>SUMIF(ЛСР!$B$12:$B$101,$B19,ЛСР!F$12:F$101)</f>
        <v>40</v>
      </c>
      <c r="G19" s="66">
        <f>SUMIF(ЛСР!$B$12:$B$101,$B19,ЛСР!G$12:G$101)</f>
        <v>45</v>
      </c>
      <c r="H19" s="66">
        <f>SUMIF(ЛСР!$B$12:$B$101,$B19,ЛСР!H$12:H$101)</f>
        <v>85</v>
      </c>
      <c r="I19" s="66"/>
      <c r="J19" s="66">
        <f t="shared" si="1"/>
        <v>0</v>
      </c>
      <c r="K19" s="121">
        <f>VLOOKUP(B19,ЛСР!$B$12:$K$101,10,0)</f>
        <v>0</v>
      </c>
      <c r="L19" s="122"/>
    </row>
    <row r="20" spans="1:12" x14ac:dyDescent="0.3">
      <c r="A20" s="122">
        <f t="shared" si="0"/>
        <v>18</v>
      </c>
      <c r="B20" s="164" t="s">
        <v>67</v>
      </c>
      <c r="C20" s="122"/>
      <c r="D20" s="121" t="s">
        <v>173</v>
      </c>
      <c r="E20" s="121" t="s">
        <v>2</v>
      </c>
      <c r="F20" s="66">
        <f>SUMIF(ЛСР!$B$12:$B$101,$B20,ЛСР!F$12:F$101)</f>
        <v>48</v>
      </c>
      <c r="G20" s="66">
        <f>SUMIF(ЛСР!$B$12:$B$101,$B20,ЛСР!G$12:G$101)</f>
        <v>80</v>
      </c>
      <c r="H20" s="66">
        <f>SUMIF(ЛСР!$B$12:$B$101,$B20,ЛСР!H$12:H$101)</f>
        <v>128</v>
      </c>
      <c r="I20" s="66"/>
      <c r="J20" s="66">
        <f t="shared" si="1"/>
        <v>0</v>
      </c>
      <c r="K20" s="121">
        <f>VLOOKUP(B20,ЛСР!$B$12:$K$101,10,0)</f>
        <v>0</v>
      </c>
      <c r="L20" s="122"/>
    </row>
    <row r="21" spans="1:12" ht="27.6" x14ac:dyDescent="0.3">
      <c r="A21" s="122">
        <f t="shared" si="0"/>
        <v>19</v>
      </c>
      <c r="B21" s="164" t="s">
        <v>132</v>
      </c>
      <c r="C21" s="122"/>
      <c r="D21" s="121" t="s">
        <v>71</v>
      </c>
      <c r="E21" s="121" t="s">
        <v>2</v>
      </c>
      <c r="F21" s="66">
        <f>SUMIF(ЛСР!$B$12:$B$101,$B21,ЛСР!F$12:F$101)</f>
        <v>3</v>
      </c>
      <c r="G21" s="66">
        <f>SUMIF(ЛСР!$B$12:$B$101,$B21,ЛСР!G$12:G$101)</f>
        <v>5</v>
      </c>
      <c r="H21" s="66">
        <f>SUMIF(ЛСР!$B$12:$B$101,$B21,ЛСР!H$12:H$101)</f>
        <v>8</v>
      </c>
      <c r="I21" s="66"/>
      <c r="J21" s="66">
        <f t="shared" si="1"/>
        <v>0</v>
      </c>
      <c r="K21" s="121">
        <f>VLOOKUP(B21,ЛСР!$B$12:$K$101,10,0)</f>
        <v>0</v>
      </c>
      <c r="L21" s="122"/>
    </row>
    <row r="22" spans="1:12" ht="27.6" x14ac:dyDescent="0.3">
      <c r="A22" s="122">
        <f t="shared" si="0"/>
        <v>20</v>
      </c>
      <c r="B22" s="164" t="s">
        <v>251</v>
      </c>
      <c r="C22" s="122"/>
      <c r="D22" s="121" t="s">
        <v>150</v>
      </c>
      <c r="E22" s="121" t="s">
        <v>2</v>
      </c>
      <c r="F22" s="66">
        <f>SUMIF(ЛСР!$B$12:$B$101,$B22,ЛСР!F$12:F$101)</f>
        <v>5</v>
      </c>
      <c r="G22" s="66">
        <f>SUMIF(ЛСР!$B$12:$B$101,$B22,ЛСР!G$12:G$101)</f>
        <v>3</v>
      </c>
      <c r="H22" s="66">
        <f>SUMIF(ЛСР!$B$12:$B$101,$B22,ЛСР!H$12:H$101)</f>
        <v>8</v>
      </c>
      <c r="I22" s="66"/>
      <c r="J22" s="66">
        <f t="shared" si="1"/>
        <v>0</v>
      </c>
      <c r="K22" s="121" t="str">
        <f>VLOOKUP(B22,ЛСР!$B$12:$K$101,10,0)</f>
        <v>Встроенные помещения</v>
      </c>
      <c r="L22" s="122"/>
    </row>
    <row r="23" spans="1:12" x14ac:dyDescent="0.3">
      <c r="A23" s="122">
        <f t="shared" si="0"/>
        <v>21</v>
      </c>
      <c r="B23" s="164" t="s">
        <v>72</v>
      </c>
      <c r="C23" s="122"/>
      <c r="D23" s="121" t="s">
        <v>27</v>
      </c>
      <c r="E23" s="121" t="s">
        <v>2</v>
      </c>
      <c r="F23" s="66">
        <f>SUMIF(ЛСР!$B$12:$B$101,$B23,ЛСР!F$12:F$101)</f>
        <v>1</v>
      </c>
      <c r="G23" s="66">
        <f>SUMIF(ЛСР!$B$12:$B$101,$B23,ЛСР!G$12:G$101)</f>
        <v>1</v>
      </c>
      <c r="H23" s="66">
        <f>SUMIF(ЛСР!$B$12:$B$101,$B23,ЛСР!H$12:H$101)</f>
        <v>2</v>
      </c>
      <c r="I23" s="66"/>
      <c r="J23" s="66">
        <f t="shared" si="1"/>
        <v>0</v>
      </c>
      <c r="K23" s="121">
        <f>VLOOKUP(B23,ЛСР!$B$12:$K$101,10,0)</f>
        <v>0</v>
      </c>
      <c r="L23" s="122"/>
    </row>
    <row r="24" spans="1:12" x14ac:dyDescent="0.3">
      <c r="A24" s="122">
        <f t="shared" si="0"/>
        <v>22</v>
      </c>
      <c r="B24" s="164" t="s">
        <v>87</v>
      </c>
      <c r="C24" s="122"/>
      <c r="D24" s="121" t="s">
        <v>86</v>
      </c>
      <c r="E24" s="121" t="s">
        <v>2</v>
      </c>
      <c r="F24" s="66">
        <f>SUMIF(ЛСР!$B$12:$B$101,$B24,ЛСР!F$12:F$101)</f>
        <v>1</v>
      </c>
      <c r="G24" s="66">
        <f>SUMIF(ЛСР!$B$12:$B$101,$B24,ЛСР!G$12:G$101)</f>
        <v>0</v>
      </c>
      <c r="H24" s="66">
        <f>SUMIF(ЛСР!$B$12:$B$101,$B24,ЛСР!H$12:H$101)</f>
        <v>1</v>
      </c>
      <c r="I24" s="66"/>
      <c r="J24" s="66">
        <f t="shared" si="1"/>
        <v>0</v>
      </c>
      <c r="K24" s="121">
        <f>VLOOKUP(B24,ЛСР!$B$12:$K$101,10,0)</f>
        <v>0</v>
      </c>
      <c r="L24" s="122"/>
    </row>
    <row r="25" spans="1:12" x14ac:dyDescent="0.3">
      <c r="A25" s="122">
        <f t="shared" si="0"/>
        <v>23</v>
      </c>
      <c r="B25" s="164" t="s">
        <v>144</v>
      </c>
      <c r="C25" s="122"/>
      <c r="D25" s="121" t="s">
        <v>148</v>
      </c>
      <c r="E25" s="121" t="s">
        <v>2</v>
      </c>
      <c r="F25" s="66">
        <f>SUMIF(ЛСР!$B$12:$B$101,$B25,ЛСР!F$12:F$101)</f>
        <v>1</v>
      </c>
      <c r="G25" s="66">
        <f>SUMIF(ЛСР!$B$12:$B$101,$B25,ЛСР!G$12:G$101)</f>
        <v>0</v>
      </c>
      <c r="H25" s="66">
        <f>SUMIF(ЛСР!$B$12:$B$101,$B25,ЛСР!H$12:H$101)</f>
        <v>1</v>
      </c>
      <c r="I25" s="66"/>
      <c r="J25" s="66">
        <f t="shared" si="1"/>
        <v>0</v>
      </c>
      <c r="K25" s="121">
        <f>VLOOKUP(B25,ЛСР!$B$12:$K$101,10,0)</f>
        <v>0</v>
      </c>
      <c r="L25" s="122"/>
    </row>
    <row r="26" spans="1:12" x14ac:dyDescent="0.3">
      <c r="A26" s="122">
        <f t="shared" si="0"/>
        <v>24</v>
      </c>
      <c r="B26" s="164" t="s">
        <v>194</v>
      </c>
      <c r="C26" s="122" t="s">
        <v>193</v>
      </c>
      <c r="D26" s="121" t="s">
        <v>220</v>
      </c>
      <c r="E26" s="121" t="s">
        <v>2</v>
      </c>
      <c r="F26" s="66">
        <f>SUMIF(ЛСР!$B$12:$B$101,$B26,ЛСР!F$12:F$101)</f>
        <v>35</v>
      </c>
      <c r="G26" s="66">
        <f>SUMIF(ЛСР!$B$12:$B$101,$B26,ЛСР!G$12:G$101)</f>
        <v>60</v>
      </c>
      <c r="H26" s="66">
        <f>SUMIF(ЛСР!$B$12:$B$101,$B26,ЛСР!H$12:H$101)</f>
        <v>95</v>
      </c>
      <c r="I26" s="66"/>
      <c r="J26" s="66">
        <f t="shared" si="1"/>
        <v>0</v>
      </c>
      <c r="K26" s="121">
        <f>VLOOKUP(B26,ЛСР!$B$12:$K$101,10,0)</f>
        <v>0</v>
      </c>
      <c r="L26" s="122"/>
    </row>
    <row r="27" spans="1:12" ht="27.6" x14ac:dyDescent="0.3">
      <c r="A27" s="122">
        <f t="shared" si="0"/>
        <v>25</v>
      </c>
      <c r="B27" s="164" t="s">
        <v>201</v>
      </c>
      <c r="C27" s="122" t="s">
        <v>193</v>
      </c>
      <c r="D27" s="121" t="s">
        <v>200</v>
      </c>
      <c r="E27" s="121" t="s">
        <v>2</v>
      </c>
      <c r="F27" s="66">
        <f>SUMIF(ЛСР!$B$12:$B$101,$B27,ЛСР!F$12:F$101)</f>
        <v>3</v>
      </c>
      <c r="G27" s="66">
        <f>SUMIF(ЛСР!$B$12:$B$101,$B27,ЛСР!G$12:G$101)</f>
        <v>4</v>
      </c>
      <c r="H27" s="66">
        <f>SUMIF(ЛСР!$B$12:$B$101,$B27,ЛСР!H$12:H$101)</f>
        <v>7</v>
      </c>
      <c r="I27" s="66"/>
      <c r="J27" s="66">
        <f t="shared" si="1"/>
        <v>0</v>
      </c>
      <c r="K27" s="121">
        <f>VLOOKUP(B27,ЛСР!$B$12:$K$101,10,0)</f>
        <v>0</v>
      </c>
      <c r="L27" s="122"/>
    </row>
    <row r="28" spans="1:12" ht="27.6" x14ac:dyDescent="0.3">
      <c r="A28" s="122">
        <f t="shared" si="0"/>
        <v>26</v>
      </c>
      <c r="B28" s="164" t="s">
        <v>73</v>
      </c>
      <c r="C28" s="122"/>
      <c r="D28" s="121" t="s">
        <v>94</v>
      </c>
      <c r="E28" s="121" t="s">
        <v>2</v>
      </c>
      <c r="F28" s="66">
        <f>SUMIF(ЛСР!$B$12:$B$101,$B28,ЛСР!F$12:F$101)</f>
        <v>1</v>
      </c>
      <c r="G28" s="66">
        <f>SUMIF(ЛСР!$B$12:$B$101,$B28,ЛСР!G$12:G$101)</f>
        <v>1</v>
      </c>
      <c r="H28" s="66">
        <f>SUMIF(ЛСР!$B$12:$B$101,$B28,ЛСР!H$12:H$101)</f>
        <v>2</v>
      </c>
      <c r="I28" s="66"/>
      <c r="J28" s="66">
        <f t="shared" si="1"/>
        <v>0</v>
      </c>
      <c r="K28" s="121">
        <f>VLOOKUP(B28,ЛСР!$B$12:$K$101,10,0)</f>
        <v>0</v>
      </c>
      <c r="L28" s="122"/>
    </row>
    <row r="29" spans="1:12" ht="27.6" x14ac:dyDescent="0.3">
      <c r="A29" s="122">
        <f t="shared" si="0"/>
        <v>27</v>
      </c>
      <c r="B29" s="164" t="s">
        <v>74</v>
      </c>
      <c r="C29" s="122"/>
      <c r="D29" s="121" t="s">
        <v>190</v>
      </c>
      <c r="E29" s="121" t="s">
        <v>2</v>
      </c>
      <c r="F29" s="66">
        <f>SUMIF(ЛСР!$B$12:$B$101,$B29,ЛСР!F$12:F$101)</f>
        <v>1</v>
      </c>
      <c r="G29" s="66">
        <f>SUMIF(ЛСР!$B$12:$B$101,$B29,ЛСР!G$12:G$101)</f>
        <v>1</v>
      </c>
      <c r="H29" s="66">
        <f>SUMIF(ЛСР!$B$12:$B$101,$B29,ЛСР!H$12:H$101)</f>
        <v>2</v>
      </c>
      <c r="I29" s="66"/>
      <c r="J29" s="66">
        <f t="shared" si="1"/>
        <v>0</v>
      </c>
      <c r="K29" s="121">
        <f>VLOOKUP(B29,ЛСР!$B$12:$K$101,10,0)</f>
        <v>0</v>
      </c>
      <c r="L29" s="122"/>
    </row>
    <row r="30" spans="1:12" ht="27.6" x14ac:dyDescent="0.3">
      <c r="A30" s="122">
        <f t="shared" si="0"/>
        <v>28</v>
      </c>
      <c r="B30" s="164" t="s">
        <v>176</v>
      </c>
      <c r="C30" s="122"/>
      <c r="D30" s="121" t="s">
        <v>95</v>
      </c>
      <c r="E30" s="121" t="s">
        <v>2</v>
      </c>
      <c r="F30" s="66">
        <f>SUMIF(ЛСР!$B$12:$B$101,$B30,ЛСР!F$12:F$101)</f>
        <v>2</v>
      </c>
      <c r="G30" s="66">
        <f>SUMIF(ЛСР!$B$12:$B$101,$B30,ЛСР!G$12:G$101)</f>
        <v>3</v>
      </c>
      <c r="H30" s="66">
        <f>SUMIF(ЛСР!$B$12:$B$101,$B30,ЛСР!H$12:H$101)</f>
        <v>5</v>
      </c>
      <c r="I30" s="66"/>
      <c r="J30" s="66">
        <f t="shared" si="1"/>
        <v>0</v>
      </c>
      <c r="K30" s="121">
        <f>VLOOKUP(B30,ЛСР!$B$12:$K$101,10,0)</f>
        <v>0</v>
      </c>
      <c r="L30" s="122"/>
    </row>
    <row r="31" spans="1:12" x14ac:dyDescent="0.3">
      <c r="A31" s="122">
        <f t="shared" si="0"/>
        <v>29</v>
      </c>
      <c r="B31" s="164" t="s">
        <v>207</v>
      </c>
      <c r="C31" s="122"/>
      <c r="D31" s="121" t="s">
        <v>161</v>
      </c>
      <c r="E31" s="121" t="s">
        <v>2</v>
      </c>
      <c r="F31" s="66">
        <f>SUMIF(ЛСР!$B$12:$B$101,$B31,ЛСР!F$12:F$101)</f>
        <v>5</v>
      </c>
      <c r="G31" s="66">
        <f>SUMIF(ЛСР!$B$12:$B$101,$B31,ЛСР!G$12:G$101)</f>
        <v>3</v>
      </c>
      <c r="H31" s="66">
        <f>SUMIF(ЛСР!$B$12:$B$101,$B31,ЛСР!H$12:H$101)</f>
        <v>8</v>
      </c>
      <c r="I31" s="66"/>
      <c r="J31" s="66">
        <f t="shared" si="1"/>
        <v>0</v>
      </c>
      <c r="K31" s="121" t="str">
        <f>VLOOKUP(B31,ЛСР!$B$12:$K$101,10,0)</f>
        <v>Встроенные помещения</v>
      </c>
      <c r="L31" s="122"/>
    </row>
    <row r="32" spans="1:12" ht="27.6" x14ac:dyDescent="0.3">
      <c r="A32" s="122">
        <f t="shared" si="0"/>
        <v>30</v>
      </c>
      <c r="B32" s="164" t="s">
        <v>195</v>
      </c>
      <c r="C32" s="122" t="s">
        <v>193</v>
      </c>
      <c r="D32" s="121" t="s">
        <v>221</v>
      </c>
      <c r="E32" s="121" t="s">
        <v>2</v>
      </c>
      <c r="F32" s="66">
        <f>SUMIF(ЛСР!$B$12:$B$101,$B32,ЛСР!F$12:F$101)</f>
        <v>1</v>
      </c>
      <c r="G32" s="66">
        <f>SUMIF(ЛСР!$B$12:$B$101,$B32,ЛСР!G$12:G$101)</f>
        <v>1</v>
      </c>
      <c r="H32" s="66">
        <f>SUMIF(ЛСР!$B$12:$B$101,$B32,ЛСР!H$12:H$101)</f>
        <v>2</v>
      </c>
      <c r="I32" s="66"/>
      <c r="J32" s="66">
        <f t="shared" si="1"/>
        <v>0</v>
      </c>
      <c r="K32" s="121">
        <f>VLOOKUP(B32,ЛСР!$B$12:$K$101,10,0)</f>
        <v>0</v>
      </c>
      <c r="L32" s="122"/>
    </row>
    <row r="33" spans="1:12" x14ac:dyDescent="0.3">
      <c r="A33" s="122">
        <f t="shared" si="0"/>
        <v>31</v>
      </c>
      <c r="B33" s="164" t="s">
        <v>196</v>
      </c>
      <c r="C33" s="122" t="s">
        <v>193</v>
      </c>
      <c r="D33" s="121" t="s">
        <v>197</v>
      </c>
      <c r="E33" s="121" t="s">
        <v>2</v>
      </c>
      <c r="F33" s="66">
        <f>SUMIF(ЛСР!$B$12:$B$101,$B33,ЛСР!F$12:F$101)</f>
        <v>2</v>
      </c>
      <c r="G33" s="66">
        <f>SUMIF(ЛСР!$B$12:$B$101,$B33,ЛСР!G$12:G$101)</f>
        <v>2</v>
      </c>
      <c r="H33" s="66">
        <f>SUMIF(ЛСР!$B$12:$B$101,$B33,ЛСР!H$12:H$101)</f>
        <v>4</v>
      </c>
      <c r="I33" s="66"/>
      <c r="J33" s="66">
        <f t="shared" si="1"/>
        <v>0</v>
      </c>
      <c r="K33" s="121">
        <f>VLOOKUP(B33,ЛСР!$B$12:$K$101,10,0)</f>
        <v>0</v>
      </c>
      <c r="L33" s="122"/>
    </row>
    <row r="34" spans="1:12" ht="27.6" x14ac:dyDescent="0.3">
      <c r="A34" s="122">
        <f t="shared" si="0"/>
        <v>32</v>
      </c>
      <c r="B34" s="164" t="s">
        <v>198</v>
      </c>
      <c r="C34" s="122" t="s">
        <v>193</v>
      </c>
      <c r="D34" s="121" t="s">
        <v>199</v>
      </c>
      <c r="E34" s="121" t="s">
        <v>2</v>
      </c>
      <c r="F34" s="66">
        <f>SUMIF(ЛСР!$B$12:$B$101,$B34,ЛСР!F$12:F$101)</f>
        <v>1</v>
      </c>
      <c r="G34" s="66">
        <f>SUMIF(ЛСР!$B$12:$B$101,$B34,ЛСР!G$12:G$101)</f>
        <v>1</v>
      </c>
      <c r="H34" s="66">
        <f>SUMIF(ЛСР!$B$12:$B$101,$B34,ЛСР!H$12:H$101)</f>
        <v>2</v>
      </c>
      <c r="I34" s="66"/>
      <c r="J34" s="66">
        <f t="shared" si="1"/>
        <v>0</v>
      </c>
      <c r="K34" s="121">
        <f>VLOOKUP(B34,ЛСР!$B$12:$K$101,10,0)</f>
        <v>0</v>
      </c>
      <c r="L34" s="122"/>
    </row>
    <row r="35" spans="1:12" ht="41.4" x14ac:dyDescent="0.3">
      <c r="A35" s="122">
        <f t="shared" si="0"/>
        <v>33</v>
      </c>
      <c r="B35" s="164" t="s">
        <v>76</v>
      </c>
      <c r="C35" s="122"/>
      <c r="D35" s="121" t="s">
        <v>96</v>
      </c>
      <c r="E35" s="121" t="s">
        <v>2</v>
      </c>
      <c r="F35" s="66">
        <f>SUMIF(ЛСР!$B$12:$B$101,$B35,ЛСР!F$12:F$101)</f>
        <v>411</v>
      </c>
      <c r="G35" s="66">
        <f>SUMIF(ЛСР!$B$12:$B$101,$B35,ЛСР!G$12:G$101)</f>
        <v>735</v>
      </c>
      <c r="H35" s="66">
        <f>SUMIF(ЛСР!$B$12:$B$101,$B35,ЛСР!H$12:H$101)</f>
        <v>1146</v>
      </c>
      <c r="I35" s="66"/>
      <c r="J35" s="66">
        <f t="shared" si="1"/>
        <v>0</v>
      </c>
      <c r="K35" s="121">
        <f>VLOOKUP(B35,ЛСР!$B$12:$K$101,10,0)</f>
        <v>0</v>
      </c>
      <c r="L35" s="122"/>
    </row>
    <row r="36" spans="1:12" ht="41.4" x14ac:dyDescent="0.3">
      <c r="A36" s="122">
        <f t="shared" si="0"/>
        <v>34</v>
      </c>
      <c r="B36" s="164" t="s">
        <v>77</v>
      </c>
      <c r="C36" s="122"/>
      <c r="D36" s="121" t="s">
        <v>97</v>
      </c>
      <c r="E36" s="121" t="s">
        <v>2</v>
      </c>
      <c r="F36" s="66">
        <f>SUMIF(ЛСР!$B$12:$B$101,$B36,ЛСР!F$12:F$101)</f>
        <v>26</v>
      </c>
      <c r="G36" s="66">
        <f>SUMIF(ЛСР!$B$12:$B$101,$B36,ЛСР!G$12:G$101)</f>
        <v>42</v>
      </c>
      <c r="H36" s="66">
        <f>SUMIF(ЛСР!$B$12:$B$101,$B36,ЛСР!H$12:H$101)</f>
        <v>68</v>
      </c>
      <c r="I36" s="66"/>
      <c r="J36" s="66">
        <f t="shared" si="1"/>
        <v>0</v>
      </c>
      <c r="K36" s="121">
        <f>VLOOKUP(B36,ЛСР!$B$12:$K$101,10,0)</f>
        <v>0</v>
      </c>
      <c r="L36" s="122"/>
    </row>
    <row r="37" spans="1:12" ht="27.6" x14ac:dyDescent="0.3">
      <c r="A37" s="122">
        <f t="shared" si="0"/>
        <v>35</v>
      </c>
      <c r="B37" s="164" t="s">
        <v>78</v>
      </c>
      <c r="C37" s="122"/>
      <c r="D37" s="121" t="s">
        <v>104</v>
      </c>
      <c r="E37" s="121" t="s">
        <v>2</v>
      </c>
      <c r="F37" s="66">
        <f>SUMIF(ЛСР!$B$12:$B$101,$B37,ЛСР!F$12:F$101)</f>
        <v>319</v>
      </c>
      <c r="G37" s="66">
        <f>SUMIF(ЛСР!$B$12:$B$101,$B37,ЛСР!G$12:G$101)</f>
        <v>586</v>
      </c>
      <c r="H37" s="66">
        <f>SUMIF(ЛСР!$B$12:$B$101,$B37,ЛСР!H$12:H$101)</f>
        <v>905</v>
      </c>
      <c r="I37" s="66"/>
      <c r="J37" s="66">
        <f t="shared" si="1"/>
        <v>0</v>
      </c>
      <c r="K37" s="121">
        <f>VLOOKUP(B37,ЛСР!$B$12:$K$101,10,0)</f>
        <v>0</v>
      </c>
      <c r="L37" s="122"/>
    </row>
    <row r="38" spans="1:12" ht="27.6" x14ac:dyDescent="0.3">
      <c r="A38" s="122">
        <f t="shared" si="0"/>
        <v>36</v>
      </c>
      <c r="B38" s="164" t="s">
        <v>79</v>
      </c>
      <c r="C38" s="122"/>
      <c r="D38" s="121" t="s">
        <v>204</v>
      </c>
      <c r="E38" s="121" t="s">
        <v>2</v>
      </c>
      <c r="F38" s="66">
        <f>SUMIF(ЛСР!$B$12:$B$101,$B38,ЛСР!F$12:F$101)</f>
        <v>22</v>
      </c>
      <c r="G38" s="66">
        <f>SUMIF(ЛСР!$B$12:$B$101,$B38,ЛСР!G$12:G$101)</f>
        <v>38</v>
      </c>
      <c r="H38" s="66">
        <f>SUMIF(ЛСР!$B$12:$B$101,$B38,ЛСР!H$12:H$101)</f>
        <v>60</v>
      </c>
      <c r="I38" s="66"/>
      <c r="J38" s="66">
        <f t="shared" si="1"/>
        <v>0</v>
      </c>
      <c r="K38" s="121">
        <f>VLOOKUP(B38,ЛСР!$B$12:$K$101,10,0)</f>
        <v>0</v>
      </c>
      <c r="L38" s="122"/>
    </row>
    <row r="39" spans="1:12" ht="41.4" x14ac:dyDescent="0.3">
      <c r="A39" s="122">
        <f t="shared" si="0"/>
        <v>37</v>
      </c>
      <c r="B39" s="164" t="s">
        <v>152</v>
      </c>
      <c r="C39" s="122"/>
      <c r="D39" s="121" t="s">
        <v>208</v>
      </c>
      <c r="E39" s="121" t="s">
        <v>2</v>
      </c>
      <c r="F39" s="66">
        <f>SUMIF(ЛСР!$B$12:$B$101,$B39,ЛСР!F$12:F$101)</f>
        <v>33</v>
      </c>
      <c r="G39" s="66">
        <f>SUMIF(ЛСР!$B$12:$B$101,$B39,ЛСР!G$12:G$101)</f>
        <v>16</v>
      </c>
      <c r="H39" s="66">
        <f>SUMIF(ЛСР!$B$12:$B$101,$B39,ЛСР!H$12:H$101)</f>
        <v>49</v>
      </c>
      <c r="I39" s="66"/>
      <c r="J39" s="66">
        <f t="shared" si="1"/>
        <v>0</v>
      </c>
      <c r="K39" s="121" t="str">
        <f>VLOOKUP(B39,ЛСР!$B$12:$K$101,10,0)</f>
        <v>Встроенные помещения</v>
      </c>
      <c r="L39" s="122"/>
    </row>
    <row r="40" spans="1:12" ht="41.4" x14ac:dyDescent="0.3">
      <c r="A40" s="122">
        <f t="shared" si="0"/>
        <v>38</v>
      </c>
      <c r="B40" s="164" t="s">
        <v>175</v>
      </c>
      <c r="C40" s="122"/>
      <c r="D40" s="121" t="s">
        <v>209</v>
      </c>
      <c r="E40" s="121" t="s">
        <v>2</v>
      </c>
      <c r="F40" s="66">
        <f>SUMIF(ЛСР!$B$12:$B$101,$B40,ЛСР!F$12:F$101)</f>
        <v>6</v>
      </c>
      <c r="G40" s="66">
        <f>SUMIF(ЛСР!$B$12:$B$101,$B40,ЛСР!G$12:G$101)</f>
        <v>4</v>
      </c>
      <c r="H40" s="66">
        <f>SUMIF(ЛСР!$B$12:$B$101,$B40,ЛСР!H$12:H$101)</f>
        <v>10</v>
      </c>
      <c r="I40" s="66"/>
      <c r="J40" s="66">
        <f t="shared" si="1"/>
        <v>0</v>
      </c>
      <c r="K40" s="121" t="str">
        <f>VLOOKUP(B40,ЛСР!$B$12:$K$101,10,0)</f>
        <v>Встроенные помещения</v>
      </c>
      <c r="L40" s="122"/>
    </row>
    <row r="41" spans="1:12" ht="41.4" x14ac:dyDescent="0.3">
      <c r="A41" s="122">
        <f t="shared" si="0"/>
        <v>39</v>
      </c>
      <c r="B41" s="164" t="s">
        <v>80</v>
      </c>
      <c r="C41" s="122"/>
      <c r="D41" s="121" t="s">
        <v>103</v>
      </c>
      <c r="E41" s="121" t="s">
        <v>2</v>
      </c>
      <c r="F41" s="66">
        <f>SUMIF(ЛСР!$B$12:$B$101,$B41,ЛСР!F$12:F$101)</f>
        <v>26</v>
      </c>
      <c r="G41" s="66">
        <f>SUMIF(ЛСР!$B$12:$B$101,$B41,ЛСР!G$12:G$101)</f>
        <v>42</v>
      </c>
      <c r="H41" s="66">
        <f>SUMIF(ЛСР!$B$12:$B$101,$B41,ЛСР!H$12:H$101)</f>
        <v>68</v>
      </c>
      <c r="I41" s="66"/>
      <c r="J41" s="66">
        <f t="shared" si="1"/>
        <v>0</v>
      </c>
      <c r="K41" s="121">
        <f>VLOOKUP(B41,ЛСР!$B$12:$K$101,10,0)</f>
        <v>0</v>
      </c>
      <c r="L41" s="122"/>
    </row>
    <row r="42" spans="1:12" ht="41.4" x14ac:dyDescent="0.3">
      <c r="A42" s="122">
        <f t="shared" si="0"/>
        <v>40</v>
      </c>
      <c r="B42" s="164" t="s">
        <v>81</v>
      </c>
      <c r="C42" s="122"/>
      <c r="D42" s="121" t="s">
        <v>102</v>
      </c>
      <c r="E42" s="121" t="s">
        <v>2</v>
      </c>
      <c r="F42" s="66">
        <f>SUMIF(ЛСР!$B$12:$B$101,$B42,ЛСР!F$12:F$101)</f>
        <v>46</v>
      </c>
      <c r="G42" s="66">
        <f>SUMIF(ЛСР!$B$12:$B$101,$B42,ЛСР!G$12:G$101)</f>
        <v>40</v>
      </c>
      <c r="H42" s="66">
        <f>SUMIF(ЛСР!$B$12:$B$101,$B42,ЛСР!H$12:H$101)</f>
        <v>86</v>
      </c>
      <c r="I42" s="66"/>
      <c r="J42" s="66">
        <f t="shared" si="1"/>
        <v>0</v>
      </c>
      <c r="K42" s="121">
        <f>VLOOKUP(B42,ЛСР!$B$12:$K$101,10,0)</f>
        <v>0</v>
      </c>
      <c r="L42" s="122"/>
    </row>
    <row r="43" spans="1:12" ht="41.4" x14ac:dyDescent="0.3">
      <c r="A43" s="122">
        <f t="shared" si="0"/>
        <v>41</v>
      </c>
      <c r="B43" s="164" t="s">
        <v>154</v>
      </c>
      <c r="C43" s="122"/>
      <c r="D43" s="121" t="s">
        <v>210</v>
      </c>
      <c r="E43" s="121" t="s">
        <v>2</v>
      </c>
      <c r="F43" s="66">
        <f>SUMIF(ЛСР!$B$12:$B$101,$B43,ЛСР!F$12:F$101)</f>
        <v>5</v>
      </c>
      <c r="G43" s="66">
        <f>SUMIF(ЛСР!$B$12:$B$101,$B43,ЛСР!G$12:G$101)</f>
        <v>3</v>
      </c>
      <c r="H43" s="66">
        <f>SUMIF(ЛСР!$B$12:$B$101,$B43,ЛСР!H$12:H$101)</f>
        <v>8</v>
      </c>
      <c r="I43" s="66"/>
      <c r="J43" s="66">
        <f t="shared" si="1"/>
        <v>0</v>
      </c>
      <c r="K43" s="121" t="str">
        <f>VLOOKUP(B43,ЛСР!$B$12:$K$101,10,0)</f>
        <v>Встроенные помещения</v>
      </c>
      <c r="L43" s="122"/>
    </row>
    <row r="44" spans="1:12" ht="27.6" x14ac:dyDescent="0.3">
      <c r="A44" s="122">
        <f t="shared" si="0"/>
        <v>42</v>
      </c>
      <c r="B44" s="164" t="s">
        <v>82</v>
      </c>
      <c r="C44" s="122"/>
      <c r="D44" s="121" t="s">
        <v>192</v>
      </c>
      <c r="E44" s="121" t="s">
        <v>2</v>
      </c>
      <c r="F44" s="66">
        <f>SUMIF(ЛСР!$B$12:$B$101,$B44,ЛСР!F$12:F$101)</f>
        <v>28</v>
      </c>
      <c r="G44" s="66">
        <f>SUMIF(ЛСР!$B$12:$B$101,$B44,ЛСР!G$12:G$101)</f>
        <v>44</v>
      </c>
      <c r="H44" s="66">
        <f>SUMIF(ЛСР!$B$12:$B$101,$B44,ЛСР!H$12:H$101)</f>
        <v>72</v>
      </c>
      <c r="I44" s="66"/>
      <c r="J44" s="66">
        <f t="shared" si="1"/>
        <v>0</v>
      </c>
      <c r="K44" s="121" t="str">
        <f>VLOOKUP(B44,ЛСР!$B$12:$K$101,10,0)</f>
        <v>Встроенные помещения (6+4 шт)</v>
      </c>
      <c r="L44" s="122"/>
    </row>
    <row r="45" spans="1:12" ht="27.6" x14ac:dyDescent="0.3">
      <c r="A45" s="122">
        <f t="shared" si="0"/>
        <v>43</v>
      </c>
      <c r="B45" s="164" t="s">
        <v>100</v>
      </c>
      <c r="C45" s="122"/>
      <c r="D45" s="121" t="s">
        <v>99</v>
      </c>
      <c r="E45" s="121" t="s">
        <v>28</v>
      </c>
      <c r="F45" s="66">
        <f>SUMIF(ЛСР!$B$12:$B$101,$B45,ЛСР!F$12:F$101)</f>
        <v>7</v>
      </c>
      <c r="G45" s="66">
        <f>SUMIF(ЛСР!$B$12:$B$101,$B45,ЛСР!G$12:G$101)</f>
        <v>4</v>
      </c>
      <c r="H45" s="66">
        <f>SUMIF(ЛСР!$B$12:$B$101,$B45,ЛСР!H$12:H$101)</f>
        <v>11</v>
      </c>
      <c r="I45" s="66"/>
      <c r="J45" s="66">
        <f t="shared" si="1"/>
        <v>0</v>
      </c>
      <c r="K45" s="121" t="str">
        <f>VLOOKUP(B45,ЛСР!$B$12:$K$101,10,0)</f>
        <v>Встроенные помещения</v>
      </c>
      <c r="L45" s="122"/>
    </row>
    <row r="46" spans="1:12" ht="55.2" x14ac:dyDescent="0.3">
      <c r="A46" s="122">
        <f t="shared" si="0"/>
        <v>44</v>
      </c>
      <c r="B46" s="164" t="s">
        <v>111</v>
      </c>
      <c r="C46" s="122"/>
      <c r="D46" s="121" t="s">
        <v>114</v>
      </c>
      <c r="E46" s="121" t="s">
        <v>2</v>
      </c>
      <c r="F46" s="66">
        <f>SUMIF(ЛСР!$B$12:$B$101,$B46,ЛСР!F$12:F$101)</f>
        <v>0</v>
      </c>
      <c r="G46" s="66">
        <f>SUMIF(ЛСР!$B$12:$B$101,$B46,ЛСР!G$12:G$101)</f>
        <v>1</v>
      </c>
      <c r="H46" s="66">
        <f>SUMIF(ЛСР!$B$12:$B$101,$B46,ЛСР!H$12:H$101)</f>
        <v>1</v>
      </c>
      <c r="I46" s="66"/>
      <c r="J46" s="66">
        <f t="shared" si="1"/>
        <v>0</v>
      </c>
      <c r="K46" s="121">
        <f>VLOOKUP(B46,ЛСР!$B$12:$K$101,10,0)</f>
        <v>0</v>
      </c>
      <c r="L46" s="122"/>
    </row>
    <row r="47" spans="1:12" ht="41.4" x14ac:dyDescent="0.3">
      <c r="A47" s="122">
        <f t="shared" si="0"/>
        <v>45</v>
      </c>
      <c r="B47" s="164" t="s">
        <v>112</v>
      </c>
      <c r="C47" s="122"/>
      <c r="D47" s="121" t="s">
        <v>206</v>
      </c>
      <c r="E47" s="121" t="s">
        <v>28</v>
      </c>
      <c r="F47" s="66">
        <f>SUMIF(ЛСР!$B$12:$B$101,$B47,ЛСР!F$12:F$101)</f>
        <v>0</v>
      </c>
      <c r="G47" s="66">
        <f>SUMIF(ЛСР!$B$12:$B$101,$B47,ЛСР!G$12:G$101)</f>
        <v>1</v>
      </c>
      <c r="H47" s="66">
        <f>SUMIF(ЛСР!$B$12:$B$101,$B47,ЛСР!H$12:H$101)</f>
        <v>1</v>
      </c>
      <c r="I47" s="66"/>
      <c r="J47" s="66">
        <f t="shared" si="1"/>
        <v>0</v>
      </c>
      <c r="K47" s="121">
        <f>VLOOKUP(B47,ЛСР!$B$12:$K$101,10,0)</f>
        <v>0</v>
      </c>
      <c r="L47" s="122"/>
    </row>
    <row r="48" spans="1:12" ht="41.4" x14ac:dyDescent="0.3">
      <c r="A48" s="122">
        <f t="shared" si="0"/>
        <v>46</v>
      </c>
      <c r="B48" s="164" t="s">
        <v>113</v>
      </c>
      <c r="C48" s="122"/>
      <c r="D48" s="121" t="s">
        <v>131</v>
      </c>
      <c r="E48" s="121" t="s">
        <v>28</v>
      </c>
      <c r="F48" s="66">
        <f>SUMIF(ЛСР!$B$12:$B$101,$B48,ЛСР!F$12:F$101)</f>
        <v>4</v>
      </c>
      <c r="G48" s="66">
        <f>SUMIF(ЛСР!$B$12:$B$101,$B48,ЛСР!G$12:G$101)</f>
        <v>4</v>
      </c>
      <c r="H48" s="66">
        <f>SUMIF(ЛСР!$B$12:$B$101,$B48,ЛСР!H$12:H$101)</f>
        <v>8</v>
      </c>
      <c r="I48" s="66"/>
      <c r="J48" s="66">
        <f t="shared" si="1"/>
        <v>0</v>
      </c>
      <c r="K48" s="121">
        <f>VLOOKUP(B48,ЛСР!$B$12:$K$101,10,0)</f>
        <v>0</v>
      </c>
      <c r="L48" s="122"/>
    </row>
    <row r="49" spans="1:12" x14ac:dyDescent="0.3">
      <c r="A49" s="122">
        <f t="shared" si="0"/>
        <v>47</v>
      </c>
      <c r="B49" s="164" t="s">
        <v>143</v>
      </c>
      <c r="C49" s="122"/>
      <c r="D49" s="121" t="s">
        <v>145</v>
      </c>
      <c r="E49" s="121" t="s">
        <v>2</v>
      </c>
      <c r="F49" s="66">
        <f>SUMIF(ЛСР!$B$12:$B$101,$B49,ЛСР!F$12:F$101)</f>
        <v>11</v>
      </c>
      <c r="G49" s="66">
        <f>SUMIF(ЛСР!$B$12:$B$101,$B49,ЛСР!G$12:G$101)</f>
        <v>19</v>
      </c>
      <c r="H49" s="66">
        <f>SUMIF(ЛСР!$B$12:$B$101,$B49,ЛСР!H$12:H$101)</f>
        <v>30</v>
      </c>
      <c r="I49" s="66"/>
      <c r="J49" s="66">
        <f t="shared" si="1"/>
        <v>0</v>
      </c>
      <c r="K49" s="121">
        <f>VLOOKUP(B49,ЛСР!$B$12:$K$101,10,0)</f>
        <v>0</v>
      </c>
      <c r="L49" s="122"/>
    </row>
    <row r="50" spans="1:12" x14ac:dyDescent="0.3">
      <c r="A50" s="122">
        <f t="shared" si="0"/>
        <v>48</v>
      </c>
      <c r="B50" s="164" t="s">
        <v>252</v>
      </c>
      <c r="C50" s="122"/>
      <c r="D50" s="121" t="s">
        <v>109</v>
      </c>
      <c r="E50" s="121" t="s">
        <v>2</v>
      </c>
      <c r="F50" s="66">
        <f>SUMIF(ЛСР!$B$12:$B$101,$B50,ЛСР!F$12:F$101)</f>
        <v>2</v>
      </c>
      <c r="G50" s="66">
        <f>SUMIF(ЛСР!$B$12:$B$101,$B50,ЛСР!G$12:G$101)</f>
        <v>12</v>
      </c>
      <c r="H50" s="66">
        <f>SUMIF(ЛСР!$B$12:$B$101,$B50,ЛСР!H$12:H$101)</f>
        <v>14</v>
      </c>
      <c r="I50" s="66"/>
      <c r="J50" s="66">
        <f t="shared" si="1"/>
        <v>0</v>
      </c>
      <c r="K50" s="121">
        <f>VLOOKUP(B50,ЛСР!$B$12:$K$101,10,0)</f>
        <v>0</v>
      </c>
      <c r="L50" s="122"/>
    </row>
    <row r="51" spans="1:12" x14ac:dyDescent="0.3">
      <c r="A51" s="122">
        <f t="shared" si="0"/>
        <v>49</v>
      </c>
      <c r="B51" s="164" t="s">
        <v>83</v>
      </c>
      <c r="C51" s="122"/>
      <c r="D51" s="121" t="s">
        <v>105</v>
      </c>
      <c r="E51" s="121" t="s">
        <v>2</v>
      </c>
      <c r="F51" s="66">
        <f>SUMIF(ЛСР!$B$12:$B$101,$B51,ЛСР!F$12:F$101)</f>
        <v>4</v>
      </c>
      <c r="G51" s="66">
        <f>SUMIF(ЛСР!$B$12:$B$101,$B51,ЛСР!G$12:G$101)</f>
        <v>6</v>
      </c>
      <c r="H51" s="66">
        <f>SUMIF(ЛСР!$B$12:$B$101,$B51,ЛСР!H$12:H$101)</f>
        <v>10</v>
      </c>
      <c r="I51" s="66"/>
      <c r="J51" s="66">
        <f t="shared" si="1"/>
        <v>0</v>
      </c>
      <c r="K51" s="121">
        <f>VLOOKUP(B51,ЛСР!$B$12:$K$101,10,0)</f>
        <v>0</v>
      </c>
      <c r="L51" s="122"/>
    </row>
    <row r="52" spans="1:12" ht="27.6" x14ac:dyDescent="0.3">
      <c r="A52" s="122">
        <f t="shared" si="0"/>
        <v>50</v>
      </c>
      <c r="B52" s="164" t="s">
        <v>84</v>
      </c>
      <c r="C52" s="122"/>
      <c r="D52" s="121" t="s">
        <v>106</v>
      </c>
      <c r="E52" s="121" t="s">
        <v>2</v>
      </c>
      <c r="F52" s="66">
        <f>SUMIF(ЛСР!$B$12:$B$101,$B52,ЛСР!F$12:F$101)</f>
        <v>6</v>
      </c>
      <c r="G52" s="66">
        <f>SUMIF(ЛСР!$B$12:$B$101,$B52,ЛСР!G$12:G$101)</f>
        <v>10</v>
      </c>
      <c r="H52" s="66">
        <f>SUMIF(ЛСР!$B$12:$B$101,$B52,ЛСР!H$12:H$101)</f>
        <v>16</v>
      </c>
      <c r="I52" s="66"/>
      <c r="J52" s="66">
        <f t="shared" si="1"/>
        <v>0</v>
      </c>
      <c r="K52" s="121">
        <f>VLOOKUP(B52,ЛСР!$B$12:$K$101,10,0)</f>
        <v>0</v>
      </c>
      <c r="L52" s="122"/>
    </row>
    <row r="53" spans="1:12" ht="27.6" x14ac:dyDescent="0.3">
      <c r="A53" s="122">
        <f t="shared" si="0"/>
        <v>51</v>
      </c>
      <c r="B53" s="164" t="s">
        <v>107</v>
      </c>
      <c r="C53" s="122"/>
      <c r="D53" s="121" t="s">
        <v>233</v>
      </c>
      <c r="E53" s="121" t="s">
        <v>2</v>
      </c>
      <c r="F53" s="66">
        <f>SUMIF(ЛСР!$B$12:$B$101,$B53,ЛСР!F$12:F$101)</f>
        <v>43</v>
      </c>
      <c r="G53" s="66">
        <f>SUMIF(ЛСР!$B$12:$B$101,$B53,ЛСР!G$12:G$101)</f>
        <v>71</v>
      </c>
      <c r="H53" s="66">
        <f>SUMIF(ЛСР!$B$12:$B$101,$B53,ЛСР!H$12:H$101)</f>
        <v>114</v>
      </c>
      <c r="I53" s="66"/>
      <c r="J53" s="66">
        <f t="shared" si="1"/>
        <v>0</v>
      </c>
      <c r="K53" s="121">
        <f>VLOOKUP(B53,ЛСР!$B$12:$K$101,10,0)</f>
        <v>0</v>
      </c>
      <c r="L53" s="122"/>
    </row>
    <row r="54" spans="1:12" ht="27.6" x14ac:dyDescent="0.3">
      <c r="A54" s="122">
        <f t="shared" si="0"/>
        <v>52</v>
      </c>
      <c r="B54" s="164" t="s">
        <v>85</v>
      </c>
      <c r="C54" s="122"/>
      <c r="D54" s="121" t="s">
        <v>110</v>
      </c>
      <c r="E54" s="121" t="s">
        <v>2</v>
      </c>
      <c r="F54" s="66">
        <f>SUMIF(ЛСР!$B$12:$B$101,$B54,ЛСР!F$12:F$101)</f>
        <v>132</v>
      </c>
      <c r="G54" s="66">
        <f>SUMIF(ЛСР!$B$12:$B$101,$B54,ЛСР!G$12:G$101)</f>
        <v>208</v>
      </c>
      <c r="H54" s="66">
        <f>SUMIF(ЛСР!$B$12:$B$101,$B54,ЛСР!H$12:H$101)</f>
        <v>340</v>
      </c>
      <c r="I54" s="66"/>
      <c r="J54" s="66">
        <f t="shared" si="1"/>
        <v>0</v>
      </c>
      <c r="K54" s="121" t="str">
        <f>VLOOKUP(B54,ЛСР!$B$12:$K$101,10,0)</f>
        <v>Встроенные помещения (10+6 шт)</v>
      </c>
      <c r="L54" s="122"/>
    </row>
    <row r="55" spans="1:12" x14ac:dyDescent="0.3">
      <c r="A55" s="122">
        <f t="shared" si="0"/>
        <v>53</v>
      </c>
      <c r="B55" s="164" t="s">
        <v>123</v>
      </c>
      <c r="C55" s="122"/>
      <c r="D55" s="121" t="s">
        <v>234</v>
      </c>
      <c r="E55" s="121" t="s">
        <v>2</v>
      </c>
      <c r="F55" s="66">
        <f>SUMIF(ЛСР!$B$12:$B$101,$B55,ЛСР!F$12:F$101)</f>
        <v>0</v>
      </c>
      <c r="G55" s="66">
        <f>SUMIF(ЛСР!$B$12:$B$101,$B55,ЛСР!G$12:G$101)</f>
        <v>0</v>
      </c>
      <c r="H55" s="66">
        <f>SUMIF(ЛСР!$B$12:$B$101,$B55,ЛСР!H$12:H$101)</f>
        <v>0</v>
      </c>
      <c r="I55" s="66"/>
      <c r="J55" s="66">
        <f t="shared" si="1"/>
        <v>0</v>
      </c>
      <c r="K55" s="121">
        <f>VLOOKUP(B55,ЛСР!$B$12:$K$101,10,0)</f>
        <v>0</v>
      </c>
      <c r="L55" s="122"/>
    </row>
    <row r="56" spans="1:12" x14ac:dyDescent="0.3">
      <c r="A56" s="122">
        <f t="shared" si="0"/>
        <v>54</v>
      </c>
      <c r="B56" s="164" t="s">
        <v>124</v>
      </c>
      <c r="C56" s="122"/>
      <c r="D56" s="121" t="s">
        <v>235</v>
      </c>
      <c r="E56" s="121" t="s">
        <v>2</v>
      </c>
      <c r="F56" s="66">
        <f>SUMIF(ЛСР!$B$12:$B$101,$B56,ЛСР!F$12:F$101)</f>
        <v>3</v>
      </c>
      <c r="G56" s="66">
        <f>SUMIF(ЛСР!$B$12:$B$101,$B56,ЛСР!G$12:G$101)</f>
        <v>2</v>
      </c>
      <c r="H56" s="66">
        <f>SUMIF(ЛСР!$B$12:$B$101,$B56,ЛСР!H$12:H$101)</f>
        <v>5</v>
      </c>
      <c r="I56" s="66"/>
      <c r="J56" s="66">
        <f t="shared" si="1"/>
        <v>0</v>
      </c>
      <c r="K56" s="121">
        <f>VLOOKUP(B56,ЛСР!$B$12:$K$101,10,0)</f>
        <v>0</v>
      </c>
      <c r="L56" s="122"/>
    </row>
    <row r="57" spans="1:12" x14ac:dyDescent="0.3">
      <c r="A57" s="122">
        <f t="shared" si="0"/>
        <v>55</v>
      </c>
      <c r="B57" s="164" t="s">
        <v>125</v>
      </c>
      <c r="C57" s="122"/>
      <c r="D57" s="121" t="s">
        <v>236</v>
      </c>
      <c r="E57" s="121" t="s">
        <v>2</v>
      </c>
      <c r="F57" s="66">
        <f>SUMIF(ЛСР!$B$12:$B$101,$B57,ЛСР!F$12:F$101)</f>
        <v>2</v>
      </c>
      <c r="G57" s="66">
        <f>SUMIF(ЛСР!$B$12:$B$101,$B57,ЛСР!G$12:G$101)</f>
        <v>3</v>
      </c>
      <c r="H57" s="66">
        <f>SUMIF(ЛСР!$B$12:$B$101,$B57,ЛСР!H$12:H$101)</f>
        <v>5</v>
      </c>
      <c r="I57" s="66"/>
      <c r="J57" s="66">
        <f t="shared" si="1"/>
        <v>0</v>
      </c>
      <c r="K57" s="121">
        <f>VLOOKUP(B57,ЛСР!$B$12:$K$101,10,0)</f>
        <v>0</v>
      </c>
      <c r="L57" s="122"/>
    </row>
    <row r="58" spans="1:12" x14ac:dyDescent="0.3">
      <c r="A58" s="122">
        <f t="shared" si="0"/>
        <v>56</v>
      </c>
      <c r="B58" s="164" t="s">
        <v>126</v>
      </c>
      <c r="C58" s="122"/>
      <c r="D58" s="121" t="s">
        <v>149</v>
      </c>
      <c r="E58" s="121" t="s">
        <v>2</v>
      </c>
      <c r="F58" s="66">
        <f>SUMIF(ЛСР!$B$12:$B$101,$B58,ЛСР!F$12:F$101)</f>
        <v>0</v>
      </c>
      <c r="G58" s="66">
        <f>SUMIF(ЛСР!$B$12:$B$101,$B58,ЛСР!G$12:G$101)</f>
        <v>1</v>
      </c>
      <c r="H58" s="66">
        <f>SUMIF(ЛСР!$B$12:$B$101,$B58,ЛСР!H$12:H$101)</f>
        <v>1</v>
      </c>
      <c r="I58" s="66"/>
      <c r="J58" s="66">
        <f t="shared" si="1"/>
        <v>0</v>
      </c>
      <c r="K58" s="121">
        <f>VLOOKUP(B58,ЛСР!$B$12:$K$101,10,0)</f>
        <v>0</v>
      </c>
      <c r="L58" s="122"/>
    </row>
    <row r="59" spans="1:12" x14ac:dyDescent="0.3">
      <c r="A59" s="122">
        <f t="shared" si="0"/>
        <v>57</v>
      </c>
      <c r="B59" s="164" t="s">
        <v>205</v>
      </c>
      <c r="C59" s="122"/>
      <c r="D59" s="121" t="s">
        <v>237</v>
      </c>
      <c r="E59" s="121" t="s">
        <v>2</v>
      </c>
      <c r="F59" s="66">
        <f>SUMIF(ЛСР!$B$12:$B$101,$B59,ЛСР!F$12:F$101)</f>
        <v>0</v>
      </c>
      <c r="G59" s="66">
        <f>SUMIF(ЛСР!$B$12:$B$101,$B59,ЛСР!G$12:G$101)</f>
        <v>1</v>
      </c>
      <c r="H59" s="66">
        <f>SUMIF(ЛСР!$B$12:$B$101,$B59,ЛСР!H$12:H$101)</f>
        <v>1</v>
      </c>
      <c r="I59" s="66"/>
      <c r="J59" s="66">
        <f t="shared" si="1"/>
        <v>0</v>
      </c>
      <c r="K59" s="121">
        <f>VLOOKUP(B59,ЛСР!$B$12:$K$101,10,0)</f>
        <v>0</v>
      </c>
      <c r="L59" s="122"/>
    </row>
    <row r="60" spans="1:12" ht="27.6" x14ac:dyDescent="0.3">
      <c r="A60" s="122">
        <f t="shared" si="0"/>
        <v>58</v>
      </c>
      <c r="B60" s="164" t="s">
        <v>88</v>
      </c>
      <c r="C60" s="122"/>
      <c r="D60" s="121" t="s">
        <v>115</v>
      </c>
      <c r="E60" s="121" t="s">
        <v>2</v>
      </c>
      <c r="F60" s="66">
        <f>SUMIF(ЛСР!$B$12:$B$101,$B60,ЛСР!F$12:F$101)</f>
        <v>9</v>
      </c>
      <c r="G60" s="66">
        <f>SUMIF(ЛСР!$B$12:$B$101,$B60,ЛСР!G$12:G$101)</f>
        <v>9</v>
      </c>
      <c r="H60" s="66">
        <f>SUMIF(ЛСР!$B$12:$B$101,$B60,ЛСР!H$12:H$101)</f>
        <v>18</v>
      </c>
      <c r="I60" s="66"/>
      <c r="J60" s="66">
        <f t="shared" si="1"/>
        <v>0</v>
      </c>
      <c r="K60" s="121" t="str">
        <f>VLOOKUP(B60,ЛСР!$B$12:$K$101,10,0)</f>
        <v>Встроенные помещения (5+3 шт)</v>
      </c>
      <c r="L60" s="122"/>
    </row>
    <row r="61" spans="1:12" x14ac:dyDescent="0.3">
      <c r="A61" s="122">
        <f t="shared" si="0"/>
        <v>59</v>
      </c>
      <c r="B61" s="164" t="s">
        <v>89</v>
      </c>
      <c r="C61" s="122"/>
      <c r="D61" s="121" t="s">
        <v>116</v>
      </c>
      <c r="E61" s="121" t="s">
        <v>2</v>
      </c>
      <c r="F61" s="66">
        <f>SUMIF(ЛСР!$B$12:$B$101,$B61,ЛСР!F$12:F$101)</f>
        <v>2</v>
      </c>
      <c r="G61" s="66">
        <f>SUMIF(ЛСР!$B$12:$B$101,$B61,ЛСР!G$12:G$101)</f>
        <v>2</v>
      </c>
      <c r="H61" s="66">
        <f>SUMIF(ЛСР!$B$12:$B$101,$B61,ЛСР!H$12:H$101)</f>
        <v>4</v>
      </c>
      <c r="I61" s="66"/>
      <c r="J61" s="66">
        <f t="shared" si="1"/>
        <v>0</v>
      </c>
      <c r="K61" s="121">
        <f>VLOOKUP(B61,ЛСР!$B$12:$K$101,10,0)</f>
        <v>0</v>
      </c>
      <c r="L61" s="122"/>
    </row>
    <row r="62" spans="1:12" x14ac:dyDescent="0.3">
      <c r="A62" s="122">
        <f t="shared" si="0"/>
        <v>60</v>
      </c>
      <c r="B62" s="164" t="s">
        <v>90</v>
      </c>
      <c r="C62" s="122"/>
      <c r="D62" s="121" t="s">
        <v>191</v>
      </c>
      <c r="E62" s="121" t="s">
        <v>2</v>
      </c>
      <c r="F62" s="66">
        <f>SUMIF(ЛСР!$B$12:$B$101,$B62,ЛСР!F$12:F$101)</f>
        <v>6</v>
      </c>
      <c r="G62" s="66">
        <f>SUMIF(ЛСР!$B$12:$B$101,$B62,ЛСР!G$12:G$101)</f>
        <v>6</v>
      </c>
      <c r="H62" s="66">
        <f>SUMIF(ЛСР!$B$12:$B$101,$B62,ЛСР!H$12:H$101)</f>
        <v>12</v>
      </c>
      <c r="I62" s="66"/>
      <c r="J62" s="66">
        <f t="shared" si="1"/>
        <v>0</v>
      </c>
      <c r="K62" s="121">
        <f>VLOOKUP(B62,ЛСР!$B$12:$K$101,10,0)</f>
        <v>0</v>
      </c>
      <c r="L62" s="122"/>
    </row>
    <row r="63" spans="1:12" ht="41.4" x14ac:dyDescent="0.3">
      <c r="A63" s="122">
        <f t="shared" si="0"/>
        <v>61</v>
      </c>
      <c r="B63" s="164" t="s">
        <v>134</v>
      </c>
      <c r="C63" s="122" t="s">
        <v>121</v>
      </c>
      <c r="D63" s="121" t="s">
        <v>122</v>
      </c>
      <c r="E63" s="121" t="s">
        <v>2</v>
      </c>
      <c r="F63" s="66">
        <f>SUMIF(ЛСР!$B$12:$B$101,$B63,ЛСР!F$12:F$101)</f>
        <v>1</v>
      </c>
      <c r="G63" s="66">
        <f>SUMIF(ЛСР!$B$12:$B$101,$B63,ЛСР!G$12:G$101)</f>
        <v>1</v>
      </c>
      <c r="H63" s="66">
        <f>SUMIF(ЛСР!$B$12:$B$101,$B63,ЛСР!H$12:H$101)</f>
        <v>2</v>
      </c>
      <c r="I63" s="66"/>
      <c r="J63" s="66">
        <f t="shared" si="1"/>
        <v>0</v>
      </c>
      <c r="K63" s="121">
        <f>VLOOKUP(B63,ЛСР!$B$12:$K$101,10,0)</f>
        <v>0</v>
      </c>
      <c r="L63" s="122"/>
    </row>
    <row r="64" spans="1:12" ht="41.4" x14ac:dyDescent="0.3">
      <c r="A64" s="122">
        <f t="shared" si="0"/>
        <v>62</v>
      </c>
      <c r="B64" s="164" t="s">
        <v>135</v>
      </c>
      <c r="C64" s="122" t="s">
        <v>121</v>
      </c>
      <c r="D64" s="121" t="s">
        <v>136</v>
      </c>
      <c r="E64" s="121" t="s">
        <v>2</v>
      </c>
      <c r="F64" s="66">
        <f>SUMIF(ЛСР!$B$12:$B$101,$B64,ЛСР!F$12:F$101)</f>
        <v>0</v>
      </c>
      <c r="G64" s="66">
        <f>SUMIF(ЛСР!$B$12:$B$101,$B64,ЛСР!G$12:G$101)</f>
        <v>1</v>
      </c>
      <c r="H64" s="66">
        <f>SUMIF(ЛСР!$B$12:$B$101,$B64,ЛСР!H$12:H$101)</f>
        <v>1</v>
      </c>
      <c r="I64" s="66"/>
      <c r="J64" s="66">
        <f t="shared" si="1"/>
        <v>0</v>
      </c>
      <c r="K64" s="121">
        <f>VLOOKUP(B64,ЛСР!$B$12:$K$101,10,0)</f>
        <v>0</v>
      </c>
      <c r="L64" s="122"/>
    </row>
    <row r="65" spans="1:13" ht="41.4" x14ac:dyDescent="0.3">
      <c r="A65" s="122">
        <f t="shared" si="0"/>
        <v>63</v>
      </c>
      <c r="B65" s="164" t="s">
        <v>211</v>
      </c>
      <c r="C65" s="122"/>
      <c r="D65" s="121" t="s">
        <v>214</v>
      </c>
      <c r="E65" s="121" t="s">
        <v>2</v>
      </c>
      <c r="F65" s="66">
        <f>SUMIF(ЛСР!$B$12:$B$101,$B65,ЛСР!F$12:F$101)</f>
        <v>32</v>
      </c>
      <c r="G65" s="66">
        <f>SUMIF(ЛСР!$B$12:$B$101,$B65,ЛСР!G$12:G$101)</f>
        <v>46</v>
      </c>
      <c r="H65" s="66">
        <f>SUMIF(ЛСР!$B$12:$B$101,$B65,ЛСР!H$12:H$101)</f>
        <v>78</v>
      </c>
      <c r="I65" s="66"/>
      <c r="J65" s="66">
        <f t="shared" si="1"/>
        <v>0</v>
      </c>
      <c r="K65" s="121" t="str">
        <f>VLOOKUP(B65,ЛСР!$B$12:$K$101,10,0)</f>
        <v>Встроенные помещения</v>
      </c>
      <c r="L65" s="122"/>
    </row>
    <row r="66" spans="1:13" ht="27.6" x14ac:dyDescent="0.3">
      <c r="A66" s="122">
        <f t="shared" si="0"/>
        <v>64</v>
      </c>
      <c r="B66" s="164" t="s">
        <v>212</v>
      </c>
      <c r="C66" s="122"/>
      <c r="D66" s="121" t="s">
        <v>215</v>
      </c>
      <c r="E66" s="121" t="s">
        <v>2</v>
      </c>
      <c r="F66" s="66">
        <f>SUMIF(ЛСР!$B$12:$B$101,$B66,ЛСР!F$12:F$101)</f>
        <v>42</v>
      </c>
      <c r="G66" s="66">
        <f>SUMIF(ЛСР!$B$12:$B$101,$B66,ЛСР!G$12:G$101)</f>
        <v>64</v>
      </c>
      <c r="H66" s="66">
        <f>SUMIF(ЛСР!$B$12:$B$101,$B66,ЛСР!H$12:H$101)</f>
        <v>106</v>
      </c>
      <c r="I66" s="66"/>
      <c r="J66" s="66">
        <f t="shared" si="1"/>
        <v>0</v>
      </c>
      <c r="K66" s="121" t="str">
        <f>VLOOKUP(B66,ЛСР!$B$12:$K$101,10,0)</f>
        <v>Встроенные помещения</v>
      </c>
      <c r="L66" s="122"/>
    </row>
    <row r="67" spans="1:13" ht="41.4" x14ac:dyDescent="0.3">
      <c r="A67" s="122">
        <f t="shared" si="0"/>
        <v>65</v>
      </c>
      <c r="B67" s="164" t="s">
        <v>213</v>
      </c>
      <c r="C67" s="122"/>
      <c r="D67" s="121" t="s">
        <v>216</v>
      </c>
      <c r="E67" s="121" t="s">
        <v>2</v>
      </c>
      <c r="F67" s="66">
        <f>SUMIF(ЛСР!$B$12:$B$101,$B67,ЛСР!F$12:F$101)</f>
        <v>51</v>
      </c>
      <c r="G67" s="66">
        <f>SUMIF(ЛСР!$B$12:$B$101,$B67,ЛСР!G$12:G$101)</f>
        <v>43</v>
      </c>
      <c r="H67" s="66">
        <f>SUMIF(ЛСР!$B$12:$B$101,$B67,ЛСР!H$12:H$101)</f>
        <v>94</v>
      </c>
      <c r="I67" s="66"/>
      <c r="J67" s="66">
        <f t="shared" si="1"/>
        <v>0</v>
      </c>
      <c r="K67" s="121" t="str">
        <f>VLOOKUP(B67,ЛСР!$B$12:$K$101,10,0)</f>
        <v>Встроенные помещения</v>
      </c>
      <c r="L67" s="122"/>
    </row>
    <row r="68" spans="1:13" ht="27.6" x14ac:dyDescent="0.3">
      <c r="A68" s="122">
        <f t="shared" ref="A68:A69" si="2">ROW()-2</f>
        <v>66</v>
      </c>
      <c r="B68" s="164" t="s">
        <v>217</v>
      </c>
      <c r="C68" s="122"/>
      <c r="D68" s="121" t="s">
        <v>157</v>
      </c>
      <c r="E68" s="121" t="s">
        <v>2</v>
      </c>
      <c r="F68" s="66">
        <f>SUMIF(ЛСР!$B$12:$B$101,$B68,ЛСР!F$12:F$101)</f>
        <v>5</v>
      </c>
      <c r="G68" s="66">
        <f>SUMIF(ЛСР!$B$12:$B$101,$B68,ЛСР!G$12:G$101)</f>
        <v>3</v>
      </c>
      <c r="H68" s="66">
        <f>SUMIF(ЛСР!$B$12:$B$101,$B68,ЛСР!H$12:H$101)</f>
        <v>8</v>
      </c>
      <c r="I68" s="66"/>
      <c r="J68" s="66">
        <f t="shared" ref="J68:J69" si="3">I68*H68</f>
        <v>0</v>
      </c>
      <c r="K68" s="121" t="str">
        <f>VLOOKUP(B68,ЛСР!$B$12:$K$101,10,0)</f>
        <v>Встроенные помещения</v>
      </c>
      <c r="L68" s="122"/>
    </row>
    <row r="69" spans="1:13" x14ac:dyDescent="0.3">
      <c r="A69" s="122">
        <f t="shared" si="2"/>
        <v>67</v>
      </c>
      <c r="B69" s="164" t="s">
        <v>158</v>
      </c>
      <c r="C69" s="122"/>
      <c r="D69" s="121"/>
      <c r="E69" s="121" t="s">
        <v>2</v>
      </c>
      <c r="F69" s="66">
        <f>SUMIF(ЛСР!$B$12:$B$101,$B69,ЛСР!F$12:F$101)</f>
        <v>5</v>
      </c>
      <c r="G69" s="66">
        <f>SUMIF(ЛСР!$B$12:$B$101,$B69,ЛСР!G$12:G$101)</f>
        <v>3</v>
      </c>
      <c r="H69" s="66">
        <f>SUMIF(ЛСР!$B$12:$B$101,$B69,ЛСР!H$12:H$101)</f>
        <v>8</v>
      </c>
      <c r="I69" s="66"/>
      <c r="J69" s="66">
        <f t="shared" si="3"/>
        <v>0</v>
      </c>
      <c r="K69" s="121" t="str">
        <f>VLOOKUP(B69,ЛСР!$B$12:$K$101,10,0)</f>
        <v>Встроенные помещения</v>
      </c>
      <c r="L69" s="122"/>
    </row>
    <row r="70" spans="1:13" x14ac:dyDescent="0.3">
      <c r="I70" s="80" t="s">
        <v>247</v>
      </c>
      <c r="J70" s="68">
        <f>SUM(J3:J69)</f>
        <v>0</v>
      </c>
    </row>
    <row r="71" spans="1:13" x14ac:dyDescent="0.3">
      <c r="I71" s="80" t="s">
        <v>248</v>
      </c>
      <c r="J71" s="67">
        <f>J70-ЛСР!J104</f>
        <v>0</v>
      </c>
    </row>
    <row r="73" spans="1:13" x14ac:dyDescent="0.3">
      <c r="B73" s="69" t="s">
        <v>35</v>
      </c>
      <c r="C73" s="69"/>
      <c r="D73" s="70"/>
      <c r="E73" s="70"/>
      <c r="I73" s="71"/>
      <c r="K73" s="61"/>
      <c r="L73" s="72"/>
      <c r="M73" s="61"/>
    </row>
    <row r="74" spans="1:13" ht="41.25" customHeight="1" x14ac:dyDescent="0.3">
      <c r="A74" s="73" t="s">
        <v>19</v>
      </c>
      <c r="B74" s="161" t="s">
        <v>36</v>
      </c>
      <c r="C74" s="161"/>
      <c r="D74" s="161"/>
      <c r="E74" s="161"/>
      <c r="F74" s="161"/>
      <c r="G74" s="161"/>
      <c r="H74" s="161"/>
      <c r="I74" s="161"/>
      <c r="J74" s="161"/>
      <c r="K74" s="78"/>
      <c r="L74" s="78"/>
      <c r="M74" s="74"/>
    </row>
    <row r="75" spans="1:13" ht="73.2" customHeight="1" x14ac:dyDescent="0.3">
      <c r="A75" s="75" t="s">
        <v>19</v>
      </c>
      <c r="B75" s="161" t="s">
        <v>37</v>
      </c>
      <c r="C75" s="161"/>
      <c r="D75" s="161"/>
      <c r="E75" s="161"/>
      <c r="F75" s="161"/>
      <c r="G75" s="161"/>
      <c r="H75" s="161"/>
      <c r="I75" s="161"/>
      <c r="J75" s="161"/>
      <c r="K75" s="78"/>
      <c r="L75" s="78"/>
      <c r="M75" s="76"/>
    </row>
    <row r="76" spans="1:13" ht="13.8" customHeight="1" x14ac:dyDescent="0.3">
      <c r="A76" s="73" t="s">
        <v>19</v>
      </c>
      <c r="B76" s="79" t="s">
        <v>38</v>
      </c>
      <c r="C76" s="79"/>
      <c r="D76" s="79"/>
      <c r="E76" s="79"/>
      <c r="F76" s="79"/>
      <c r="G76" s="79"/>
      <c r="H76" s="79"/>
      <c r="I76" s="79"/>
      <c r="J76" s="79"/>
      <c r="K76" s="79"/>
      <c r="L76" s="79"/>
      <c r="M76" s="77"/>
    </row>
  </sheetData>
  <mergeCells count="2">
    <mergeCell ref="B74:J74"/>
    <mergeCell ref="B75:J75"/>
  </mergeCells>
  <conditionalFormatting sqref="B1:B1048576">
    <cfRule type="duplicateValues" dxfId="3" priority="2"/>
  </conditionalFormatting>
  <conditionalFormatting sqref="K3:K69">
    <cfRule type="cellIs" dxfId="0" priority="1" operator="equal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1EFB1-FC15-46F0-BC5B-5C7C2D84D271}">
  <sheetPr>
    <pageSetUpPr fitToPage="1"/>
  </sheetPr>
  <dimension ref="A1:G24"/>
  <sheetViews>
    <sheetView view="pageBreakPreview" zoomScale="70" zoomScaleNormal="90" zoomScaleSheetLayoutView="70" workbookViewId="0">
      <selection activeCell="E7" sqref="E7:E17"/>
    </sheetView>
  </sheetViews>
  <sheetFormatPr defaultColWidth="9.109375" defaultRowHeight="15.6" x14ac:dyDescent="0.3"/>
  <cols>
    <col min="1" max="1" width="15.5546875" style="23" customWidth="1"/>
    <col min="2" max="2" width="71" style="11" customWidth="1"/>
    <col min="3" max="3" width="13.109375" style="7" customWidth="1"/>
    <col min="4" max="4" width="15.44140625" style="42" bestFit="1" customWidth="1"/>
    <col min="5" max="5" width="18.5546875" style="12" customWidth="1"/>
    <col min="6" max="6" width="19.33203125" style="12" customWidth="1"/>
    <col min="7" max="7" width="19.109375" style="11" customWidth="1"/>
    <col min="8" max="16384" width="9.109375" style="7"/>
  </cols>
  <sheetData>
    <row r="1" spans="1:7" s="31" customFormat="1" x14ac:dyDescent="0.3">
      <c r="B1" s="36"/>
      <c r="C1" s="52" t="s">
        <v>42</v>
      </c>
      <c r="D1" s="36"/>
      <c r="E1" s="36"/>
      <c r="F1" s="36"/>
      <c r="G1" s="36"/>
    </row>
    <row r="2" spans="1:7" s="31" customFormat="1" x14ac:dyDescent="0.3">
      <c r="B2" s="36"/>
      <c r="C2" s="52" t="s">
        <v>178</v>
      </c>
      <c r="D2" s="36"/>
      <c r="E2" s="36"/>
      <c r="F2" s="36"/>
      <c r="G2" s="36"/>
    </row>
    <row r="4" spans="1:7" x14ac:dyDescent="0.3">
      <c r="A4" s="43" t="s">
        <v>0</v>
      </c>
      <c r="B4" s="1" t="s">
        <v>1</v>
      </c>
      <c r="C4" s="1" t="s">
        <v>9</v>
      </c>
      <c r="D4" s="2" t="s">
        <v>39</v>
      </c>
      <c r="E4" s="2" t="s">
        <v>6</v>
      </c>
      <c r="F4" s="2" t="s">
        <v>7</v>
      </c>
      <c r="G4" s="2" t="s">
        <v>8</v>
      </c>
    </row>
    <row r="5" spans="1:7" x14ac:dyDescent="0.3">
      <c r="A5" s="24">
        <v>11</v>
      </c>
      <c r="B5" s="19" t="s">
        <v>10</v>
      </c>
      <c r="C5" s="20"/>
      <c r="D5" s="21"/>
      <c r="E5" s="21"/>
      <c r="F5" s="21"/>
      <c r="G5" s="21"/>
    </row>
    <row r="6" spans="1:7" ht="31.2" x14ac:dyDescent="0.3">
      <c r="A6" s="25" t="s">
        <v>23</v>
      </c>
      <c r="B6" s="5" t="s">
        <v>20</v>
      </c>
      <c r="C6" s="22"/>
      <c r="D6" s="6"/>
      <c r="E6" s="6"/>
      <c r="F6" s="6"/>
      <c r="G6" s="6"/>
    </row>
    <row r="7" spans="1:7" x14ac:dyDescent="0.3">
      <c r="A7" s="28"/>
      <c r="B7" s="13" t="s">
        <v>14</v>
      </c>
      <c r="C7" s="14" t="s">
        <v>3</v>
      </c>
      <c r="D7" s="6" t="e">
        <f>SUMIF(#REF!,B7,#REF!)+SUMIF(ЛСР!$B$12:$B$101,B7,ЛСР!$H$12:$H$101)+SUMIF(#REF!,B7,#REF!)+SUMIF(#REF!,B7,#REF!)</f>
        <v>#REF!</v>
      </c>
      <c r="E7" s="54"/>
      <c r="F7" s="4" t="e">
        <f t="shared" ref="F7:F8" si="0">E7*D7</f>
        <v>#REF!</v>
      </c>
      <c r="G7" s="6"/>
    </row>
    <row r="8" spans="1:7" x14ac:dyDescent="0.3">
      <c r="A8" s="28"/>
      <c r="B8" s="13" t="s">
        <v>15</v>
      </c>
      <c r="C8" s="14" t="s">
        <v>3</v>
      </c>
      <c r="D8" s="6" t="e">
        <f>SUMIF(#REF!,B8,#REF!)+SUMIF(ЛСР!$B$12:$B$101,B8,ЛСР!$H$12:$H$101)+SUMIF(#REF!,B8,#REF!)+SUMIF(#REF!,B8,#REF!)</f>
        <v>#REF!</v>
      </c>
      <c r="E8" s="54"/>
      <c r="F8" s="4" t="e">
        <f t="shared" si="0"/>
        <v>#REF!</v>
      </c>
      <c r="G8" s="6"/>
    </row>
    <row r="9" spans="1:7" x14ac:dyDescent="0.3">
      <c r="A9" s="28"/>
      <c r="B9" s="13" t="s">
        <v>41</v>
      </c>
      <c r="C9" s="14" t="s">
        <v>3</v>
      </c>
      <c r="D9" s="6" t="e">
        <f>SUMIF(#REF!,B9,#REF!)+SUMIF(ЛСР!$B$12:$B$101,B9,ЛСР!$H$12:$H$101)+SUMIF(#REF!,B9,#REF!)+SUMIF(#REF!,B9,#REF!)</f>
        <v>#REF!</v>
      </c>
      <c r="E9" s="54"/>
      <c r="F9" s="4" t="e">
        <f t="shared" ref="F9:F12" si="1">E9*D9</f>
        <v>#REF!</v>
      </c>
      <c r="G9" s="6"/>
    </row>
    <row r="10" spans="1:7" ht="31.2" x14ac:dyDescent="0.3">
      <c r="A10" s="28"/>
      <c r="B10" s="13" t="s">
        <v>177</v>
      </c>
      <c r="C10" s="14" t="s">
        <v>4</v>
      </c>
      <c r="D10" s="6" t="e">
        <f>SUMIF(#REF!,B10,#REF!)+SUMIF(ЛСР!$B$12:$B$101,B10,ЛСР!$H$12:$H$101)+SUMIF(#REF!,B10,#REF!)+SUMIF(#REF!,B10,#REF!)</f>
        <v>#REF!</v>
      </c>
      <c r="E10" s="54"/>
      <c r="F10" s="4" t="e">
        <f t="shared" ref="F10:F11" si="2">E10*D10</f>
        <v>#REF!</v>
      </c>
      <c r="G10" s="15" t="s">
        <v>167</v>
      </c>
    </row>
    <row r="11" spans="1:7" ht="31.2" x14ac:dyDescent="0.3">
      <c r="A11" s="28"/>
      <c r="B11" s="13" t="s">
        <v>179</v>
      </c>
      <c r="C11" s="14" t="s">
        <v>4</v>
      </c>
      <c r="D11" s="6" t="e">
        <f>SUMIF(#REF!,B11,#REF!)+SUMIF(ЛСР!$B$12:$B$101,B11,ЛСР!$H$12:$H$101)+SUMIF(#REF!,B11,#REF!)+SUMIF(#REF!,B11,#REF!)</f>
        <v>#REF!</v>
      </c>
      <c r="E11" s="54"/>
      <c r="F11" s="4" t="e">
        <f t="shared" si="2"/>
        <v>#REF!</v>
      </c>
      <c r="G11" s="15" t="s">
        <v>167</v>
      </c>
    </row>
    <row r="12" spans="1:7" ht="31.2" x14ac:dyDescent="0.3">
      <c r="A12" s="28"/>
      <c r="B12" s="13" t="s">
        <v>180</v>
      </c>
      <c r="C12" s="14" t="s">
        <v>4</v>
      </c>
      <c r="D12" s="6" t="e">
        <f>SUMIF(#REF!,B12,#REF!)+SUMIF(ЛСР!$B$12:$B$101,B12,ЛСР!$H$12:$H$101)+SUMIF(#REF!,B12,#REF!)+SUMIF(#REF!,B12,#REF!)</f>
        <v>#REF!</v>
      </c>
      <c r="E12" s="54"/>
      <c r="F12" s="4" t="e">
        <f t="shared" si="1"/>
        <v>#REF!</v>
      </c>
      <c r="G12" s="15" t="s">
        <v>167</v>
      </c>
    </row>
    <row r="13" spans="1:7" x14ac:dyDescent="0.3">
      <c r="A13" s="28"/>
      <c r="B13" s="13" t="s">
        <v>181</v>
      </c>
      <c r="C13" s="14" t="s">
        <v>4</v>
      </c>
      <c r="D13" s="6" t="e">
        <f>SUMIF(#REF!,B13,#REF!)+SUMIF(ЛСР!$B$12:$B$101,B13,ЛСР!$H$12:$H$101)+SUMIF(#REF!,B13,#REF!)+SUMIF(#REF!,B13,#REF!)</f>
        <v>#REF!</v>
      </c>
      <c r="E13" s="54"/>
      <c r="F13" s="4" t="e">
        <f t="shared" ref="F13" si="3">E13*D13</f>
        <v>#REF!</v>
      </c>
      <c r="G13" s="15" t="s">
        <v>168</v>
      </c>
    </row>
    <row r="14" spans="1:7" s="30" customFormat="1" ht="31.2" x14ac:dyDescent="0.3">
      <c r="A14" s="27"/>
      <c r="B14" s="13" t="s">
        <v>162</v>
      </c>
      <c r="C14" s="14" t="s">
        <v>4</v>
      </c>
      <c r="D14" s="6" t="e">
        <f>SUMIF(#REF!,B14,#REF!)+SUMIF(ЛСР!$B$12:$B$101,B14,ЛСР!$H$12:$H$101)+SUMIF(#REF!,B14,#REF!)+SUMIF(#REF!,B14,#REF!)</f>
        <v>#REF!</v>
      </c>
      <c r="E14" s="54"/>
      <c r="F14" s="4" t="e">
        <f>E14*D14</f>
        <v>#REF!</v>
      </c>
      <c r="G14" s="15" t="s">
        <v>182</v>
      </c>
    </row>
    <row r="15" spans="1:7" s="30" customFormat="1" ht="31.2" x14ac:dyDescent="0.3">
      <c r="A15" s="27"/>
      <c r="B15" s="13" t="s">
        <v>163</v>
      </c>
      <c r="C15" s="14" t="s">
        <v>4</v>
      </c>
      <c r="D15" s="6" t="e">
        <f>SUMIF(#REF!,B15,#REF!)+SUMIF(ЛСР!$B$12:$B$101,B15,ЛСР!$H$12:$H$101)+SUMIF(#REF!,B15,#REF!)+SUMIF(#REF!,B15,#REF!)</f>
        <v>#REF!</v>
      </c>
      <c r="E15" s="54"/>
      <c r="F15" s="4" t="e">
        <f>E15*D15</f>
        <v>#REF!</v>
      </c>
      <c r="G15" s="15" t="s">
        <v>183</v>
      </c>
    </row>
    <row r="16" spans="1:7" s="30" customFormat="1" ht="31.2" x14ac:dyDescent="0.3">
      <c r="A16" s="27"/>
      <c r="B16" s="13" t="s">
        <v>164</v>
      </c>
      <c r="C16" s="14" t="s">
        <v>4</v>
      </c>
      <c r="D16" s="6" t="e">
        <f>SUMIF(#REF!,B16,#REF!)+SUMIF(ЛСР!$B$12:$B$101,B16,ЛСР!$H$12:$H$101)+SUMIF(#REF!,B16,#REF!)+SUMIF(#REF!,B16,#REF!)</f>
        <v>#REF!</v>
      </c>
      <c r="E16" s="54"/>
      <c r="F16" s="4" t="e">
        <f>E16*D16</f>
        <v>#REF!</v>
      </c>
      <c r="G16" s="15" t="s">
        <v>184</v>
      </c>
    </row>
    <row r="17" spans="1:7" s="30" customFormat="1" ht="31.2" x14ac:dyDescent="0.3">
      <c r="A17" s="27"/>
      <c r="B17" s="13" t="s">
        <v>165</v>
      </c>
      <c r="C17" s="14" t="s">
        <v>4</v>
      </c>
      <c r="D17" s="6" t="e">
        <f>SUMIF(#REF!,B17,#REF!)+SUMIF(ЛСР!$B$12:$B$101,B17,ЛСР!$H$12:$H$101)+SUMIF(#REF!,B17,#REF!)+SUMIF(#REF!,B17,#REF!)</f>
        <v>#REF!</v>
      </c>
      <c r="E17" s="54"/>
      <c r="F17" s="4" t="e">
        <f>E17*D17</f>
        <v>#REF!</v>
      </c>
      <c r="G17" s="15" t="s">
        <v>185</v>
      </c>
    </row>
    <row r="18" spans="1:7" x14ac:dyDescent="0.3">
      <c r="A18" s="26"/>
      <c r="B18" s="16"/>
      <c r="C18" s="3"/>
      <c r="D18" s="17"/>
      <c r="E18" s="18" t="s">
        <v>166</v>
      </c>
      <c r="F18" s="17" t="e">
        <f>SUM(F7:F17)</f>
        <v>#REF!</v>
      </c>
      <c r="G18" s="49"/>
    </row>
    <row r="19" spans="1:7" x14ac:dyDescent="0.3">
      <c r="F19" s="53" t="e">
        <f>F18-#REF!-ЛСР!J103-#REF!-#REF!</f>
        <v>#REF!</v>
      </c>
    </row>
    <row r="21" spans="1:7" ht="16.2" x14ac:dyDescent="0.3">
      <c r="A21" s="7"/>
      <c r="B21" s="37" t="s">
        <v>35</v>
      </c>
      <c r="D21" s="36"/>
      <c r="E21" s="7"/>
      <c r="G21" s="50"/>
    </row>
    <row r="22" spans="1:7" ht="41.25" customHeight="1" x14ac:dyDescent="0.3">
      <c r="A22" s="38" t="s">
        <v>19</v>
      </c>
      <c r="B22" s="162" t="s">
        <v>36</v>
      </c>
      <c r="C22" s="162"/>
      <c r="D22" s="162"/>
      <c r="E22" s="162"/>
      <c r="F22" s="162"/>
      <c r="G22" s="162"/>
    </row>
    <row r="23" spans="1:7" ht="63.75" customHeight="1" x14ac:dyDescent="0.3">
      <c r="A23" s="29" t="s">
        <v>19</v>
      </c>
      <c r="B23" s="162" t="s">
        <v>37</v>
      </c>
      <c r="C23" s="162"/>
      <c r="D23" s="162"/>
      <c r="E23" s="162"/>
      <c r="F23" s="162"/>
      <c r="G23" s="162"/>
    </row>
    <row r="24" spans="1:7" x14ac:dyDescent="0.3">
      <c r="A24" s="38" t="s">
        <v>19</v>
      </c>
      <c r="B24" s="163" t="s">
        <v>38</v>
      </c>
      <c r="C24" s="163"/>
      <c r="D24" s="163"/>
      <c r="E24" s="163"/>
      <c r="F24" s="163"/>
      <c r="G24" s="163"/>
    </row>
  </sheetData>
  <sheetProtection algorithmName="SHA-512" hashValue="vaVb5L30Ec8FQB38rFupIuU5qKld+Fxslf+EHBz7Wa5njSWLtsvCVHX1NW2sUvvN9Gir/3n6FKsm5VUBYjnHVA==" saltValue="Fw29iWQITrwie+0/2Iu7zQ==" spinCount="100000" sheet="1" objects="1" scenarios="1" selectLockedCells="1"/>
  <autoFilter ref="A4:G18" xr:uid="{49C4382C-D0F1-4DCB-BE34-86293EA611E4}"/>
  <mergeCells count="3">
    <mergeCell ref="B22:G22"/>
    <mergeCell ref="B23:G23"/>
    <mergeCell ref="B24:G24"/>
  </mergeCells>
  <phoneticPr fontId="4" type="noConversion"/>
  <pageMargins left="0.70866141732283472" right="0.70866141732283472" top="0.74803149606299213" bottom="0.74803149606299213" header="0.31496062992125984" footer="0.31496062992125984"/>
  <pageSetup paperSize="8" scale="5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C70F8-C63C-4222-8C52-99DE9EAA84C0}">
  <sheetPr>
    <pageSetUpPr fitToPage="1"/>
  </sheetPr>
  <dimension ref="A1:J76"/>
  <sheetViews>
    <sheetView view="pageBreakPreview" topLeftCell="A57" zoomScale="90" zoomScaleNormal="90" zoomScaleSheetLayoutView="90" workbookViewId="0">
      <selection activeCell="E7" sqref="E7:E17"/>
    </sheetView>
  </sheetViews>
  <sheetFormatPr defaultColWidth="9.109375" defaultRowHeight="15.6" x14ac:dyDescent="0.3"/>
  <cols>
    <col min="1" max="1" width="15.5546875" style="23" customWidth="1"/>
    <col min="2" max="2" width="71" style="11" customWidth="1"/>
    <col min="3" max="3" width="19" style="7" customWidth="1"/>
    <col min="4" max="4" width="37.5546875" style="11" customWidth="1"/>
    <col min="5" max="5" width="13.109375" style="7" customWidth="1"/>
    <col min="6" max="6" width="15.44140625" style="42" bestFit="1" customWidth="1"/>
    <col min="7" max="7" width="18.5546875" style="12" customWidth="1"/>
    <col min="8" max="8" width="19.33203125" style="12" customWidth="1"/>
    <col min="9" max="9" width="19.109375" style="11" customWidth="1"/>
    <col min="10" max="10" width="25.6640625" style="7" customWidth="1"/>
    <col min="11" max="16384" width="9.109375" style="7"/>
  </cols>
  <sheetData>
    <row r="1" spans="1:10" s="31" customFormat="1" x14ac:dyDescent="0.3">
      <c r="B1" s="36"/>
      <c r="C1" s="36"/>
      <c r="D1" s="52" t="s">
        <v>169</v>
      </c>
      <c r="E1" s="36"/>
      <c r="F1" s="36"/>
      <c r="G1" s="36"/>
      <c r="H1" s="36"/>
      <c r="I1" s="36"/>
      <c r="J1" s="36"/>
    </row>
    <row r="2" spans="1:10" s="31" customFormat="1" x14ac:dyDescent="0.3">
      <c r="B2" s="36"/>
      <c r="C2" s="36"/>
      <c r="D2" s="52" t="s">
        <v>178</v>
      </c>
      <c r="E2" s="36"/>
      <c r="F2" s="36"/>
      <c r="G2" s="36"/>
      <c r="H2" s="36"/>
      <c r="I2" s="36"/>
      <c r="J2" s="36"/>
    </row>
    <row r="4" spans="1:10" ht="31.2" x14ac:dyDescent="0.3">
      <c r="A4" s="43" t="s">
        <v>0</v>
      </c>
      <c r="B4" s="1" t="s">
        <v>1</v>
      </c>
      <c r="C4" s="1" t="s">
        <v>21</v>
      </c>
      <c r="D4" s="1" t="s">
        <v>22</v>
      </c>
      <c r="E4" s="1" t="s">
        <v>9</v>
      </c>
      <c r="F4" s="2" t="s">
        <v>39</v>
      </c>
      <c r="G4" s="2" t="s">
        <v>6</v>
      </c>
      <c r="H4" s="2" t="s">
        <v>7</v>
      </c>
      <c r="I4" s="2" t="s">
        <v>8</v>
      </c>
      <c r="J4" s="2" t="s">
        <v>40</v>
      </c>
    </row>
    <row r="5" spans="1:10" x14ac:dyDescent="0.3">
      <c r="A5" s="24">
        <v>11</v>
      </c>
      <c r="B5" s="19" t="s">
        <v>10</v>
      </c>
      <c r="C5" s="20"/>
      <c r="D5" s="20"/>
      <c r="E5" s="20"/>
      <c r="F5" s="21"/>
      <c r="G5" s="21"/>
      <c r="H5" s="21"/>
      <c r="I5" s="21"/>
      <c r="J5" s="21"/>
    </row>
    <row r="6" spans="1:10" ht="31.2" x14ac:dyDescent="0.3">
      <c r="A6" s="25" t="s">
        <v>23</v>
      </c>
      <c r="B6" s="5" t="s">
        <v>20</v>
      </c>
      <c r="C6" s="22"/>
      <c r="D6" s="22"/>
      <c r="E6" s="22"/>
      <c r="F6" s="6"/>
      <c r="G6" s="6"/>
      <c r="H6" s="6"/>
      <c r="I6" s="6"/>
      <c r="J6" s="6"/>
    </row>
    <row r="7" spans="1:10" x14ac:dyDescent="0.3">
      <c r="A7" s="44"/>
      <c r="B7" s="34" t="s">
        <v>143</v>
      </c>
      <c r="C7" s="35"/>
      <c r="D7" s="32" t="s">
        <v>109</v>
      </c>
      <c r="E7" s="10" t="s">
        <v>2</v>
      </c>
      <c r="F7" s="51" t="e">
        <f>SUMIF(#REF!,D7,#REF!)+SUMIF(ЛСР!$D$12:$D$101,D7,ЛСР!$H$12:$H$101)+SUMIF(#REF!,D7,#REF!)+SUMIF(#REF!,D7,#REF!)</f>
        <v>#REF!</v>
      </c>
      <c r="G7" s="55">
        <v>1447</v>
      </c>
      <c r="H7" s="45" t="e">
        <f t="shared" ref="H7:H38" si="0">G7*F7</f>
        <v>#REF!</v>
      </c>
      <c r="I7" s="46"/>
      <c r="J7" s="8" t="s">
        <v>186</v>
      </c>
    </row>
    <row r="8" spans="1:10" x14ac:dyDescent="0.3">
      <c r="A8" s="44"/>
      <c r="B8" s="34" t="s">
        <v>143</v>
      </c>
      <c r="C8" s="46"/>
      <c r="D8" s="46" t="s">
        <v>145</v>
      </c>
      <c r="E8" s="10" t="s">
        <v>2</v>
      </c>
      <c r="F8" s="51" t="e">
        <f>SUMIF(#REF!,D8,#REF!)+SUMIF(ЛСР!$D$12:$D$101,D8,ЛСР!$H$12:$H$101)+SUMIF(#REF!,D8,#REF!)+SUMIF(#REF!,D8,#REF!)</f>
        <v>#REF!</v>
      </c>
      <c r="G8" s="55">
        <v>810</v>
      </c>
      <c r="H8" s="45" t="e">
        <f t="shared" si="0"/>
        <v>#REF!</v>
      </c>
      <c r="I8" s="46"/>
      <c r="J8" s="8" t="s">
        <v>186</v>
      </c>
    </row>
    <row r="9" spans="1:10" x14ac:dyDescent="0.3">
      <c r="A9" s="44"/>
      <c r="B9" s="34" t="s">
        <v>88</v>
      </c>
      <c r="C9" s="32"/>
      <c r="D9" s="32" t="s">
        <v>115</v>
      </c>
      <c r="E9" s="10" t="s">
        <v>2</v>
      </c>
      <c r="F9" s="51" t="e">
        <f>SUMIF(#REF!,D9,#REF!)+SUMIF(ЛСР!$D$12:$D$101,D9,ЛСР!$H$12:$H$101)+SUMIF(#REF!,D9,#REF!)+SUMIF(#REF!,D9,#REF!)</f>
        <v>#REF!</v>
      </c>
      <c r="G9" s="55">
        <v>904</v>
      </c>
      <c r="H9" s="45" t="e">
        <f t="shared" si="0"/>
        <v>#REF!</v>
      </c>
      <c r="I9" s="46"/>
      <c r="J9" s="8" t="s">
        <v>186</v>
      </c>
    </row>
    <row r="10" spans="1:10" x14ac:dyDescent="0.3">
      <c r="A10" s="44"/>
      <c r="B10" s="34" t="s">
        <v>89</v>
      </c>
      <c r="C10" s="32"/>
      <c r="D10" s="35" t="s">
        <v>116</v>
      </c>
      <c r="E10" s="10" t="s">
        <v>2</v>
      </c>
      <c r="F10" s="51" t="e">
        <f>SUMIF(#REF!,D10,#REF!)+SUMIF(ЛСР!$D$12:$D$101,D10,ЛСР!$H$12:$H$101)+SUMIF(#REF!,D10,#REF!)+SUMIF(#REF!,D10,#REF!)</f>
        <v>#REF!</v>
      </c>
      <c r="G10" s="55">
        <v>1642</v>
      </c>
      <c r="H10" s="45" t="e">
        <f t="shared" si="0"/>
        <v>#REF!</v>
      </c>
      <c r="I10" s="46"/>
      <c r="J10" s="8" t="s">
        <v>186</v>
      </c>
    </row>
    <row r="11" spans="1:10" x14ac:dyDescent="0.3">
      <c r="A11" s="44"/>
      <c r="B11" s="34" t="s">
        <v>90</v>
      </c>
      <c r="C11" s="32"/>
      <c r="D11" s="35" t="s">
        <v>147</v>
      </c>
      <c r="E11" s="10" t="s">
        <v>2</v>
      </c>
      <c r="F11" s="51" t="e">
        <f>SUMIF(#REF!,D11,#REF!)+SUMIF(ЛСР!$D$12:$D$101,D11,ЛСР!$H$12:$H$101)+SUMIF(#REF!,D11,#REF!)+SUMIF(#REF!,D11,#REF!)</f>
        <v>#REF!</v>
      </c>
      <c r="G11" s="55">
        <v>4095</v>
      </c>
      <c r="H11" s="45" t="e">
        <f t="shared" si="0"/>
        <v>#REF!</v>
      </c>
      <c r="I11" s="46"/>
      <c r="J11" s="8" t="s">
        <v>186</v>
      </c>
    </row>
    <row r="12" spans="1:10" x14ac:dyDescent="0.3">
      <c r="A12" s="44"/>
      <c r="B12" s="34" t="s">
        <v>156</v>
      </c>
      <c r="C12" s="46"/>
      <c r="D12" s="46" t="s">
        <v>157</v>
      </c>
      <c r="E12" s="10" t="s">
        <v>2</v>
      </c>
      <c r="F12" s="51" t="e">
        <f>SUMIF(#REF!,D12,#REF!)+SUMIF(ЛСР!$D$12:$D$101,D12,ЛСР!$H$12:$H$101)+SUMIF(#REF!,D12,#REF!)+SUMIF(#REF!,D12,#REF!)</f>
        <v>#REF!</v>
      </c>
      <c r="G12" s="55">
        <v>5850</v>
      </c>
      <c r="H12" s="45" t="e">
        <f t="shared" si="0"/>
        <v>#REF!</v>
      </c>
      <c r="I12" s="46"/>
      <c r="J12" s="8" t="s">
        <v>186</v>
      </c>
    </row>
    <row r="13" spans="1:10" x14ac:dyDescent="0.3">
      <c r="A13" s="44"/>
      <c r="B13" s="9" t="s">
        <v>72</v>
      </c>
      <c r="C13" s="32"/>
      <c r="D13" s="32" t="s">
        <v>27</v>
      </c>
      <c r="E13" s="10" t="s">
        <v>2</v>
      </c>
      <c r="F13" s="51" t="e">
        <f>SUMIF(#REF!,D13,#REF!)+SUMIF(ЛСР!$D$12:$D$101,D13,ЛСР!$H$12:$H$101)+SUMIF(#REF!,D13,#REF!)+SUMIF(#REF!,D13,#REF!)</f>
        <v>#REF!</v>
      </c>
      <c r="G13" s="55">
        <v>18173</v>
      </c>
      <c r="H13" s="45" t="e">
        <f t="shared" si="0"/>
        <v>#REF!</v>
      </c>
      <c r="I13" s="46"/>
      <c r="J13" s="8" t="s">
        <v>186</v>
      </c>
    </row>
    <row r="14" spans="1:10" x14ac:dyDescent="0.3">
      <c r="A14" s="44"/>
      <c r="B14" s="9" t="s">
        <v>75</v>
      </c>
      <c r="C14" s="46"/>
      <c r="D14" s="46" t="s">
        <v>101</v>
      </c>
      <c r="E14" s="10" t="s">
        <v>2</v>
      </c>
      <c r="F14" s="51" t="e">
        <f>SUMIF(#REF!,D14,#REF!)+SUMIF(ЛСР!$D$12:$D$101,D14,ЛСР!$H$12:$H$101)+SUMIF(#REF!,D14,#REF!)+SUMIF(#REF!,D14,#REF!)</f>
        <v>#REF!</v>
      </c>
      <c r="G14" s="55">
        <v>6983</v>
      </c>
      <c r="H14" s="45" t="e">
        <f t="shared" si="0"/>
        <v>#REF!</v>
      </c>
      <c r="I14" s="46"/>
      <c r="J14" s="8" t="s">
        <v>186</v>
      </c>
    </row>
    <row r="15" spans="1:10" ht="46.8" x14ac:dyDescent="0.3">
      <c r="A15" s="44"/>
      <c r="B15" s="9" t="s">
        <v>68</v>
      </c>
      <c r="C15" s="32"/>
      <c r="D15" s="32" t="s">
        <v>91</v>
      </c>
      <c r="E15" s="10" t="s">
        <v>2</v>
      </c>
      <c r="F15" s="51" t="e">
        <f>SUMIF(#REF!,D15,#REF!)+SUMIF(ЛСР!$D$12:$D$101,D15,ЛСР!$H$12:$H$101)+SUMIF(#REF!,D15,#REF!)+SUMIF(#REF!,D15,#REF!)</f>
        <v>#REF!</v>
      </c>
      <c r="G15" s="55">
        <v>32</v>
      </c>
      <c r="H15" s="45" t="e">
        <f t="shared" si="0"/>
        <v>#REF!</v>
      </c>
      <c r="I15" s="46"/>
      <c r="J15" s="8" t="s">
        <v>186</v>
      </c>
    </row>
    <row r="16" spans="1:10" ht="46.8" x14ac:dyDescent="0.3">
      <c r="A16" s="44"/>
      <c r="B16" s="9" t="s">
        <v>69</v>
      </c>
      <c r="C16" s="32"/>
      <c r="D16" s="32" t="s">
        <v>92</v>
      </c>
      <c r="E16" s="10" t="s">
        <v>2</v>
      </c>
      <c r="F16" s="51" t="e">
        <f>SUMIF(#REF!,D16,#REF!)+SUMIF(ЛСР!$D$12:$D$101,D16,ЛСР!$H$12:$H$101)+SUMIF(#REF!,D16,#REF!)+SUMIF(#REF!,D16,#REF!)</f>
        <v>#REF!</v>
      </c>
      <c r="G16" s="55">
        <v>32</v>
      </c>
      <c r="H16" s="45" t="e">
        <f t="shared" si="0"/>
        <v>#REF!</v>
      </c>
      <c r="I16" s="46"/>
      <c r="J16" s="8" t="s">
        <v>186</v>
      </c>
    </row>
    <row r="17" spans="1:10" ht="46.8" x14ac:dyDescent="0.3">
      <c r="A17" s="44"/>
      <c r="B17" s="9" t="s">
        <v>70</v>
      </c>
      <c r="C17" s="32"/>
      <c r="D17" s="32" t="s">
        <v>93</v>
      </c>
      <c r="E17" s="10" t="s">
        <v>2</v>
      </c>
      <c r="F17" s="51" t="e">
        <f>SUMIF(#REF!,D17,#REF!)+SUMIF(ЛСР!$D$12:$D$101,D17,ЛСР!$H$12:$H$101)+SUMIF(#REF!,D17,#REF!)+SUMIF(#REF!,D17,#REF!)</f>
        <v>#REF!</v>
      </c>
      <c r="G17" s="55">
        <v>25</v>
      </c>
      <c r="H17" s="45" t="e">
        <f t="shared" si="0"/>
        <v>#REF!</v>
      </c>
      <c r="I17" s="46"/>
      <c r="J17" s="8" t="s">
        <v>186</v>
      </c>
    </row>
    <row r="18" spans="1:10" ht="46.8" x14ac:dyDescent="0.3">
      <c r="A18" s="44"/>
      <c r="B18" s="9" t="s">
        <v>76</v>
      </c>
      <c r="C18" s="32"/>
      <c r="D18" s="32" t="s">
        <v>96</v>
      </c>
      <c r="E18" s="10" t="s">
        <v>2</v>
      </c>
      <c r="F18" s="51" t="e">
        <f>SUMIF(#REF!,D18,#REF!)+SUMIF(ЛСР!$D$12:$D$101,D18,ЛСР!$H$12:$H$101)+SUMIF(#REF!,D18,#REF!)+SUMIF(#REF!,D18,#REF!)</f>
        <v>#REF!</v>
      </c>
      <c r="G18" s="55">
        <v>1313</v>
      </c>
      <c r="H18" s="45" t="e">
        <f t="shared" si="0"/>
        <v>#REF!</v>
      </c>
      <c r="I18" s="46"/>
      <c r="J18" s="8" t="s">
        <v>186</v>
      </c>
    </row>
    <row r="19" spans="1:10" ht="46.8" x14ac:dyDescent="0.3">
      <c r="A19" s="44"/>
      <c r="B19" s="9" t="s">
        <v>77</v>
      </c>
      <c r="C19" s="32"/>
      <c r="D19" s="32" t="s">
        <v>97</v>
      </c>
      <c r="E19" s="10" t="s">
        <v>2</v>
      </c>
      <c r="F19" s="51" t="e">
        <f>SUMIF(#REF!,D19,#REF!)+SUMIF(ЛСР!$D$12:$D$101,D19,ЛСР!$H$12:$H$101)+SUMIF(#REF!,D19,#REF!)+SUMIF(#REF!,D19,#REF!)</f>
        <v>#REF!</v>
      </c>
      <c r="G19" s="55">
        <v>1068</v>
      </c>
      <c r="H19" s="45" t="e">
        <f t="shared" si="0"/>
        <v>#REF!</v>
      </c>
      <c r="I19" s="46"/>
      <c r="J19" s="8" t="s">
        <v>186</v>
      </c>
    </row>
    <row r="20" spans="1:10" ht="31.2" x14ac:dyDescent="0.3">
      <c r="A20" s="44"/>
      <c r="B20" s="34" t="s">
        <v>78</v>
      </c>
      <c r="C20" s="46"/>
      <c r="D20" s="46" t="s">
        <v>104</v>
      </c>
      <c r="E20" s="10" t="s">
        <v>2</v>
      </c>
      <c r="F20" s="51" t="e">
        <f>SUMIF(#REF!,D20,#REF!)+SUMIF(ЛСР!$D$12:$D$101,D20,ЛСР!$H$12:$H$101)+SUMIF(#REF!,D20,#REF!)+SUMIF(#REF!,D20,#REF!)</f>
        <v>#REF!</v>
      </c>
      <c r="G20" s="55">
        <v>963</v>
      </c>
      <c r="H20" s="45" t="e">
        <f t="shared" si="0"/>
        <v>#REF!</v>
      </c>
      <c r="I20" s="46"/>
      <c r="J20" s="8" t="s">
        <v>186</v>
      </c>
    </row>
    <row r="21" spans="1:10" ht="31.2" x14ac:dyDescent="0.3">
      <c r="A21" s="44"/>
      <c r="B21" s="9" t="s">
        <v>79</v>
      </c>
      <c r="C21" s="32"/>
      <c r="D21" s="32" t="s">
        <v>151</v>
      </c>
      <c r="E21" s="10" t="s">
        <v>2</v>
      </c>
      <c r="F21" s="51" t="e">
        <f>SUMIF(#REF!,D21,#REF!)+SUMIF(ЛСР!$D$12:$D$101,D21,ЛСР!$H$12:$H$101)+SUMIF(#REF!,D21,#REF!)+SUMIF(#REF!,D21,#REF!)</f>
        <v>#REF!</v>
      </c>
      <c r="G21" s="55">
        <v>572</v>
      </c>
      <c r="H21" s="45" t="e">
        <f t="shared" si="0"/>
        <v>#REF!</v>
      </c>
      <c r="I21" s="46"/>
      <c r="J21" s="8" t="s">
        <v>186</v>
      </c>
    </row>
    <row r="22" spans="1:10" ht="31.2" x14ac:dyDescent="0.3">
      <c r="A22" s="44"/>
      <c r="B22" s="9" t="s">
        <v>152</v>
      </c>
      <c r="C22" s="32"/>
      <c r="D22" s="32" t="s">
        <v>153</v>
      </c>
      <c r="E22" s="10" t="s">
        <v>2</v>
      </c>
      <c r="F22" s="51" t="e">
        <f>SUMIF(#REF!,D22,#REF!)+SUMIF(ЛСР!$D$12:$D$101,D22,ЛСР!$H$12:$H$101)+SUMIF(#REF!,D22,#REF!)+SUMIF(#REF!,D22,#REF!)</f>
        <v>#REF!</v>
      </c>
      <c r="G22" s="55">
        <v>339</v>
      </c>
      <c r="H22" s="45" t="e">
        <f t="shared" si="0"/>
        <v>#REF!</v>
      </c>
      <c r="I22" s="46"/>
      <c r="J22" s="8" t="s">
        <v>186</v>
      </c>
    </row>
    <row r="23" spans="1:10" ht="46.8" x14ac:dyDescent="0.3">
      <c r="A23" s="44"/>
      <c r="B23" s="9" t="s">
        <v>175</v>
      </c>
      <c r="C23" s="32"/>
      <c r="D23" s="32" t="s">
        <v>146</v>
      </c>
      <c r="E23" s="10" t="s">
        <v>2</v>
      </c>
      <c r="F23" s="51" t="e">
        <f>SUMIF(#REF!,D23,#REF!)+SUMIF(ЛСР!$D$12:$D$101,D23,ЛСР!$H$12:$H$101)+SUMIF(#REF!,D23,#REF!)+SUMIF(#REF!,D23,#REF!)</f>
        <v>#REF!</v>
      </c>
      <c r="G23" s="55">
        <v>195</v>
      </c>
      <c r="H23" s="45" t="e">
        <f t="shared" si="0"/>
        <v>#REF!</v>
      </c>
      <c r="I23" s="46"/>
      <c r="J23" s="8" t="s">
        <v>186</v>
      </c>
    </row>
    <row r="24" spans="1:10" x14ac:dyDescent="0.3">
      <c r="A24" s="44"/>
      <c r="B24" s="34" t="s">
        <v>85</v>
      </c>
      <c r="C24" s="32"/>
      <c r="D24" s="32" t="s">
        <v>110</v>
      </c>
      <c r="E24" s="10" t="s">
        <v>2</v>
      </c>
      <c r="F24" s="51" t="e">
        <f>SUMIF(#REF!,D24,#REF!)+SUMIF(ЛСР!$D$12:$D$101,D24,ЛСР!$H$12:$H$101)+SUMIF(#REF!,D24,#REF!)+SUMIF(#REF!,D24,#REF!)</f>
        <v>#REF!</v>
      </c>
      <c r="G24" s="55">
        <v>849</v>
      </c>
      <c r="H24" s="45" t="e">
        <f t="shared" si="0"/>
        <v>#REF!</v>
      </c>
      <c r="I24" s="46"/>
      <c r="J24" s="8" t="s">
        <v>186</v>
      </c>
    </row>
    <row r="25" spans="1:10" ht="31.2" x14ac:dyDescent="0.3">
      <c r="A25" s="44"/>
      <c r="B25" s="9" t="s">
        <v>73</v>
      </c>
      <c r="C25" s="32"/>
      <c r="D25" s="32" t="s">
        <v>94</v>
      </c>
      <c r="E25" s="10" t="s">
        <v>2</v>
      </c>
      <c r="F25" s="51" t="e">
        <f>SUMIF(#REF!,D25,#REF!)+SUMIF(ЛСР!$D$12:$D$101,D25,ЛСР!$H$12:$H$101)+SUMIF(#REF!,D25,#REF!)+SUMIF(#REF!,D25,#REF!)</f>
        <v>#REF!</v>
      </c>
      <c r="G25" s="55">
        <v>7845</v>
      </c>
      <c r="H25" s="45" t="e">
        <f t="shared" si="0"/>
        <v>#REF!</v>
      </c>
      <c r="I25" s="46"/>
      <c r="J25" s="8" t="s">
        <v>186</v>
      </c>
    </row>
    <row r="26" spans="1:10" x14ac:dyDescent="0.3">
      <c r="A26" s="44"/>
      <c r="B26" s="34" t="s">
        <v>74</v>
      </c>
      <c r="C26" s="32"/>
      <c r="D26" s="32" t="s">
        <v>161</v>
      </c>
      <c r="E26" s="10" t="s">
        <v>2</v>
      </c>
      <c r="F26" s="51" t="e">
        <f>SUMIF(#REF!,D26,#REF!)+SUMIF(ЛСР!$D$12:$D$101,D26,ЛСР!$H$12:$H$101)+SUMIF(#REF!,D26,#REF!)+SUMIF(#REF!,D26,#REF!)</f>
        <v>#REF!</v>
      </c>
      <c r="G26" s="55">
        <v>3628</v>
      </c>
      <c r="H26" s="45" t="e">
        <f t="shared" si="0"/>
        <v>#REF!</v>
      </c>
      <c r="I26" s="46"/>
      <c r="J26" s="8" t="s">
        <v>186</v>
      </c>
    </row>
    <row r="27" spans="1:10" ht="31.2" x14ac:dyDescent="0.3">
      <c r="A27" s="44"/>
      <c r="B27" s="34" t="s">
        <v>176</v>
      </c>
      <c r="C27" s="32"/>
      <c r="D27" s="32" t="s">
        <v>95</v>
      </c>
      <c r="E27" s="10" t="s">
        <v>2</v>
      </c>
      <c r="F27" s="51" t="e">
        <f>SUMIF(#REF!,D27,#REF!)+SUMIF(ЛСР!$D$12:$D$101,D27,ЛСР!$H$12:$H$101)+SUMIF(#REF!,D27,#REF!)+SUMIF(#REF!,D27,#REF!)</f>
        <v>#REF!</v>
      </c>
      <c r="G27" s="55">
        <v>6460</v>
      </c>
      <c r="H27" s="45" t="e">
        <f t="shared" si="0"/>
        <v>#REF!</v>
      </c>
      <c r="I27" s="46"/>
      <c r="J27" s="8" t="s">
        <v>186</v>
      </c>
    </row>
    <row r="28" spans="1:10" ht="31.2" x14ac:dyDescent="0.3">
      <c r="A28" s="44"/>
      <c r="B28" s="9" t="s">
        <v>44</v>
      </c>
      <c r="C28" s="32" t="s">
        <v>45</v>
      </c>
      <c r="D28" s="32" t="s">
        <v>43</v>
      </c>
      <c r="E28" s="10" t="s">
        <v>3</v>
      </c>
      <c r="F28" s="51" t="e">
        <f>SUMIF(#REF!,D28,#REF!)+SUMIF(ЛСР!$D$12:$D$101,D28,ЛСР!$H$12:$H$101)+SUMIF(#REF!,D28,#REF!)+SUMIF(#REF!,D28,#REF!)</f>
        <v>#REF!</v>
      </c>
      <c r="G28" s="55">
        <v>21.65</v>
      </c>
      <c r="H28" s="45" t="e">
        <f t="shared" si="0"/>
        <v>#REF!</v>
      </c>
      <c r="I28" s="46"/>
      <c r="J28" s="8" t="s">
        <v>186</v>
      </c>
    </row>
    <row r="29" spans="1:10" ht="31.2" x14ac:dyDescent="0.3">
      <c r="A29" s="44"/>
      <c r="B29" s="9" t="s">
        <v>47</v>
      </c>
      <c r="C29" s="32" t="s">
        <v>45</v>
      </c>
      <c r="D29" s="32" t="s">
        <v>46</v>
      </c>
      <c r="E29" s="10" t="s">
        <v>3</v>
      </c>
      <c r="F29" s="51" t="e">
        <f>SUMIF(#REF!,D29,#REF!)+SUMIF(ЛСР!$D$12:$D$101,D29,ЛСР!$H$12:$H$101)+SUMIF(#REF!,D29,#REF!)+SUMIF(#REF!,D29,#REF!)</f>
        <v>#REF!</v>
      </c>
      <c r="G29" s="55">
        <v>51.76</v>
      </c>
      <c r="H29" s="45" t="e">
        <f t="shared" si="0"/>
        <v>#REF!</v>
      </c>
      <c r="I29" s="46"/>
      <c r="J29" s="8" t="s">
        <v>186</v>
      </c>
    </row>
    <row r="30" spans="1:10" ht="31.2" x14ac:dyDescent="0.3">
      <c r="A30" s="44"/>
      <c r="B30" s="9" t="s">
        <v>50</v>
      </c>
      <c r="C30" s="32" t="s">
        <v>45</v>
      </c>
      <c r="D30" s="32" t="s">
        <v>52</v>
      </c>
      <c r="E30" s="10" t="s">
        <v>3</v>
      </c>
      <c r="F30" s="51" t="e">
        <f>SUMIF(#REF!,D30,#REF!)+SUMIF(ЛСР!$D$12:$D$101,D30,ЛСР!$H$12:$H$101)+SUMIF(#REF!,D30,#REF!)+SUMIF(#REF!,D30,#REF!)</f>
        <v>#REF!</v>
      </c>
      <c r="G30" s="55">
        <v>18.13</v>
      </c>
      <c r="H30" s="45" t="e">
        <f t="shared" si="0"/>
        <v>#REF!</v>
      </c>
      <c r="I30" s="46"/>
      <c r="J30" s="8" t="s">
        <v>186</v>
      </c>
    </row>
    <row r="31" spans="1:10" ht="31.2" x14ac:dyDescent="0.3">
      <c r="A31" s="44"/>
      <c r="B31" s="9" t="s">
        <v>51</v>
      </c>
      <c r="C31" s="32" t="s">
        <v>159</v>
      </c>
      <c r="D31" s="32" t="s">
        <v>160</v>
      </c>
      <c r="E31" s="10" t="s">
        <v>3</v>
      </c>
      <c r="F31" s="51" t="e">
        <f>SUMIF(#REF!,D31,#REF!)+SUMIF(ЛСР!$D$12:$D$101,D31,ЛСР!$H$12:$H$101)+SUMIF(#REF!,D31,#REF!)+SUMIF(#REF!,D31,#REF!)</f>
        <v>#REF!</v>
      </c>
      <c r="G31" s="55">
        <v>121.36</v>
      </c>
      <c r="H31" s="45" t="e">
        <f t="shared" si="0"/>
        <v>#REF!</v>
      </c>
      <c r="I31" s="46"/>
      <c r="J31" s="8" t="s">
        <v>186</v>
      </c>
    </row>
    <row r="32" spans="1:10" x14ac:dyDescent="0.3">
      <c r="A32" s="44"/>
      <c r="B32" s="9" t="s">
        <v>53</v>
      </c>
      <c r="C32" s="32" t="s">
        <v>49</v>
      </c>
      <c r="D32" s="32" t="s">
        <v>48</v>
      </c>
      <c r="E32" s="10" t="s">
        <v>3</v>
      </c>
      <c r="F32" s="51" t="e">
        <f>SUMIF(#REF!,D32,#REF!)+SUMIF(ЛСР!$D$12:$D$101,D32,ЛСР!$H$12:$H$101)+SUMIF(#REF!,D32,#REF!)+SUMIF(#REF!,D32,#REF!)</f>
        <v>#REF!</v>
      </c>
      <c r="G32" s="55">
        <v>79.31</v>
      </c>
      <c r="H32" s="45" t="e">
        <f t="shared" si="0"/>
        <v>#REF!</v>
      </c>
      <c r="I32" s="46"/>
      <c r="J32" s="8" t="s">
        <v>186</v>
      </c>
    </row>
    <row r="33" spans="1:10" ht="31.2" x14ac:dyDescent="0.3">
      <c r="A33" s="44"/>
      <c r="B33" s="9" t="s">
        <v>54</v>
      </c>
      <c r="C33" s="10" t="s">
        <v>45</v>
      </c>
      <c r="D33" s="32" t="s">
        <v>55</v>
      </c>
      <c r="E33" s="10" t="s">
        <v>3</v>
      </c>
      <c r="F33" s="51" t="e">
        <f>SUMIF(#REF!,D33,#REF!)+SUMIF(ЛСР!$D$12:$D$101,D33,ЛСР!$H$12:$H$101)+SUMIF(#REF!,D33,#REF!)+SUMIF(#REF!,D33,#REF!)</f>
        <v>#REF!</v>
      </c>
      <c r="G33" s="55">
        <v>37.14</v>
      </c>
      <c r="H33" s="45" t="e">
        <f t="shared" si="0"/>
        <v>#REF!</v>
      </c>
      <c r="I33" s="46"/>
      <c r="J33" s="8" t="s">
        <v>186</v>
      </c>
    </row>
    <row r="34" spans="1:10" x14ac:dyDescent="0.3">
      <c r="A34" s="44"/>
      <c r="B34" s="34" t="s">
        <v>119</v>
      </c>
      <c r="C34" s="32"/>
      <c r="D34" s="32" t="s">
        <v>120</v>
      </c>
      <c r="E34" s="10" t="s">
        <v>3</v>
      </c>
      <c r="F34" s="51" t="e">
        <f>SUMIF(#REF!,D34,#REF!)+SUMIF(ЛСР!$D$12:$D$101,D34,ЛСР!$H$12:$H$101)+SUMIF(#REF!,D34,#REF!)+SUMIF(#REF!,D34,#REF!)</f>
        <v>#REF!</v>
      </c>
      <c r="G34" s="55">
        <v>410</v>
      </c>
      <c r="H34" s="45" t="e">
        <f t="shared" si="0"/>
        <v>#REF!</v>
      </c>
      <c r="I34" s="46"/>
      <c r="J34" s="8" t="s">
        <v>186</v>
      </c>
    </row>
    <row r="35" spans="1:10" x14ac:dyDescent="0.3">
      <c r="A35" s="44"/>
      <c r="B35" s="34" t="s">
        <v>158</v>
      </c>
      <c r="C35" s="32"/>
      <c r="D35" s="32" t="s">
        <v>158</v>
      </c>
      <c r="E35" s="10" t="s">
        <v>2</v>
      </c>
      <c r="F35" s="51" t="e">
        <f>SUMIF(#REF!,D35,#REF!)+SUMIF(ЛСР!$D$12:$D$101,D35,ЛСР!$H$12:$H$101)+SUMIF(#REF!,D35,#REF!)+SUMIF(#REF!,D35,#REF!)</f>
        <v>#REF!</v>
      </c>
      <c r="G35" s="55">
        <v>14</v>
      </c>
      <c r="H35" s="45" t="e">
        <f t="shared" si="0"/>
        <v>#REF!</v>
      </c>
      <c r="I35" s="46"/>
      <c r="J35" s="8" t="s">
        <v>186</v>
      </c>
    </row>
    <row r="36" spans="1:10" x14ac:dyDescent="0.3">
      <c r="A36" s="44"/>
      <c r="B36" s="47" t="s">
        <v>63</v>
      </c>
      <c r="C36" s="10" t="s">
        <v>64</v>
      </c>
      <c r="D36" s="32">
        <v>53700</v>
      </c>
      <c r="E36" s="10" t="s">
        <v>2</v>
      </c>
      <c r="F36" s="51" t="e">
        <f>SUMIF(#REF!,D36,#REF!)+SUMIF(ЛСР!$D$12:$D$101,D36,ЛСР!$H$12:$H$101)+SUMIF(#REF!,D36,#REF!)+SUMIF(#REF!,D36,#REF!)</f>
        <v>#REF!</v>
      </c>
      <c r="G36" s="55">
        <v>93.5</v>
      </c>
      <c r="H36" s="45" t="e">
        <f t="shared" si="0"/>
        <v>#REF!</v>
      </c>
      <c r="I36" s="46"/>
      <c r="J36" s="8" t="s">
        <v>186</v>
      </c>
    </row>
    <row r="37" spans="1:10" x14ac:dyDescent="0.3">
      <c r="A37" s="44"/>
      <c r="B37" s="9" t="s">
        <v>65</v>
      </c>
      <c r="C37" s="10"/>
      <c r="D37" s="32" t="s">
        <v>66</v>
      </c>
      <c r="E37" s="10" t="s">
        <v>2</v>
      </c>
      <c r="F37" s="51" t="e">
        <f>SUMIF(#REF!,D37,#REF!)+SUMIF(ЛСР!$D$12:$D$101,D37,ЛСР!$H$12:$H$101)+SUMIF(#REF!,D37,#REF!)+SUMIF(#REF!,D37,#REF!)</f>
        <v>#REF!</v>
      </c>
      <c r="G37" s="55">
        <v>354</v>
      </c>
      <c r="H37" s="45" t="e">
        <f t="shared" si="0"/>
        <v>#REF!</v>
      </c>
      <c r="I37" s="46"/>
      <c r="J37" s="8" t="s">
        <v>186</v>
      </c>
    </row>
    <row r="38" spans="1:10" x14ac:dyDescent="0.3">
      <c r="A38" s="44"/>
      <c r="B38" s="34" t="s">
        <v>118</v>
      </c>
      <c r="C38" s="32"/>
      <c r="D38" s="32" t="s">
        <v>170</v>
      </c>
      <c r="E38" s="10" t="s">
        <v>3</v>
      </c>
      <c r="F38" s="51" t="e">
        <f>SUMIF(#REF!,D38,#REF!)+SUMIF(ЛСР!$D$12:$D$101,D38,ЛСР!$H$12:$H$101)+SUMIF(#REF!,D38,#REF!)+SUMIF(#REF!,D38,#REF!)</f>
        <v>#REF!</v>
      </c>
      <c r="G38" s="55">
        <v>423</v>
      </c>
      <c r="H38" s="45" t="e">
        <f t="shared" si="0"/>
        <v>#REF!</v>
      </c>
      <c r="I38" s="46"/>
      <c r="J38" s="8" t="s">
        <v>186</v>
      </c>
    </row>
    <row r="39" spans="1:10" ht="46.8" x14ac:dyDescent="0.3">
      <c r="A39" s="44"/>
      <c r="B39" s="9" t="s">
        <v>61</v>
      </c>
      <c r="C39" s="10"/>
      <c r="D39" s="32" t="s">
        <v>62</v>
      </c>
      <c r="E39" s="10" t="s">
        <v>3</v>
      </c>
      <c r="F39" s="51" t="e">
        <f>SUMIF(#REF!,D39,#REF!)+SUMIF(ЛСР!$D$12:$D$101,D39,ЛСР!$H$12:$H$101)+SUMIF(#REF!,D39,#REF!)+SUMIF(#REF!,D39,#REF!)</f>
        <v>#REF!</v>
      </c>
      <c r="G39" s="55">
        <v>100.4</v>
      </c>
      <c r="H39" s="45" t="e">
        <f t="shared" ref="H39:H69" si="1">G39*F39</f>
        <v>#REF!</v>
      </c>
      <c r="I39" s="46"/>
      <c r="J39" s="8" t="s">
        <v>186</v>
      </c>
    </row>
    <row r="40" spans="1:10" x14ac:dyDescent="0.3">
      <c r="A40" s="44"/>
      <c r="B40" s="9" t="s">
        <v>87</v>
      </c>
      <c r="C40" s="32"/>
      <c r="D40" s="32" t="s">
        <v>86</v>
      </c>
      <c r="E40" s="10" t="s">
        <v>2</v>
      </c>
      <c r="F40" s="51" t="e">
        <f>SUMIF(#REF!,D40,#REF!)+SUMIF(ЛСР!$D$12:$D$101,D40,ЛСР!$H$12:$H$101)+SUMIF(#REF!,D40,#REF!)+SUMIF(#REF!,D40,#REF!)</f>
        <v>#REF!</v>
      </c>
      <c r="G40" s="55">
        <v>16827</v>
      </c>
      <c r="H40" s="45" t="e">
        <f t="shared" si="1"/>
        <v>#REF!</v>
      </c>
      <c r="I40" s="46"/>
      <c r="J40" s="8" t="s">
        <v>186</v>
      </c>
    </row>
    <row r="41" spans="1:10" x14ac:dyDescent="0.3">
      <c r="A41" s="44"/>
      <c r="B41" s="9" t="s">
        <v>144</v>
      </c>
      <c r="C41" s="32"/>
      <c r="D41" s="32" t="s">
        <v>148</v>
      </c>
      <c r="E41" s="10" t="s">
        <v>2</v>
      </c>
      <c r="F41" s="51" t="e">
        <f>SUMIF(#REF!,D41,#REF!)+SUMIF(ЛСР!$D$12:$D$101,D41,ЛСР!$H$12:$H$101)+SUMIF(#REF!,D41,#REF!)+SUMIF(#REF!,D41,#REF!)</f>
        <v>#REF!</v>
      </c>
      <c r="G41" s="55">
        <v>41396</v>
      </c>
      <c r="H41" s="45" t="e">
        <f t="shared" si="1"/>
        <v>#REF!</v>
      </c>
      <c r="I41" s="46"/>
      <c r="J41" s="8" t="s">
        <v>186</v>
      </c>
    </row>
    <row r="42" spans="1:10" ht="46.8" x14ac:dyDescent="0.3">
      <c r="A42" s="44"/>
      <c r="B42" s="34" t="s">
        <v>107</v>
      </c>
      <c r="C42" s="32"/>
      <c r="D42" s="32" t="s">
        <v>108</v>
      </c>
      <c r="E42" s="10" t="s">
        <v>2</v>
      </c>
      <c r="F42" s="51" t="e">
        <f>SUMIF(#REF!,D42,#REF!)+SUMIF(ЛСР!$D$12:$D$101,D42,ЛСР!$H$12:$H$101)+SUMIF(#REF!,D42,#REF!)+SUMIF(#REF!,D42,#REF!)</f>
        <v>#REF!</v>
      </c>
      <c r="G42" s="55">
        <v>4157</v>
      </c>
      <c r="H42" s="45" t="e">
        <f t="shared" si="1"/>
        <v>#REF!</v>
      </c>
      <c r="I42" s="56" t="s">
        <v>187</v>
      </c>
      <c r="J42" s="8" t="s">
        <v>186</v>
      </c>
    </row>
    <row r="43" spans="1:10" x14ac:dyDescent="0.3">
      <c r="A43" s="44"/>
      <c r="B43" s="34" t="s">
        <v>117</v>
      </c>
      <c r="C43" s="32"/>
      <c r="D43" s="32" t="s">
        <v>171</v>
      </c>
      <c r="E43" s="10" t="s">
        <v>2</v>
      </c>
      <c r="F43" s="51" t="e">
        <f>SUMIF(#REF!,D43,#REF!)+SUMIF(ЛСР!$D$12:$D$101,D43,ЛСР!$H$12:$H$101)+SUMIF(#REF!,D43,#REF!)+SUMIF(#REF!,D43,#REF!)</f>
        <v>#REF!</v>
      </c>
      <c r="G43" s="55">
        <v>7</v>
      </c>
      <c r="H43" s="45" t="e">
        <f t="shared" si="1"/>
        <v>#REF!</v>
      </c>
      <c r="I43" s="56"/>
      <c r="J43" s="8" t="s">
        <v>186</v>
      </c>
    </row>
    <row r="44" spans="1:10" ht="31.2" x14ac:dyDescent="0.3">
      <c r="A44" s="44"/>
      <c r="B44" s="34" t="s">
        <v>82</v>
      </c>
      <c r="C44" s="32"/>
      <c r="D44" s="32" t="s">
        <v>98</v>
      </c>
      <c r="E44" s="10" t="s">
        <v>2</v>
      </c>
      <c r="F44" s="51" t="e">
        <f>SUMIF(#REF!,D44,#REF!)+SUMIF(ЛСР!$D$12:$D$101,D44,ЛСР!$H$12:$H$101)+SUMIF(#REF!,D44,#REF!)+SUMIF(#REF!,D44,#REF!)</f>
        <v>#REF!</v>
      </c>
      <c r="G44" s="55">
        <v>425</v>
      </c>
      <c r="H44" s="45" t="e">
        <f t="shared" si="1"/>
        <v>#REF!</v>
      </c>
      <c r="I44" s="56"/>
      <c r="J44" s="8" t="s">
        <v>186</v>
      </c>
    </row>
    <row r="45" spans="1:10" ht="31.2" x14ac:dyDescent="0.3">
      <c r="A45" s="44"/>
      <c r="B45" s="34" t="s">
        <v>100</v>
      </c>
      <c r="C45" s="32"/>
      <c r="D45" s="48" t="s">
        <v>99</v>
      </c>
      <c r="E45" s="10" t="s">
        <v>28</v>
      </c>
      <c r="F45" s="51" t="e">
        <f>SUMIF(#REF!,D45,#REF!)+SUMIF(ЛСР!$D$12:$D$101,D45,ЛСР!$H$12:$H$101)+SUMIF(#REF!,D45,#REF!)+SUMIF(#REF!,D45,#REF!)</f>
        <v>#REF!</v>
      </c>
      <c r="G45" s="55">
        <v>554</v>
      </c>
      <c r="H45" s="45" t="e">
        <f t="shared" si="1"/>
        <v>#REF!</v>
      </c>
      <c r="I45" s="56"/>
      <c r="J45" s="8" t="s">
        <v>186</v>
      </c>
    </row>
    <row r="46" spans="1:10" ht="78" x14ac:dyDescent="0.3">
      <c r="A46" s="44"/>
      <c r="B46" s="34" t="s">
        <v>111</v>
      </c>
      <c r="C46" s="32"/>
      <c r="D46" s="35" t="s">
        <v>114</v>
      </c>
      <c r="E46" s="10" t="s">
        <v>28</v>
      </c>
      <c r="F46" s="51" t="e">
        <f>SUMIF(#REF!,D46,#REF!)+SUMIF(ЛСР!$D$12:$D$101,D46,ЛСР!$H$12:$H$101)+SUMIF(#REF!,D46,#REF!)+SUMIF(#REF!,D46,#REF!)</f>
        <v>#REF!</v>
      </c>
      <c r="G46" s="55">
        <v>267</v>
      </c>
      <c r="H46" s="45" t="e">
        <f t="shared" si="1"/>
        <v>#REF!</v>
      </c>
      <c r="I46" s="56"/>
      <c r="J46" s="8" t="s">
        <v>186</v>
      </c>
    </row>
    <row r="47" spans="1:10" ht="78" x14ac:dyDescent="0.3">
      <c r="A47" s="44"/>
      <c r="B47" s="34" t="s">
        <v>112</v>
      </c>
      <c r="C47" s="32"/>
      <c r="D47" s="35" t="s">
        <v>130</v>
      </c>
      <c r="E47" s="10" t="s">
        <v>28</v>
      </c>
      <c r="F47" s="51" t="e">
        <f>SUMIF(#REF!,D47,#REF!)+SUMIF(ЛСР!$D$12:$D$101,D47,ЛСР!$H$12:$H$101)+SUMIF(#REF!,D47,#REF!)+SUMIF(#REF!,D47,#REF!)</f>
        <v>#REF!</v>
      </c>
      <c r="G47" s="55">
        <v>436</v>
      </c>
      <c r="H47" s="45" t="e">
        <f t="shared" si="1"/>
        <v>#REF!</v>
      </c>
      <c r="I47" s="56"/>
      <c r="J47" s="8" t="s">
        <v>186</v>
      </c>
    </row>
    <row r="48" spans="1:10" ht="46.8" x14ac:dyDescent="0.3">
      <c r="A48" s="44"/>
      <c r="B48" s="34" t="s">
        <v>113</v>
      </c>
      <c r="C48" s="32"/>
      <c r="D48" s="48" t="s">
        <v>131</v>
      </c>
      <c r="E48" s="10" t="s">
        <v>28</v>
      </c>
      <c r="F48" s="51" t="e">
        <f>SUMIF(#REF!,D48,#REF!)+SUMIF(ЛСР!$D$12:$D$101,D48,ЛСР!$H$12:$H$101)+SUMIF(#REF!,D48,#REF!)+SUMIF(#REF!,D48,#REF!)</f>
        <v>#REF!</v>
      </c>
      <c r="G48" s="55">
        <v>3211</v>
      </c>
      <c r="H48" s="45" t="e">
        <f t="shared" si="1"/>
        <v>#REF!</v>
      </c>
      <c r="I48" s="56"/>
      <c r="J48" s="8" t="s">
        <v>186</v>
      </c>
    </row>
    <row r="49" spans="1:10" x14ac:dyDescent="0.3">
      <c r="A49" s="44"/>
      <c r="B49" s="34" t="s">
        <v>138</v>
      </c>
      <c r="C49" s="32"/>
      <c r="D49" s="32" t="s">
        <v>142</v>
      </c>
      <c r="E49" s="10" t="s">
        <v>2</v>
      </c>
      <c r="F49" s="51" t="e">
        <f>SUMIF(#REF!,D49,#REF!)+SUMIF(ЛСР!$D$12:$D$101,D49,ЛСР!$H$12:$H$101)+SUMIF(#REF!,D49,#REF!)+SUMIF(#REF!,D49,#REF!)</f>
        <v>#REF!</v>
      </c>
      <c r="G49" s="55">
        <v>216</v>
      </c>
      <c r="H49" s="45" t="e">
        <f t="shared" si="1"/>
        <v>#REF!</v>
      </c>
      <c r="I49" s="56"/>
      <c r="J49" s="8" t="s">
        <v>186</v>
      </c>
    </row>
    <row r="50" spans="1:10" ht="31.2" x14ac:dyDescent="0.3">
      <c r="A50" s="44"/>
      <c r="B50" s="34" t="s">
        <v>132</v>
      </c>
      <c r="C50" s="32"/>
      <c r="D50" s="32" t="s">
        <v>71</v>
      </c>
      <c r="E50" s="10" t="s">
        <v>2</v>
      </c>
      <c r="F50" s="51" t="e">
        <f>SUMIF(#REF!,D50,#REF!)+SUMIF(ЛСР!$D$12:$D$101,D50,ЛСР!$H$12:$H$101)+SUMIF(#REF!,D50,#REF!)+SUMIF(#REF!,D50,#REF!)</f>
        <v>#REF!</v>
      </c>
      <c r="G50" s="55">
        <v>36963</v>
      </c>
      <c r="H50" s="45" t="e">
        <f t="shared" si="1"/>
        <v>#REF!</v>
      </c>
      <c r="I50" s="56"/>
      <c r="J50" s="8" t="s">
        <v>186</v>
      </c>
    </row>
    <row r="51" spans="1:10" ht="31.2" x14ac:dyDescent="0.3">
      <c r="A51" s="44"/>
      <c r="B51" s="34" t="s">
        <v>132</v>
      </c>
      <c r="C51" s="32"/>
      <c r="D51" s="32" t="s">
        <v>150</v>
      </c>
      <c r="E51" s="10" t="s">
        <v>2</v>
      </c>
      <c r="F51" s="51" t="e">
        <f>SUMIF(#REF!,D51,#REF!)+SUMIF(ЛСР!$D$12:$D$101,D51,ЛСР!$H$12:$H$101)+SUMIF(#REF!,D51,#REF!)+SUMIF(#REF!,D51,#REF!)</f>
        <v>#REF!</v>
      </c>
      <c r="G51" s="55">
        <v>4405</v>
      </c>
      <c r="H51" s="45" t="e">
        <f t="shared" si="1"/>
        <v>#REF!</v>
      </c>
      <c r="I51" s="56"/>
      <c r="J51" s="8" t="s">
        <v>186</v>
      </c>
    </row>
    <row r="52" spans="1:10" x14ac:dyDescent="0.3">
      <c r="A52" s="44"/>
      <c r="B52" s="34" t="s">
        <v>139</v>
      </c>
      <c r="C52" s="32"/>
      <c r="D52" s="32" t="s">
        <v>172</v>
      </c>
      <c r="E52" s="10" t="s">
        <v>2</v>
      </c>
      <c r="F52" s="51" t="e">
        <f>SUMIF(#REF!,D52,#REF!)+SUMIF(ЛСР!$D$12:$D$101,D52,ЛСР!$H$12:$H$101)+SUMIF(#REF!,D52,#REF!)+SUMIF(#REF!,D52,#REF!)</f>
        <v>#REF!</v>
      </c>
      <c r="G52" s="55">
        <v>704</v>
      </c>
      <c r="H52" s="45" t="e">
        <f t="shared" si="1"/>
        <v>#REF!</v>
      </c>
      <c r="I52" s="56"/>
      <c r="J52" s="8" t="s">
        <v>186</v>
      </c>
    </row>
    <row r="53" spans="1:10" x14ac:dyDescent="0.3">
      <c r="A53" s="44"/>
      <c r="B53" s="34" t="s">
        <v>83</v>
      </c>
      <c r="C53" s="32"/>
      <c r="D53" s="32" t="s">
        <v>105</v>
      </c>
      <c r="E53" s="10" t="s">
        <v>2</v>
      </c>
      <c r="F53" s="51" t="e">
        <f>SUMIF(#REF!,D53,#REF!)+SUMIF(ЛСР!$D$12:$D$101,D53,ЛСР!$H$12:$H$101)+SUMIF(#REF!,D53,#REF!)+SUMIF(#REF!,D53,#REF!)</f>
        <v>#REF!</v>
      </c>
      <c r="G53" s="55">
        <v>3160</v>
      </c>
      <c r="H53" s="45" t="e">
        <f t="shared" si="1"/>
        <v>#REF!</v>
      </c>
      <c r="I53" s="56"/>
      <c r="J53" s="8" t="s">
        <v>186</v>
      </c>
    </row>
    <row r="54" spans="1:10" ht="31.2" x14ac:dyDescent="0.3">
      <c r="A54" s="44"/>
      <c r="B54" s="34" t="s">
        <v>84</v>
      </c>
      <c r="C54" s="32"/>
      <c r="D54" s="32" t="s">
        <v>106</v>
      </c>
      <c r="E54" s="10" t="s">
        <v>2</v>
      </c>
      <c r="F54" s="51" t="e">
        <f>SUMIF(#REF!,D54,#REF!)+SUMIF(ЛСР!$D$12:$D$101,D54,ЛСР!$H$12:$H$101)+SUMIF(#REF!,D54,#REF!)+SUMIF(#REF!,D54,#REF!)</f>
        <v>#REF!</v>
      </c>
      <c r="G54" s="55">
        <v>4017</v>
      </c>
      <c r="H54" s="45" t="e">
        <f t="shared" si="1"/>
        <v>#REF!</v>
      </c>
      <c r="I54" s="56"/>
      <c r="J54" s="8" t="s">
        <v>186</v>
      </c>
    </row>
    <row r="55" spans="1:10" x14ac:dyDescent="0.3">
      <c r="A55" s="44"/>
      <c r="B55" s="34" t="s">
        <v>137</v>
      </c>
      <c r="C55" s="32"/>
      <c r="D55" s="32" t="s">
        <v>141</v>
      </c>
      <c r="E55" s="10" t="s">
        <v>2</v>
      </c>
      <c r="F55" s="51" t="e">
        <f>SUMIF(#REF!,D55,#REF!)+SUMIF(ЛСР!$D$12:$D$101,D55,ЛСР!$H$12:$H$101)+SUMIF(#REF!,D55,#REF!)+SUMIF(#REF!,D55,#REF!)</f>
        <v>#REF!</v>
      </c>
      <c r="G55" s="55">
        <v>272</v>
      </c>
      <c r="H55" s="45" t="e">
        <f t="shared" si="1"/>
        <v>#REF!</v>
      </c>
      <c r="I55" s="56"/>
      <c r="J55" s="8" t="s">
        <v>186</v>
      </c>
    </row>
    <row r="56" spans="1:10" ht="31.2" x14ac:dyDescent="0.3">
      <c r="A56" s="44"/>
      <c r="B56" s="9" t="s">
        <v>56</v>
      </c>
      <c r="C56" s="32"/>
      <c r="D56" s="32" t="s">
        <v>57</v>
      </c>
      <c r="E56" s="10" t="s">
        <v>3</v>
      </c>
      <c r="F56" s="51" t="e">
        <f>SUMIF(#REF!,D56,#REF!)+SUMIF(ЛСР!$D$12:$D$101,D56,ЛСР!$H$12:$H$101)+SUMIF(#REF!,D56,#REF!)+SUMIF(#REF!,D56,#REF!)</f>
        <v>#REF!</v>
      </c>
      <c r="G56" s="55">
        <v>22.82</v>
      </c>
      <c r="H56" s="45" t="e">
        <f t="shared" si="1"/>
        <v>#REF!</v>
      </c>
      <c r="I56" s="56"/>
      <c r="J56" s="8" t="s">
        <v>186</v>
      </c>
    </row>
    <row r="57" spans="1:10" ht="31.2" x14ac:dyDescent="0.3">
      <c r="A57" s="44"/>
      <c r="B57" s="9" t="s">
        <v>58</v>
      </c>
      <c r="C57" s="32"/>
      <c r="D57" s="32" t="s">
        <v>59</v>
      </c>
      <c r="E57" s="10" t="s">
        <v>3</v>
      </c>
      <c r="F57" s="51" t="e">
        <f>SUMIF(#REF!,D57,#REF!)+SUMIF(ЛСР!$D$12:$D$101,D57,ЛСР!$H$12:$H$101)+SUMIF(#REF!,D57,#REF!)+SUMIF(#REF!,D57,#REF!)</f>
        <v>#REF!</v>
      </c>
      <c r="G57" s="55">
        <v>38.61</v>
      </c>
      <c r="H57" s="45" t="e">
        <f t="shared" si="1"/>
        <v>#REF!</v>
      </c>
      <c r="I57" s="56"/>
      <c r="J57" s="8" t="s">
        <v>186</v>
      </c>
    </row>
    <row r="58" spans="1:10" ht="31.2" x14ac:dyDescent="0.3">
      <c r="A58" s="44"/>
      <c r="B58" s="9" t="s">
        <v>60</v>
      </c>
      <c r="C58" s="32"/>
      <c r="D58" s="32" t="s">
        <v>133</v>
      </c>
      <c r="E58" s="10" t="s">
        <v>3</v>
      </c>
      <c r="F58" s="51" t="e">
        <f>SUMIF(#REF!,D58,#REF!)+SUMIF(ЛСР!$D$12:$D$101,D58,ЛСР!$H$12:$H$101)+SUMIF(#REF!,D58,#REF!)+SUMIF(#REF!,D58,#REF!)</f>
        <v>#REF!</v>
      </c>
      <c r="G58" s="55">
        <v>214</v>
      </c>
      <c r="H58" s="45" t="e">
        <f t="shared" si="1"/>
        <v>#REF!</v>
      </c>
      <c r="I58" s="56"/>
      <c r="J58" s="8" t="s">
        <v>186</v>
      </c>
    </row>
    <row r="59" spans="1:10" ht="46.8" x14ac:dyDescent="0.3">
      <c r="A59" s="44"/>
      <c r="B59" s="9" t="s">
        <v>80</v>
      </c>
      <c r="C59" s="32"/>
      <c r="D59" s="32" t="s">
        <v>103</v>
      </c>
      <c r="E59" s="10" t="s">
        <v>2</v>
      </c>
      <c r="F59" s="51" t="e">
        <f>SUMIF(#REF!,D59,#REF!)+SUMIF(ЛСР!$D$12:$D$101,D59,ЛСР!$H$12:$H$101)+SUMIF(#REF!,D59,#REF!)+SUMIF(#REF!,D59,#REF!)</f>
        <v>#REF!</v>
      </c>
      <c r="G59" s="55">
        <v>1114</v>
      </c>
      <c r="H59" s="45" t="e">
        <f t="shared" si="1"/>
        <v>#REF!</v>
      </c>
      <c r="I59" s="56"/>
      <c r="J59" s="8" t="s">
        <v>186</v>
      </c>
    </row>
    <row r="60" spans="1:10" ht="62.4" x14ac:dyDescent="0.3">
      <c r="A60" s="44"/>
      <c r="B60" s="34" t="s">
        <v>81</v>
      </c>
      <c r="C60" s="32"/>
      <c r="D60" s="32" t="s">
        <v>102</v>
      </c>
      <c r="E60" s="10" t="s">
        <v>2</v>
      </c>
      <c r="F60" s="51" t="e">
        <f>SUMIF(#REF!,D60,#REF!)+SUMIF(ЛСР!$D$12:$D$101,D60,ЛСР!$H$12:$H$101)+SUMIF(#REF!,D60,#REF!)+SUMIF(#REF!,D60,#REF!)</f>
        <v>#REF!</v>
      </c>
      <c r="G60" s="55">
        <v>1114</v>
      </c>
      <c r="H60" s="45" t="e">
        <f t="shared" si="1"/>
        <v>#REF!</v>
      </c>
      <c r="I60" s="56"/>
      <c r="J60" s="8" t="s">
        <v>186</v>
      </c>
    </row>
    <row r="61" spans="1:10" ht="31.2" x14ac:dyDescent="0.3">
      <c r="A61" s="44"/>
      <c r="B61" s="34" t="s">
        <v>154</v>
      </c>
      <c r="C61" s="32"/>
      <c r="D61" s="32" t="s">
        <v>155</v>
      </c>
      <c r="E61" s="10" t="s">
        <v>2</v>
      </c>
      <c r="F61" s="51" t="e">
        <f>SUMIF(#REF!,D61,#REF!)+SUMIF(ЛСР!$D$12:$D$101,D61,ЛСР!$H$12:$H$101)+SUMIF(#REF!,D61,#REF!)+SUMIF(#REF!,D61,#REF!)</f>
        <v>#REF!</v>
      </c>
      <c r="G61" s="55">
        <v>497</v>
      </c>
      <c r="H61" s="45" t="e">
        <f t="shared" si="1"/>
        <v>#REF!</v>
      </c>
      <c r="I61" s="56"/>
      <c r="J61" s="8" t="s">
        <v>186</v>
      </c>
    </row>
    <row r="62" spans="1:10" x14ac:dyDescent="0.3">
      <c r="A62" s="44"/>
      <c r="B62" s="9" t="s">
        <v>67</v>
      </c>
      <c r="C62" s="10"/>
      <c r="D62" s="32" t="s">
        <v>173</v>
      </c>
      <c r="E62" s="10" t="s">
        <v>2</v>
      </c>
      <c r="F62" s="51" t="e">
        <f>SUMIF(#REF!,D62,#REF!)+SUMIF(ЛСР!$D$12:$D$101,D62,ЛСР!$H$12:$H$101)+SUMIF(#REF!,D62,#REF!)+SUMIF(#REF!,D62,#REF!)</f>
        <v>#REF!</v>
      </c>
      <c r="G62" s="55">
        <v>45</v>
      </c>
      <c r="H62" s="45" t="e">
        <f t="shared" si="1"/>
        <v>#REF!</v>
      </c>
      <c r="I62" s="56"/>
      <c r="J62" s="8" t="s">
        <v>186</v>
      </c>
    </row>
    <row r="63" spans="1:10" x14ac:dyDescent="0.3">
      <c r="A63" s="44"/>
      <c r="B63" s="34" t="s">
        <v>123</v>
      </c>
      <c r="C63" s="32"/>
      <c r="D63" s="32" t="s">
        <v>127</v>
      </c>
      <c r="E63" s="10" t="s">
        <v>2</v>
      </c>
      <c r="F63" s="51" t="e">
        <f>SUMIF(#REF!,D63,#REF!)+SUMIF(ЛСР!$D$12:$D$101,D63,ЛСР!$H$12:$H$101)+SUMIF(#REF!,D63,#REF!)+SUMIF(#REF!,D63,#REF!)</f>
        <v>#REF!</v>
      </c>
      <c r="G63" s="55">
        <v>44535</v>
      </c>
      <c r="H63" s="45" t="e">
        <f t="shared" si="1"/>
        <v>#REF!</v>
      </c>
      <c r="I63" s="56"/>
      <c r="J63" s="8" t="s">
        <v>186</v>
      </c>
    </row>
    <row r="64" spans="1:10" x14ac:dyDescent="0.3">
      <c r="A64" s="44"/>
      <c r="B64" s="34" t="s">
        <v>124</v>
      </c>
      <c r="C64" s="32"/>
      <c r="D64" s="32" t="s">
        <v>128</v>
      </c>
      <c r="E64" s="10" t="s">
        <v>2</v>
      </c>
      <c r="F64" s="51" t="e">
        <f>SUMIF(#REF!,D64,#REF!)+SUMIF(ЛСР!$D$12:$D$101,D64,ЛСР!$H$12:$H$101)+SUMIF(#REF!,D64,#REF!)+SUMIF(#REF!,D64,#REF!)</f>
        <v>#REF!</v>
      </c>
      <c r="G64" s="55">
        <v>44928</v>
      </c>
      <c r="H64" s="45" t="e">
        <f t="shared" si="1"/>
        <v>#REF!</v>
      </c>
      <c r="I64" s="56"/>
      <c r="J64" s="8" t="s">
        <v>186</v>
      </c>
    </row>
    <row r="65" spans="1:10" ht="62.4" x14ac:dyDescent="0.3">
      <c r="A65" s="44"/>
      <c r="B65" s="34" t="s">
        <v>125</v>
      </c>
      <c r="C65" s="32"/>
      <c r="D65" s="32" t="s">
        <v>149</v>
      </c>
      <c r="E65" s="10" t="s">
        <v>2</v>
      </c>
      <c r="F65" s="51" t="e">
        <f>SUMIF(#REF!,D65,#REF!)+SUMIF(ЛСР!$D$12:$D$101,D65,ЛСР!$H$12:$H$101)+SUMIF(#REF!,D65,#REF!)+SUMIF(#REF!,D65,#REF!)</f>
        <v>#REF!</v>
      </c>
      <c r="G65" s="55">
        <v>65684</v>
      </c>
      <c r="H65" s="45" t="e">
        <f t="shared" si="1"/>
        <v>#REF!</v>
      </c>
      <c r="I65" s="56" t="s">
        <v>188</v>
      </c>
      <c r="J65" s="8" t="s">
        <v>186</v>
      </c>
    </row>
    <row r="66" spans="1:10" x14ac:dyDescent="0.3">
      <c r="A66" s="44"/>
      <c r="B66" s="34" t="s">
        <v>126</v>
      </c>
      <c r="C66" s="32"/>
      <c r="D66" s="32" t="s">
        <v>129</v>
      </c>
      <c r="E66" s="10" t="s">
        <v>2</v>
      </c>
      <c r="F66" s="51" t="e">
        <f>SUMIF(#REF!,D66,#REF!)+SUMIF(ЛСР!$D$12:$D$101,D66,ЛСР!$H$12:$H$101)+SUMIF(#REF!,D66,#REF!)+SUMIF(#REF!,D66,#REF!)</f>
        <v>#REF!</v>
      </c>
      <c r="G66" s="55">
        <v>45716</v>
      </c>
      <c r="H66" s="45" t="e">
        <f t="shared" si="1"/>
        <v>#REF!</v>
      </c>
      <c r="I66" s="46"/>
      <c r="J66" s="8" t="s">
        <v>186</v>
      </c>
    </row>
    <row r="67" spans="1:10" x14ac:dyDescent="0.3">
      <c r="A67" s="44"/>
      <c r="B67" s="34" t="s">
        <v>140</v>
      </c>
      <c r="C67" s="32"/>
      <c r="D67" s="32" t="s">
        <v>174</v>
      </c>
      <c r="E67" s="10" t="s">
        <v>2</v>
      </c>
      <c r="F67" s="51" t="e">
        <f>SUMIF(#REF!,D67,#REF!)+SUMIF(ЛСР!$D$12:$D$101,D67,ЛСР!$H$12:$H$101)+SUMIF(#REF!,D67,#REF!)+SUMIF(#REF!,D67,#REF!)</f>
        <v>#REF!</v>
      </c>
      <c r="G67" s="55">
        <v>112</v>
      </c>
      <c r="H67" s="45" t="e">
        <f t="shared" si="1"/>
        <v>#REF!</v>
      </c>
      <c r="I67" s="46"/>
      <c r="J67" s="8" t="s">
        <v>186</v>
      </c>
    </row>
    <row r="68" spans="1:10" ht="46.8" x14ac:dyDescent="0.3">
      <c r="A68" s="44"/>
      <c r="B68" s="34" t="s">
        <v>134</v>
      </c>
      <c r="C68" s="32" t="s">
        <v>121</v>
      </c>
      <c r="D68" s="32" t="s">
        <v>122</v>
      </c>
      <c r="E68" s="10" t="s">
        <v>2</v>
      </c>
      <c r="F68" s="51" t="e">
        <f>SUMIF(#REF!,D68,#REF!)+SUMIF(ЛСР!$D$12:$D$101,D68,ЛСР!$H$12:$H$101)+SUMIF(#REF!,D68,#REF!)+SUMIF(#REF!,D68,#REF!)</f>
        <v>#REF!</v>
      </c>
      <c r="G68" s="55">
        <v>18515</v>
      </c>
      <c r="H68" s="45" t="e">
        <f t="shared" si="1"/>
        <v>#REF!</v>
      </c>
      <c r="I68" s="46"/>
      <c r="J68" s="8" t="s">
        <v>186</v>
      </c>
    </row>
    <row r="69" spans="1:10" ht="46.8" x14ac:dyDescent="0.3">
      <c r="A69" s="44"/>
      <c r="B69" s="34" t="s">
        <v>135</v>
      </c>
      <c r="C69" s="32" t="s">
        <v>121</v>
      </c>
      <c r="D69" s="32" t="s">
        <v>136</v>
      </c>
      <c r="E69" s="10" t="s">
        <v>2</v>
      </c>
      <c r="F69" s="51" t="e">
        <f>SUMIF(#REF!,D69,#REF!)+SUMIF(ЛСР!$D$12:$D$101,D69,ЛСР!$H$12:$H$101)+SUMIF(#REF!,D69,#REF!)+SUMIF(#REF!,D69,#REF!)</f>
        <v>#REF!</v>
      </c>
      <c r="G69" s="55">
        <v>9791</v>
      </c>
      <c r="H69" s="45" t="e">
        <f t="shared" si="1"/>
        <v>#REF!</v>
      </c>
      <c r="I69" s="46"/>
      <c r="J69" s="8" t="s">
        <v>186</v>
      </c>
    </row>
    <row r="70" spans="1:10" x14ac:dyDescent="0.3">
      <c r="A70" s="26"/>
      <c r="B70" s="16"/>
      <c r="C70" s="3"/>
      <c r="D70" s="33"/>
      <c r="E70" s="3"/>
      <c r="F70" s="17"/>
      <c r="G70" s="18" t="s">
        <v>166</v>
      </c>
      <c r="H70" s="17" t="e">
        <f>SUM(H7:H69)</f>
        <v>#REF!</v>
      </c>
      <c r="I70" s="49"/>
      <c r="J70" s="17"/>
    </row>
    <row r="71" spans="1:10" x14ac:dyDescent="0.3">
      <c r="H71" s="53" t="e">
        <f>H70-#REF!-ЛСР!J104-#REF!-#REF!</f>
        <v>#REF!</v>
      </c>
    </row>
    <row r="73" spans="1:10" ht="16.2" x14ac:dyDescent="0.3">
      <c r="A73" s="7"/>
      <c r="B73" s="37" t="s">
        <v>35</v>
      </c>
      <c r="C73" s="11"/>
      <c r="F73" s="36"/>
      <c r="G73" s="7"/>
      <c r="I73" s="50"/>
      <c r="J73" s="12"/>
    </row>
    <row r="74" spans="1:10" ht="41.25" customHeight="1" x14ac:dyDescent="0.3">
      <c r="A74" s="38" t="s">
        <v>19</v>
      </c>
      <c r="B74" s="162" t="s">
        <v>36</v>
      </c>
      <c r="C74" s="162"/>
      <c r="D74" s="162"/>
      <c r="E74" s="162"/>
      <c r="F74" s="162"/>
      <c r="G74" s="162"/>
      <c r="H74" s="162"/>
      <c r="I74" s="162"/>
      <c r="J74" s="39"/>
    </row>
    <row r="75" spans="1:10" ht="63.75" customHeight="1" x14ac:dyDescent="0.3">
      <c r="A75" s="29" t="s">
        <v>19</v>
      </c>
      <c r="B75" s="162" t="s">
        <v>37</v>
      </c>
      <c r="C75" s="162"/>
      <c r="D75" s="162"/>
      <c r="E75" s="162"/>
      <c r="F75" s="162"/>
      <c r="G75" s="162"/>
      <c r="H75" s="162"/>
      <c r="I75" s="162"/>
      <c r="J75" s="40"/>
    </row>
    <row r="76" spans="1:10" x14ac:dyDescent="0.3">
      <c r="A76" s="38" t="s">
        <v>19</v>
      </c>
      <c r="B76" s="163" t="s">
        <v>38</v>
      </c>
      <c r="C76" s="163"/>
      <c r="D76" s="163"/>
      <c r="E76" s="163"/>
      <c r="F76" s="163"/>
      <c r="G76" s="163"/>
      <c r="H76" s="163"/>
      <c r="I76" s="163"/>
      <c r="J76" s="41"/>
    </row>
  </sheetData>
  <sheetProtection selectLockedCells="1"/>
  <autoFilter ref="A4:J71" xr:uid="{49C4382C-D0F1-4DCB-BE34-86293EA611E4}"/>
  <sortState xmlns:xlrd2="http://schemas.microsoft.com/office/spreadsheetml/2017/richdata2" ref="B7:J69">
    <sortCondition ref="B7:B69"/>
  </sortState>
  <mergeCells count="3">
    <mergeCell ref="B74:I74"/>
    <mergeCell ref="B75:I75"/>
    <mergeCell ref="B76:I76"/>
  </mergeCells>
  <conditionalFormatting sqref="B8:B49 B52:B69">
    <cfRule type="duplicateValues" dxfId="2" priority="69"/>
  </conditionalFormatting>
  <conditionalFormatting sqref="D7:D22 D67:D69 D24:D65">
    <cfRule type="duplicateValues" dxfId="1" priority="71"/>
  </conditionalFormatting>
  <pageMargins left="0.70866141732283472" right="0.70866141732283472" top="0.74803149606299213" bottom="0.74803149606299213" header="0.31496062992125984" footer="0.31496062992125984"/>
  <pageSetup paperSize="8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ЛСР</vt:lpstr>
      <vt:lpstr>СМР</vt:lpstr>
      <vt:lpstr>ТМЦ</vt:lpstr>
      <vt:lpstr>Работы</vt:lpstr>
      <vt:lpstr>Материалы</vt:lpstr>
      <vt:lpstr>ЛСР!Область_печати</vt:lpstr>
      <vt:lpstr>Материалы!Область_печати</vt:lpstr>
      <vt:lpstr>Работы!Область_печати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2026-02-18T17:13:48Z</dcterms:modified>
</cp:coreProperties>
</file>