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44E30C81-CF38-4287-BA8D-ED92CD5D3A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 11.14" sheetId="24" r:id="rId1"/>
    <sheet name="СМР" sheetId="25" r:id="rId2"/>
    <sheet name="ТМЦ" sheetId="26" r:id="rId3"/>
  </sheets>
  <definedNames>
    <definedName name="_xlnm.Print_Area" localSheetId="0">'ЛСР 11.14'!$A$1:$J$67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24" l="1"/>
  <c r="G20" i="24"/>
  <c r="G56" i="24"/>
  <c r="G40" i="24"/>
  <c r="G27" i="24"/>
  <c r="H27" i="24" s="1"/>
  <c r="G26" i="24"/>
  <c r="H26" i="24" s="1"/>
  <c r="G25" i="24"/>
  <c r="G24" i="24"/>
  <c r="G23" i="24"/>
  <c r="G35" i="24"/>
  <c r="H35" i="24" s="1"/>
  <c r="G34" i="24"/>
  <c r="H34" i="24" s="1"/>
  <c r="G33" i="24"/>
  <c r="H33" i="24" s="1"/>
  <c r="G32" i="24"/>
  <c r="H32" i="24" s="1"/>
  <c r="G31" i="24"/>
  <c r="H31" i="24" s="1"/>
  <c r="G30" i="24"/>
  <c r="H30" i="24" s="1"/>
  <c r="G29" i="24"/>
  <c r="H29" i="24" s="1"/>
  <c r="G52" i="24"/>
  <c r="G51" i="24"/>
  <c r="G50" i="24"/>
  <c r="G48" i="24"/>
  <c r="H48" i="24" s="1"/>
  <c r="G47" i="24"/>
  <c r="G46" i="24"/>
  <c r="G45" i="24"/>
  <c r="G44" i="24"/>
  <c r="G43" i="24"/>
  <c r="G42" i="24"/>
  <c r="G36" i="24"/>
  <c r="H36" i="24" s="1"/>
  <c r="J36" i="24"/>
  <c r="J27" i="24"/>
  <c r="J26" i="24"/>
  <c r="J25" i="24"/>
  <c r="J24" i="24"/>
  <c r="J23" i="24"/>
  <c r="J35" i="24"/>
  <c r="J34" i="24"/>
  <c r="J33" i="24"/>
  <c r="J32" i="24"/>
  <c r="J31" i="24"/>
  <c r="J30" i="24"/>
  <c r="J29" i="24"/>
  <c r="J48" i="24"/>
  <c r="J47" i="24"/>
  <c r="J46" i="24"/>
  <c r="J45" i="24"/>
  <c r="J44" i="24"/>
  <c r="J43" i="24"/>
  <c r="J42" i="24"/>
  <c r="J52" i="24"/>
  <c r="J51" i="24"/>
  <c r="J50" i="24"/>
  <c r="F4" i="26"/>
  <c r="H4" i="26" s="1"/>
  <c r="F5" i="26"/>
  <c r="H5" i="26" s="1"/>
  <c r="F6" i="26"/>
  <c r="H6" i="26" s="1"/>
  <c r="F7" i="26"/>
  <c r="H7" i="26" s="1"/>
  <c r="F8" i="26"/>
  <c r="H8" i="26" s="1"/>
  <c r="F9" i="26"/>
  <c r="H9" i="26" s="1"/>
  <c r="F10" i="26"/>
  <c r="H10" i="26" s="1"/>
  <c r="F11" i="26"/>
  <c r="H11" i="26" s="1"/>
  <c r="F12" i="26"/>
  <c r="H12" i="26" s="1"/>
  <c r="F13" i="26"/>
  <c r="H13" i="26" s="1"/>
  <c r="F14" i="26"/>
  <c r="H14" i="26" s="1"/>
  <c r="F15" i="26"/>
  <c r="F16" i="26"/>
  <c r="F17" i="26"/>
  <c r="H17" i="26" s="1"/>
  <c r="F18" i="26"/>
  <c r="H18" i="26" s="1"/>
  <c r="F19" i="26"/>
  <c r="H19" i="26" s="1"/>
  <c r="F20" i="26"/>
  <c r="F21" i="26"/>
  <c r="H21" i="26" s="1"/>
  <c r="F22" i="26"/>
  <c r="H22" i="26" s="1"/>
  <c r="F23" i="26"/>
  <c r="H23" i="26" s="1"/>
  <c r="F24" i="26"/>
  <c r="H24" i="26" s="1"/>
  <c r="F25" i="26"/>
  <c r="H25" i="26" s="1"/>
  <c r="F3" i="26"/>
  <c r="H3" i="26" s="1"/>
  <c r="E4" i="25"/>
  <c r="G4" i="25" s="1"/>
  <c r="E5" i="25"/>
  <c r="G5" i="25" s="1"/>
  <c r="E6" i="25"/>
  <c r="G6" i="25" s="1"/>
  <c r="E3" i="25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6" i="25"/>
  <c r="A5" i="25"/>
  <c r="A4" i="25"/>
  <c r="A3" i="25"/>
  <c r="F21" i="24"/>
  <c r="F20" i="24"/>
  <c r="H21" i="24" l="1"/>
  <c r="H20" i="24"/>
  <c r="H19" i="24" s="1"/>
  <c r="H28" i="24"/>
  <c r="H15" i="26"/>
  <c r="H20" i="26" l="1"/>
  <c r="F28" i="24"/>
  <c r="H16" i="26" l="1"/>
  <c r="H26" i="26" s="1"/>
  <c r="H25" i="24"/>
  <c r="H24" i="24"/>
  <c r="H47" i="24"/>
  <c r="H46" i="24"/>
  <c r="H50" i="24"/>
  <c r="H45" i="24"/>
  <c r="H52" i="24"/>
  <c r="H51" i="24"/>
  <c r="H44" i="24"/>
  <c r="H43" i="24"/>
  <c r="H42" i="24"/>
  <c r="H58" i="24"/>
  <c r="H57" i="24" s="1"/>
  <c r="H56" i="24"/>
  <c r="H55" i="24" s="1"/>
  <c r="H60" i="24" s="1"/>
  <c r="H40" i="24"/>
  <c r="H39" i="24" s="1"/>
  <c r="H49" i="24" l="1"/>
  <c r="H54" i="24"/>
  <c r="H41" i="24" l="1"/>
  <c r="H38" i="24" s="1"/>
  <c r="F49" i="24"/>
  <c r="G3" i="25"/>
  <c r="G7" i="25" s="1"/>
  <c r="G8" i="25" s="1"/>
  <c r="H23" i="24" l="1"/>
  <c r="H22" i="24" s="1"/>
  <c r="H61" i="24" s="1"/>
  <c r="H27" i="26" s="1"/>
  <c r="H18" i="24" l="1"/>
  <c r="H59" i="24" s="1"/>
  <c r="H62" i="24" s="1"/>
</calcChain>
</file>

<file path=xl/sharedStrings.xml><?xml version="1.0" encoding="utf-8"?>
<sst xmlns="http://schemas.openxmlformats.org/spreadsheetml/2006/main" count="233" uniqueCount="96">
  <si>
    <t>№</t>
  </si>
  <si>
    <t>Наименование</t>
  </si>
  <si>
    <t>Кол-во</t>
  </si>
  <si>
    <t>м</t>
  </si>
  <si>
    <t>м.</t>
  </si>
  <si>
    <t>шт.</t>
  </si>
  <si>
    <t>Монтажные работы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</si>
  <si>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</si>
  <si>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</si>
  <si>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</si>
  <si>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</si>
  <si>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</si>
  <si>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</si>
  <si>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</si>
  <si>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</si>
  <si>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</si>
  <si>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</si>
  <si>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</si>
  <si>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</si>
  <si>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Пусконаладочные работы</t>
  </si>
  <si>
    <t>-</t>
  </si>
  <si>
    <t>Монтаж СКУД</t>
  </si>
  <si>
    <t>Прокладка КПП</t>
  </si>
  <si>
    <t>11.14.01</t>
  </si>
  <si>
    <t>11.14.01.00.</t>
  </si>
  <si>
    <t>11.14.02</t>
  </si>
  <si>
    <t>11.14.02.00.</t>
  </si>
  <si>
    <t>11.14.03</t>
  </si>
  <si>
    <t>11.14.03.00</t>
  </si>
  <si>
    <t>11.14.</t>
  </si>
  <si>
    <t>Марка</t>
  </si>
  <si>
    <t>Характеристика</t>
  </si>
  <si>
    <t>Кабель тип 1</t>
  </si>
  <si>
    <t>Форма закупа материала</t>
  </si>
  <si>
    <t xml:space="preserve">NETLAN U/UTP 4 пары, категория 5e, внутренний, PVC, серый, 305м </t>
  </si>
  <si>
    <t>EC-UU004-5E-PVC-GY</t>
  </si>
  <si>
    <t>NMC 2100B-BK</t>
  </si>
  <si>
    <t>NIKOMAX U/UTP, 4 пары, кат.5e, 24 AWG, внешний</t>
  </si>
  <si>
    <t>Кабель тип 2</t>
  </si>
  <si>
    <t>Провод</t>
  </si>
  <si>
    <t>ШВВП (ПВСП, ПУГВВ) 2х1,5</t>
  </si>
  <si>
    <t>ПНД гибкая гофр. д.20мм, тяжёлая с протяжкой, 100м, цвет оранжевый</t>
  </si>
  <si>
    <t xml:space="preserve">гофрированная ПВХ 20мм с протяжкой  </t>
  </si>
  <si>
    <t>Прокладка трубы</t>
  </si>
  <si>
    <t>Труба тип 1</t>
  </si>
  <si>
    <t>Труба тип 2</t>
  </si>
  <si>
    <t xml:space="preserve">Крепеж-клипса для труб для монтажного пистолета серая D-20 </t>
  </si>
  <si>
    <t>Адаптер на DIN рейку для модулей Keystone NMC-MB1P-DR-GY</t>
  </si>
  <si>
    <t>Модуль Keystone, неэкранированный, категория 5e NMC-KJUD2-VI-WT</t>
  </si>
  <si>
    <t>Коннектор NETLAN RJ45/8P8C, категория 5e EC-UP8P8C-5E-003-TR-1000</t>
  </si>
  <si>
    <t>%</t>
  </si>
  <si>
    <t>Заклепка резьбовая шестигранная с плоским бортом М6 L15,0</t>
  </si>
  <si>
    <t>Болт М6х25 оцинкованный с внутренним шестигранником, класс прочности 8.8, DIN 912</t>
  </si>
  <si>
    <t>Автоматический выключатель 1P 10А (В) 4,5kA ВА 47-63 EKF PROxima</t>
  </si>
  <si>
    <t xml:space="preserve">  A01</t>
  </si>
  <si>
    <t>Akuvox</t>
  </si>
  <si>
    <t xml:space="preserve">Терминал контроля доступа </t>
  </si>
  <si>
    <t>Электромагнитный замок</t>
  </si>
  <si>
    <t xml:space="preserve"> М2-400 серый (ОЛЭВС)</t>
  </si>
  <si>
    <t>Кнопка выхода</t>
  </si>
  <si>
    <t xml:space="preserve"> ST-EX241L</t>
  </si>
  <si>
    <t>Блок питания</t>
  </si>
  <si>
    <t xml:space="preserve"> AC-DC DRC-60A</t>
  </si>
  <si>
    <t>с функцией UPS, 60Вт, 13.8В</t>
  </si>
  <si>
    <t>Аккумулятор</t>
  </si>
  <si>
    <t xml:space="preserve"> Delta DT 1207 (12V 7Аh)</t>
  </si>
  <si>
    <t>Конструкция для установки терминала контроля доступа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</si>
  <si>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</si>
  <si>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</si>
  <si>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</si>
  <si>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</si>
  <si>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ПОДРЯДЧИК:</t>
  </si>
  <si>
    <t>ЗАКАЗЧИК:</t>
  </si>
  <si>
    <t>ТЕХНИЧЕСКИЙ ЗАКАЗЧИК:</t>
  </si>
  <si>
    <t>_________________/</t>
  </si>
  <si>
    <t>Устройство системы скуд (велобоксы). ГП-72.215</t>
  </si>
  <si>
    <t>DIN-рейка 30см оцинкованная</t>
  </si>
  <si>
    <t>Колодка клеммная пружинная JXB-ST-2.5 28А 3 вывода серая EKF PROxima (PLC-JXB-ST-2.5-3)</t>
  </si>
  <si>
    <t>Плоский разъем РППИ-М 1,5-6,3 КВТ 49620</t>
  </si>
  <si>
    <t>Штыревой втулочный изолированный наконечник EKF НШвИ 1,5-12</t>
  </si>
  <si>
    <t>Щит с монтажной панелью ЩМП 04 IP31 400х300х155 RUCELF</t>
  </si>
  <si>
    <t>Итого по ЛСР, в т.ч. НДС:</t>
  </si>
  <si>
    <t>в тч НДС 22%:</t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</si>
  <si>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(Крепеж-клипса для труб для монтажного пистолета серая D-20, Адаптер на DIN рейку для модулей Keystone NMC-MB1P-DR-GY, Модуль Keystone, неэкранированный, категория 5e NMC-KJUD2-VI-WT, Коннектор NETLAN RJ45/8P8C, категория 5e EC-UP8P8C-5E-003-TR-1000)</t>
    </r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</si>
  <si>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(Автоматический выключатель 1P 10А (В) 4,5kA ВА 47-63 EKF PROxima, Заклепка резьбовая шестигранная с плоским бортом М6 L15,0, Болт М6х25 оцинкованный с внутренним шестигранником, класс прочности 8.8, DIN 912)</t>
    </r>
  </si>
  <si>
    <t>Приложение №</t>
  </si>
  <si>
    <t>к Договору подряда №</t>
  </si>
  <si>
    <t>ООО "ЭНКО СТРОЙ"</t>
  </si>
  <si>
    <t>ООО "Технический заказчик "ЭНКО"</t>
  </si>
  <si>
    <t>___________/С.И. Ярков</t>
  </si>
  <si>
    <t>Локальный сметный расчет №</t>
  </si>
  <si>
    <t>Ведомость объемов работ</t>
  </si>
  <si>
    <t>№ п/п</t>
  </si>
  <si>
    <t>ИТОГО:</t>
  </si>
  <si>
    <t>проверка:</t>
  </si>
  <si>
    <t>Спецификация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</si>
</sst>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/>
    <xf numFmtId="0" fontId="4" fillId="0" borderId="0"/>
    <xf numFmtId="0" fontId="6" fillId="0" borderId="0"/>
    <xf numFmtId="0" fontId="5" fillId="0" borderId="0"/>
    <xf numFmtId="0" fontId="3" fillId="0" borderId="0"/>
    <xf numFmtId="0" fontId="3" fillId="0" borderId="0"/>
    <xf numFmtId="43" fontId="7" fillId="0" borderId="0" applyFont="0" applyFill="0" applyBorder="0" applyAlignment="0" applyProtection="0"/>
    <xf numFmtId="0" fontId="2" fillId="0" borderId="0"/>
    <xf numFmtId="0" fontId="1" fillId="0" borderId="0"/>
  </cellStyleXfs>
  <cellXfs count="105">
    <xf numFmtId="0" fontId="0" fillId="0" borderId="0" xfId="0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9" fontId="11" fillId="7" borderId="5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horizontal="center" vertical="center" wrapText="1"/>
    </xf>
    <xf numFmtId="17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/>
    <xf numFmtId="0" fontId="12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9" fillId="3" borderId="1" xfId="7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12" fillId="0" borderId="5" xfId="0" applyFont="1" applyBorder="1" applyAlignment="1">
      <alignment horizontal="center" vertical="center" wrapText="1"/>
    </xf>
    <xf numFmtId="0" fontId="9" fillId="8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9" fillId="2" borderId="1" xfId="0" applyNumberFormat="1" applyFont="1" applyFill="1" applyBorder="1"/>
    <xf numFmtId="0" fontId="9" fillId="0" borderId="0" xfId="1" applyFont="1"/>
    <xf numFmtId="49" fontId="9" fillId="6" borderId="1" xfId="0" applyNumberFormat="1" applyFont="1" applyFill="1" applyBorder="1"/>
    <xf numFmtId="0" fontId="11" fillId="6" borderId="1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1" fontId="12" fillId="0" borderId="5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center" vertical="center"/>
    </xf>
    <xf numFmtId="4" fontId="12" fillId="0" borderId="1" xfId="1" applyNumberFormat="1" applyFont="1" applyBorder="1" applyAlignment="1">
      <alignment horizontal="center" vertical="center"/>
    </xf>
    <xf numFmtId="4" fontId="12" fillId="0" borderId="1" xfId="1" applyNumberFormat="1" applyFont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/>
    </xf>
    <xf numFmtId="0" fontId="10" fillId="4" borderId="6" xfId="0" applyFont="1" applyFill="1" applyBorder="1" applyAlignment="1">
      <alignment vertical="center"/>
    </xf>
    <xf numFmtId="0" fontId="10" fillId="4" borderId="7" xfId="0" applyFont="1" applyFill="1" applyBorder="1" applyAlignment="1">
      <alignment horizontal="right" vertical="center"/>
    </xf>
    <xf numFmtId="4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vertical="center"/>
    </xf>
    <xf numFmtId="0" fontId="13" fillId="2" borderId="6" xfId="0" applyFont="1" applyFill="1" applyBorder="1" applyAlignment="1">
      <alignment vertical="center"/>
    </xf>
    <xf numFmtId="0" fontId="13" fillId="2" borderId="7" xfId="0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 wrapText="1"/>
    </xf>
    <xf numFmtId="0" fontId="12" fillId="0" borderId="0" xfId="0" applyFont="1"/>
    <xf numFmtId="49" fontId="9" fillId="3" borderId="0" xfId="0" applyNumberFormat="1" applyFont="1" applyFill="1" applyAlignment="1">
      <alignment horizontal="center" vertical="center"/>
    </xf>
    <xf numFmtId="0" fontId="9" fillId="0" borderId="0" xfId="8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 applyAlignment="1">
      <alignment vertical="center"/>
    </xf>
    <xf numFmtId="4" fontId="10" fillId="0" borderId="0" xfId="9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9" fillId="0" borderId="0" xfId="9" applyFont="1" applyAlignment="1">
      <alignment horizontal="right"/>
    </xf>
    <xf numFmtId="0" fontId="10" fillId="0" borderId="0" xfId="9" applyFont="1" applyAlignment="1">
      <alignment vertical="center"/>
    </xf>
    <xf numFmtId="0" fontId="10" fillId="0" borderId="0" xfId="9" applyFont="1"/>
    <xf numFmtId="4" fontId="10" fillId="0" borderId="0" xfId="0" applyNumberFormat="1" applyFont="1"/>
    <xf numFmtId="0" fontId="11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right"/>
    </xf>
    <xf numFmtId="4" fontId="10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4" fontId="9" fillId="0" borderId="0" xfId="0" applyNumberFormat="1" applyFont="1"/>
    <xf numFmtId="4" fontId="9" fillId="0" borderId="0" xfId="0" applyNumberFormat="1" applyFont="1" applyAlignment="1">
      <alignment wrapText="1"/>
    </xf>
    <xf numFmtId="49" fontId="12" fillId="0" borderId="0" xfId="0" applyNumberFormat="1" applyFont="1" applyAlignment="1">
      <alignment horizontal="center" vertical="center"/>
    </xf>
    <xf numFmtId="0" fontId="12" fillId="0" borderId="0" xfId="9" applyFont="1" applyAlignment="1">
      <alignment horizontal="left" vertical="top" wrapText="1"/>
    </xf>
    <xf numFmtId="0" fontId="12" fillId="0" borderId="0" xfId="9" applyFont="1" applyAlignment="1">
      <alignment vertical="center" wrapText="1"/>
    </xf>
    <xf numFmtId="0" fontId="16" fillId="0" borderId="0" xfId="9" applyFont="1" applyAlignment="1">
      <alignment vertical="center" wrapText="1"/>
    </xf>
    <xf numFmtId="0" fontId="16" fillId="0" borderId="0" xfId="9" applyFont="1" applyAlignment="1">
      <alignment vertical="top" wrapText="1"/>
    </xf>
    <xf numFmtId="0" fontId="12" fillId="0" borderId="0" xfId="0" applyFont="1" applyAlignment="1">
      <alignment vertical="center"/>
    </xf>
    <xf numFmtId="0" fontId="16" fillId="0" borderId="0" xfId="0" applyFont="1" applyAlignment="1">
      <alignment vertical="top" wrapText="1"/>
    </xf>
    <xf numFmtId="49" fontId="1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10" fillId="2" borderId="1" xfId="0" applyNumberFormat="1" applyFont="1" applyFill="1" applyBorder="1" applyAlignment="1">
      <alignment horizontal="center" vertical="center"/>
    </xf>
  </cellXfs>
  <cellStyles count="10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 2" xfId="8" xr:uid="{81E2F4BF-255D-4EF7-8FA9-0BC2F7B5F236}"/>
    <cellStyle name="Обычный 3 2 2 2 2" xfId="9" xr:uid="{A7F2CC1A-38BC-41FA-9CEF-C4FC0B199356}"/>
    <cellStyle name="Обычный 4" xfId="6" xr:uid="{7892ACDF-4C85-4A72-893C-533698B7DF97}"/>
    <cellStyle name="Обычный 6 3 7 2 3" xfId="5" xr:uid="{CD7D9DDE-D035-4BB0-B7C7-72E2C2D85135}"/>
    <cellStyle name="Финансовый" xfId="7" builtinId="3"/>
  </cellStyles>
  <dxfs count="5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FAC2-A7E4-40F1-964E-A3D2CB6E4FC1}">
  <dimension ref="A1:J67"/>
  <sheetViews>
    <sheetView tabSelected="1" topLeftCell="A44" zoomScale="70" zoomScaleNormal="70" workbookViewId="0">
      <selection activeCell="H64" sqref="H64"/>
    </sheetView>
  </sheetViews>
  <sheetFormatPr defaultRowHeight="13.8" outlineLevelRow="3" x14ac:dyDescent="0.3"/>
  <cols>
    <col min="1" max="1" width="12.5546875" style="1" bestFit="1" customWidth="1"/>
    <col min="2" max="2" width="92" style="1" customWidth="1"/>
    <col min="3" max="3" width="31" style="1" customWidth="1"/>
    <col min="4" max="4" width="38.33203125" style="1" customWidth="1"/>
    <col min="5" max="5" width="15.109375" style="1" customWidth="1"/>
    <col min="6" max="6" width="15.44140625" style="2" customWidth="1"/>
    <col min="7" max="7" width="16.88671875" style="1" customWidth="1"/>
    <col min="8" max="8" width="18.44140625" style="1" customWidth="1"/>
    <col min="9" max="10" width="22.33203125" style="1" customWidth="1"/>
    <col min="11" max="16384" width="8.88671875" style="1"/>
  </cols>
  <sheetData>
    <row r="1" spans="1:10" x14ac:dyDescent="0.3">
      <c r="A1" s="73"/>
      <c r="B1" s="74"/>
      <c r="C1" s="75"/>
      <c r="E1" s="76"/>
      <c r="F1" s="1"/>
      <c r="G1" s="77"/>
      <c r="H1" s="78"/>
      <c r="I1" s="78"/>
      <c r="J1" s="79" t="s">
        <v>85</v>
      </c>
    </row>
    <row r="2" spans="1:10" x14ac:dyDescent="0.3">
      <c r="A2" s="73"/>
      <c r="B2" s="74"/>
      <c r="C2" s="75"/>
      <c r="E2" s="76"/>
      <c r="F2" s="1"/>
      <c r="G2" s="77"/>
      <c r="H2" s="78"/>
      <c r="I2" s="78"/>
      <c r="J2" s="79" t="s">
        <v>86</v>
      </c>
    </row>
    <row r="3" spans="1:10" x14ac:dyDescent="0.3">
      <c r="A3" s="73"/>
      <c r="B3" s="74"/>
      <c r="C3" s="75"/>
      <c r="E3" s="76"/>
      <c r="F3" s="1"/>
      <c r="G3" s="77"/>
      <c r="H3" s="78"/>
      <c r="I3" s="78"/>
    </row>
    <row r="4" spans="1:10" ht="15" customHeight="1" x14ac:dyDescent="0.3">
      <c r="A4" s="73"/>
      <c r="B4" s="80" t="s">
        <v>71</v>
      </c>
      <c r="D4" s="76" t="s">
        <v>72</v>
      </c>
      <c r="E4" s="81"/>
      <c r="F4" s="1"/>
      <c r="G4" s="77"/>
      <c r="H4" s="78"/>
      <c r="I4" s="76" t="s">
        <v>73</v>
      </c>
      <c r="J4" s="77"/>
    </row>
    <row r="5" spans="1:10" ht="19.5" customHeight="1" x14ac:dyDescent="0.3">
      <c r="A5" s="73"/>
      <c r="B5" s="3"/>
      <c r="D5" s="1" t="s">
        <v>87</v>
      </c>
      <c r="F5" s="1"/>
      <c r="H5" s="82"/>
      <c r="I5" s="1" t="s">
        <v>88</v>
      </c>
      <c r="J5" s="77"/>
    </row>
    <row r="6" spans="1:10" ht="15.75" customHeight="1" x14ac:dyDescent="0.3">
      <c r="A6" s="73"/>
      <c r="B6" s="3"/>
      <c r="D6" s="74"/>
      <c r="F6" s="1"/>
      <c r="H6" s="82"/>
      <c r="J6" s="77"/>
    </row>
    <row r="7" spans="1:10" x14ac:dyDescent="0.3">
      <c r="A7" s="73"/>
      <c r="B7" s="3" t="s">
        <v>74</v>
      </c>
      <c r="D7" s="1" t="s">
        <v>89</v>
      </c>
      <c r="F7" s="1"/>
      <c r="H7" s="82"/>
      <c r="I7" s="1" t="s">
        <v>89</v>
      </c>
      <c r="J7" s="77"/>
    </row>
    <row r="10" spans="1:10" x14ac:dyDescent="0.3">
      <c r="A10" s="5" t="s">
        <v>90</v>
      </c>
      <c r="B10" s="5"/>
      <c r="C10" s="5"/>
      <c r="D10" s="5"/>
      <c r="E10" s="5"/>
      <c r="F10" s="5"/>
      <c r="G10" s="5"/>
      <c r="H10" s="5"/>
      <c r="I10" s="5"/>
      <c r="J10" s="5"/>
    </row>
    <row r="11" spans="1:10" x14ac:dyDescent="0.3">
      <c r="A11" s="6" t="s">
        <v>75</v>
      </c>
      <c r="B11" s="6"/>
      <c r="C11" s="6"/>
      <c r="D11" s="6"/>
      <c r="E11" s="6"/>
      <c r="F11" s="6"/>
      <c r="G11" s="6"/>
      <c r="H11" s="6"/>
      <c r="I11" s="6"/>
      <c r="J11" s="6"/>
    </row>
    <row r="14" spans="1:10" x14ac:dyDescent="0.3">
      <c r="A14" s="7" t="s">
        <v>0</v>
      </c>
      <c r="B14" s="8" t="s">
        <v>1</v>
      </c>
      <c r="C14" s="8" t="s">
        <v>30</v>
      </c>
      <c r="D14" s="8" t="s">
        <v>31</v>
      </c>
      <c r="E14" s="8" t="s">
        <v>12</v>
      </c>
      <c r="F14" s="9" t="s">
        <v>2</v>
      </c>
      <c r="G14" s="9" t="s">
        <v>9</v>
      </c>
      <c r="H14" s="9" t="s">
        <v>10</v>
      </c>
      <c r="I14" s="9" t="s">
        <v>11</v>
      </c>
      <c r="J14" s="9" t="s">
        <v>33</v>
      </c>
    </row>
    <row r="15" spans="1:10" x14ac:dyDescent="0.3">
      <c r="A15" s="10">
        <v>11</v>
      </c>
      <c r="B15" s="11" t="s">
        <v>13</v>
      </c>
      <c r="C15" s="12"/>
      <c r="D15" s="12"/>
      <c r="E15" s="12"/>
      <c r="F15" s="13"/>
      <c r="G15" s="13"/>
      <c r="H15" s="13"/>
      <c r="I15" s="13"/>
      <c r="J15" s="13"/>
    </row>
    <row r="16" spans="1:10" x14ac:dyDescent="0.3">
      <c r="A16" s="14" t="s">
        <v>29</v>
      </c>
      <c r="B16" s="15" t="s">
        <v>21</v>
      </c>
      <c r="C16" s="16"/>
      <c r="D16" s="16"/>
      <c r="E16" s="16"/>
      <c r="F16" s="17"/>
      <c r="G16" s="17"/>
      <c r="H16" s="17"/>
      <c r="I16" s="17"/>
      <c r="J16" s="17"/>
    </row>
    <row r="17" spans="1:10" x14ac:dyDescent="0.3">
      <c r="A17" s="18" t="s">
        <v>23</v>
      </c>
      <c r="B17" s="19" t="s">
        <v>22</v>
      </c>
      <c r="C17" s="20"/>
      <c r="D17" s="20"/>
      <c r="E17" s="20"/>
      <c r="F17" s="21"/>
      <c r="G17" s="21"/>
      <c r="H17" s="21"/>
      <c r="I17" s="21"/>
      <c r="J17" s="21"/>
    </row>
    <row r="18" spans="1:10" x14ac:dyDescent="0.3">
      <c r="A18" s="22" t="s">
        <v>24</v>
      </c>
      <c r="B18" s="23" t="s">
        <v>22</v>
      </c>
      <c r="C18" s="24"/>
      <c r="D18" s="24"/>
      <c r="E18" s="24"/>
      <c r="F18" s="25"/>
      <c r="G18" s="25"/>
      <c r="H18" s="25">
        <f>H19+H22</f>
        <v>0</v>
      </c>
      <c r="I18" s="25"/>
      <c r="J18" s="25"/>
    </row>
    <row r="19" spans="1:10" outlineLevel="1" x14ac:dyDescent="0.3">
      <c r="A19" s="26"/>
      <c r="B19" s="15" t="s">
        <v>14</v>
      </c>
      <c r="C19" s="27"/>
      <c r="D19" s="27"/>
      <c r="E19" s="27"/>
      <c r="F19" s="17"/>
      <c r="G19" s="17"/>
      <c r="H19" s="17">
        <f>SUM(H20:H21)</f>
        <v>0</v>
      </c>
      <c r="I19" s="17"/>
      <c r="J19" s="17"/>
    </row>
    <row r="20" spans="1:10" outlineLevel="2" x14ac:dyDescent="0.3">
      <c r="A20" s="26"/>
      <c r="B20" s="28" t="s">
        <v>22</v>
      </c>
      <c r="C20" s="29"/>
      <c r="D20" s="29"/>
      <c r="E20" s="29" t="s">
        <v>3</v>
      </c>
      <c r="F20" s="17">
        <f>F23+F24+F25</f>
        <v>470</v>
      </c>
      <c r="G20" s="30">
        <f>VLOOKUP(B20,СМР!$B$3:$F$6,5,0)</f>
        <v>0</v>
      </c>
      <c r="H20" s="31">
        <f>G20*F20</f>
        <v>0</v>
      </c>
      <c r="I20" s="17"/>
      <c r="J20" s="17"/>
    </row>
    <row r="21" spans="1:10" outlineLevel="2" x14ac:dyDescent="0.3">
      <c r="A21" s="26"/>
      <c r="B21" s="28" t="s">
        <v>43</v>
      </c>
      <c r="C21" s="29"/>
      <c r="D21" s="29"/>
      <c r="E21" s="29" t="s">
        <v>3</v>
      </c>
      <c r="F21" s="17">
        <f>F26+F27</f>
        <v>280</v>
      </c>
      <c r="G21" s="30">
        <f>VLOOKUP(B21,СМР!$B$3:$F$6,5,0)</f>
        <v>0</v>
      </c>
      <c r="H21" s="31">
        <f>G21*F21</f>
        <v>0</v>
      </c>
      <c r="I21" s="17"/>
      <c r="J21" s="17"/>
    </row>
    <row r="22" spans="1:10" s="36" customFormat="1" outlineLevel="1" x14ac:dyDescent="0.3">
      <c r="A22" s="32"/>
      <c r="B22" s="33" t="s">
        <v>15</v>
      </c>
      <c r="C22" s="34"/>
      <c r="D22" s="34"/>
      <c r="E22" s="34"/>
      <c r="F22" s="35"/>
      <c r="G22" s="35"/>
      <c r="H22" s="35">
        <f>SUM(H23:H28)</f>
        <v>0</v>
      </c>
      <c r="I22" s="35"/>
      <c r="J22" s="35"/>
    </row>
    <row r="23" spans="1:10" ht="27.6" outlineLevel="2" x14ac:dyDescent="0.3">
      <c r="A23" s="37"/>
      <c r="B23" s="38" t="s">
        <v>32</v>
      </c>
      <c r="C23" s="39" t="s">
        <v>35</v>
      </c>
      <c r="D23" s="39" t="s">
        <v>34</v>
      </c>
      <c r="E23" s="39" t="s">
        <v>4</v>
      </c>
      <c r="F23" s="40">
        <v>100</v>
      </c>
      <c r="G23" s="41">
        <f>VLOOKUP($B23,ТМЦ!$B$3:$J$25,6,0)</f>
        <v>0</v>
      </c>
      <c r="H23" s="41">
        <f>G23*F23</f>
        <v>0</v>
      </c>
      <c r="I23" s="42"/>
      <c r="J23" s="45">
        <f>VLOOKUP(B23,ТМЦ!$B$3:$J$25,9,0)</f>
        <v>0</v>
      </c>
    </row>
    <row r="24" spans="1:10" ht="27.6" outlineLevel="2" x14ac:dyDescent="0.3">
      <c r="A24" s="43"/>
      <c r="B24" s="38" t="s">
        <v>38</v>
      </c>
      <c r="C24" s="39" t="s">
        <v>36</v>
      </c>
      <c r="D24" s="39" t="s">
        <v>37</v>
      </c>
      <c r="E24" s="39" t="s">
        <v>4</v>
      </c>
      <c r="F24" s="40">
        <v>190</v>
      </c>
      <c r="G24" s="41">
        <f>VLOOKUP($B24,ТМЦ!$B$3:$J$25,6,0)</f>
        <v>0</v>
      </c>
      <c r="H24" s="41">
        <f>G24*F24</f>
        <v>0</v>
      </c>
      <c r="I24" s="42"/>
      <c r="J24" s="45">
        <f>VLOOKUP(B24,ТМЦ!$B$3:$J$25,9,0)</f>
        <v>0</v>
      </c>
    </row>
    <row r="25" spans="1:10" ht="29.25" customHeight="1" outlineLevel="2" x14ac:dyDescent="0.3">
      <c r="A25" s="43"/>
      <c r="B25" s="38" t="s">
        <v>39</v>
      </c>
      <c r="C25" s="39"/>
      <c r="D25" s="39" t="s">
        <v>40</v>
      </c>
      <c r="E25" s="39" t="s">
        <v>4</v>
      </c>
      <c r="F25" s="40">
        <v>180</v>
      </c>
      <c r="G25" s="41">
        <f>VLOOKUP($B25,ТМЦ!$B$3:$J$25,6,0)</f>
        <v>0</v>
      </c>
      <c r="H25" s="41">
        <f>G25*F25</f>
        <v>0</v>
      </c>
      <c r="I25" s="42"/>
      <c r="J25" s="45">
        <f>VLOOKUP(B25,ТМЦ!$B$3:$J$25,9,0)</f>
        <v>0</v>
      </c>
    </row>
    <row r="26" spans="1:10" ht="34.5" customHeight="1" outlineLevel="2" x14ac:dyDescent="0.3">
      <c r="A26" s="43"/>
      <c r="B26" s="38" t="s">
        <v>44</v>
      </c>
      <c r="C26" s="39"/>
      <c r="D26" s="39" t="s">
        <v>41</v>
      </c>
      <c r="E26" s="39" t="s">
        <v>4</v>
      </c>
      <c r="F26" s="40">
        <v>180</v>
      </c>
      <c r="G26" s="41">
        <f>VLOOKUP($B26,ТМЦ!$B$3:$J$25,6,0)</f>
        <v>0</v>
      </c>
      <c r="H26" s="41">
        <f>G26*F26</f>
        <v>0</v>
      </c>
      <c r="I26" s="42"/>
      <c r="J26" s="45">
        <f>VLOOKUP(B26,ТМЦ!$B$3:$J$25,9,0)</f>
        <v>0</v>
      </c>
    </row>
    <row r="27" spans="1:10" ht="34.5" customHeight="1" outlineLevel="2" x14ac:dyDescent="0.3">
      <c r="A27" s="43"/>
      <c r="B27" s="38" t="s">
        <v>45</v>
      </c>
      <c r="C27" s="39"/>
      <c r="D27" s="39" t="s">
        <v>42</v>
      </c>
      <c r="E27" s="39" t="s">
        <v>4</v>
      </c>
      <c r="F27" s="40">
        <v>100</v>
      </c>
      <c r="G27" s="41">
        <f>VLOOKUP($B27,ТМЦ!$B$3:$J$25,6,0)</f>
        <v>0</v>
      </c>
      <c r="H27" s="41">
        <f>G27*F27</f>
        <v>0</v>
      </c>
      <c r="I27" s="42"/>
      <c r="J27" s="45">
        <f>VLOOKUP(B27,ТМЦ!$B$3:$J$25,9,0)</f>
        <v>0</v>
      </c>
    </row>
    <row r="28" spans="1:10" ht="78.75" customHeight="1" outlineLevel="2" x14ac:dyDescent="0.3">
      <c r="A28" s="43"/>
      <c r="B28" s="38" t="s">
        <v>83</v>
      </c>
      <c r="C28" s="39"/>
      <c r="D28" s="39"/>
      <c r="E28" s="39" t="s">
        <v>50</v>
      </c>
      <c r="F28" s="40" t="e">
        <f>H28*100/H19</f>
        <v>#DIV/0!</v>
      </c>
      <c r="G28" s="41"/>
      <c r="H28" s="41">
        <f>SUM(H29:H36)</f>
        <v>0</v>
      </c>
      <c r="I28" s="42"/>
      <c r="J28" s="41"/>
    </row>
    <row r="29" spans="1:10" ht="24.75" customHeight="1" outlineLevel="3" x14ac:dyDescent="0.3">
      <c r="A29" s="43"/>
      <c r="B29" s="44" t="s">
        <v>46</v>
      </c>
      <c r="C29" s="39"/>
      <c r="D29" s="39"/>
      <c r="E29" s="39" t="s">
        <v>5</v>
      </c>
      <c r="F29" s="40">
        <v>200</v>
      </c>
      <c r="G29" s="41">
        <f>VLOOKUP($B29,ТМЦ!$B$3:$J$25,6,0)</f>
        <v>0</v>
      </c>
      <c r="H29" s="41">
        <f t="shared" ref="H29:H32" si="0">G29*F29</f>
        <v>0</v>
      </c>
      <c r="I29" s="42"/>
      <c r="J29" s="45">
        <f>VLOOKUP(B29,ТМЦ!$B$3:$J$25,9,0)</f>
        <v>0</v>
      </c>
    </row>
    <row r="30" spans="1:10" ht="24.75" customHeight="1" outlineLevel="3" x14ac:dyDescent="0.3">
      <c r="A30" s="43"/>
      <c r="B30" s="44" t="s">
        <v>47</v>
      </c>
      <c r="C30" s="39"/>
      <c r="D30" s="39"/>
      <c r="E30" s="39" t="s">
        <v>5</v>
      </c>
      <c r="F30" s="40">
        <v>2</v>
      </c>
      <c r="G30" s="41">
        <f>VLOOKUP($B30,ТМЦ!$B$3:$J$25,6,0)</f>
        <v>0</v>
      </c>
      <c r="H30" s="41">
        <f t="shared" si="0"/>
        <v>0</v>
      </c>
      <c r="I30" s="42"/>
      <c r="J30" s="45">
        <f>VLOOKUP(B30,ТМЦ!$B$3:$J$25,9,0)</f>
        <v>0</v>
      </c>
    </row>
    <row r="31" spans="1:10" ht="24.75" customHeight="1" outlineLevel="3" x14ac:dyDescent="0.3">
      <c r="A31" s="43"/>
      <c r="B31" s="44" t="s">
        <v>48</v>
      </c>
      <c r="C31" s="39"/>
      <c r="D31" s="39"/>
      <c r="E31" s="39" t="s">
        <v>5</v>
      </c>
      <c r="F31" s="40">
        <v>2</v>
      </c>
      <c r="G31" s="41">
        <f>VLOOKUP($B31,ТМЦ!$B$3:$J$25,6,0)</f>
        <v>0</v>
      </c>
      <c r="H31" s="41">
        <f t="shared" si="0"/>
        <v>0</v>
      </c>
      <c r="I31" s="42"/>
      <c r="J31" s="45">
        <f>VLOOKUP(B31,ТМЦ!$B$3:$J$25,9,0)</f>
        <v>0</v>
      </c>
    </row>
    <row r="32" spans="1:10" ht="24.75" customHeight="1" outlineLevel="3" x14ac:dyDescent="0.3">
      <c r="A32" s="43"/>
      <c r="B32" s="44" t="s">
        <v>49</v>
      </c>
      <c r="C32" s="39"/>
      <c r="D32" s="39"/>
      <c r="E32" s="39" t="s">
        <v>5</v>
      </c>
      <c r="F32" s="40">
        <v>8</v>
      </c>
      <c r="G32" s="41">
        <f>VLOOKUP($B32,ТМЦ!$B$3:$J$25,6,0)</f>
        <v>0</v>
      </c>
      <c r="H32" s="41">
        <f t="shared" si="0"/>
        <v>0</v>
      </c>
      <c r="I32" s="42"/>
      <c r="J32" s="45">
        <f>VLOOKUP(B32,ТМЦ!$B$3:$J$25,9,0)</f>
        <v>0</v>
      </c>
    </row>
    <row r="33" spans="1:10" ht="24.75" customHeight="1" outlineLevel="3" x14ac:dyDescent="0.3">
      <c r="A33" s="43"/>
      <c r="B33" s="44" t="s">
        <v>76</v>
      </c>
      <c r="C33" s="39"/>
      <c r="D33" s="39"/>
      <c r="E33" s="39" t="s">
        <v>5</v>
      </c>
      <c r="F33" s="40">
        <v>1</v>
      </c>
      <c r="G33" s="41">
        <f>VLOOKUP($B33,ТМЦ!$B$3:$J$25,6,0)</f>
        <v>0</v>
      </c>
      <c r="H33" s="41">
        <f t="shared" ref="H33" si="1">G33*F33</f>
        <v>0</v>
      </c>
      <c r="I33" s="42"/>
      <c r="J33" s="45">
        <f>VLOOKUP(B33,ТМЦ!$B$3:$J$25,9,0)</f>
        <v>0</v>
      </c>
    </row>
    <row r="34" spans="1:10" ht="33" customHeight="1" outlineLevel="3" x14ac:dyDescent="0.3">
      <c r="A34" s="43"/>
      <c r="B34" s="44" t="s">
        <v>77</v>
      </c>
      <c r="C34" s="39"/>
      <c r="D34" s="39"/>
      <c r="E34" s="39" t="s">
        <v>5</v>
      </c>
      <c r="F34" s="40">
        <v>2</v>
      </c>
      <c r="G34" s="41">
        <f>VLOOKUP($B34,ТМЦ!$B$3:$J$25,6,0)</f>
        <v>0</v>
      </c>
      <c r="H34" s="41">
        <f t="shared" ref="H34:H35" si="2">G34*F34</f>
        <v>0</v>
      </c>
      <c r="I34" s="42"/>
      <c r="J34" s="45">
        <f>VLOOKUP(B34,ТМЦ!$B$3:$J$25,9,0)</f>
        <v>0</v>
      </c>
    </row>
    <row r="35" spans="1:10" ht="24.75" customHeight="1" outlineLevel="3" x14ac:dyDescent="0.3">
      <c r="A35" s="43"/>
      <c r="B35" s="44" t="s">
        <v>78</v>
      </c>
      <c r="C35" s="39"/>
      <c r="D35" s="39"/>
      <c r="E35" s="39" t="s">
        <v>5</v>
      </c>
      <c r="F35" s="40">
        <v>4</v>
      </c>
      <c r="G35" s="41">
        <f>VLOOKUP($B35,ТМЦ!$B$3:$J$25,6,0)</f>
        <v>0</v>
      </c>
      <c r="H35" s="41">
        <f t="shared" si="2"/>
        <v>0</v>
      </c>
      <c r="I35" s="42"/>
      <c r="J35" s="45">
        <f>VLOOKUP(B35,ТМЦ!$B$3:$J$25,9,0)</f>
        <v>0</v>
      </c>
    </row>
    <row r="36" spans="1:10" ht="24.75" customHeight="1" outlineLevel="3" x14ac:dyDescent="0.3">
      <c r="A36" s="43"/>
      <c r="B36" s="44" t="s">
        <v>79</v>
      </c>
      <c r="C36" s="39"/>
      <c r="D36" s="39"/>
      <c r="E36" s="39" t="s">
        <v>5</v>
      </c>
      <c r="F36" s="40">
        <v>28</v>
      </c>
      <c r="G36" s="41">
        <f>VLOOKUP($B36,ТМЦ!$B$3:$J$25,6,0)</f>
        <v>0</v>
      </c>
      <c r="H36" s="41">
        <f t="shared" ref="H36" si="3">G36*F36</f>
        <v>0</v>
      </c>
      <c r="I36" s="42"/>
      <c r="J36" s="45">
        <f>VLOOKUP($B36,ТМЦ!$B$3:$J$25,9,0)</f>
        <v>0</v>
      </c>
    </row>
    <row r="37" spans="1:10" ht="21" customHeight="1" x14ac:dyDescent="0.3">
      <c r="A37" s="18" t="s">
        <v>25</v>
      </c>
      <c r="B37" s="19" t="s">
        <v>16</v>
      </c>
      <c r="C37" s="20"/>
      <c r="D37" s="20"/>
      <c r="E37" s="20"/>
      <c r="F37" s="21"/>
      <c r="G37" s="21"/>
      <c r="H37" s="21"/>
      <c r="I37" s="21"/>
      <c r="J37" s="21"/>
    </row>
    <row r="38" spans="1:10" ht="21" customHeight="1" x14ac:dyDescent="0.3">
      <c r="A38" s="22" t="s">
        <v>26</v>
      </c>
      <c r="B38" s="23" t="s">
        <v>16</v>
      </c>
      <c r="C38" s="24"/>
      <c r="D38" s="24"/>
      <c r="E38" s="24"/>
      <c r="F38" s="25"/>
      <c r="G38" s="25"/>
      <c r="H38" s="25">
        <f>H39+H41</f>
        <v>0</v>
      </c>
      <c r="I38" s="25"/>
      <c r="J38" s="25"/>
    </row>
    <row r="39" spans="1:10" ht="21" customHeight="1" outlineLevel="1" x14ac:dyDescent="0.3">
      <c r="A39" s="26"/>
      <c r="B39" s="15" t="s">
        <v>14</v>
      </c>
      <c r="C39" s="27"/>
      <c r="D39" s="27"/>
      <c r="E39" s="27"/>
      <c r="F39" s="17"/>
      <c r="G39" s="17"/>
      <c r="H39" s="17">
        <f>SUM(H40:H40)</f>
        <v>0</v>
      </c>
      <c r="I39" s="17"/>
      <c r="J39" s="17"/>
    </row>
    <row r="40" spans="1:10" ht="21" customHeight="1" outlineLevel="2" x14ac:dyDescent="0.3">
      <c r="A40" s="26"/>
      <c r="B40" s="28" t="s">
        <v>6</v>
      </c>
      <c r="C40" s="29"/>
      <c r="D40" s="29"/>
      <c r="E40" s="29" t="s">
        <v>7</v>
      </c>
      <c r="F40" s="17">
        <v>1</v>
      </c>
      <c r="G40" s="30">
        <f>VLOOKUP(B40,СМР!$B$3:$F$6,5,0)</f>
        <v>0</v>
      </c>
      <c r="H40" s="31">
        <f t="shared" ref="H40" si="4">G40*F40</f>
        <v>0</v>
      </c>
      <c r="I40" s="31"/>
      <c r="J40" s="31"/>
    </row>
    <row r="41" spans="1:10" s="36" customFormat="1" outlineLevel="1" x14ac:dyDescent="0.3">
      <c r="A41" s="32"/>
      <c r="B41" s="33" t="s">
        <v>15</v>
      </c>
      <c r="C41" s="34"/>
      <c r="D41" s="34"/>
      <c r="E41" s="34"/>
      <c r="F41" s="35"/>
      <c r="G41" s="35"/>
      <c r="H41" s="35">
        <f>SUM(H42:H49)</f>
        <v>0</v>
      </c>
      <c r="I41" s="35"/>
      <c r="J41" s="35"/>
    </row>
    <row r="42" spans="1:10" ht="20.25" customHeight="1" outlineLevel="2" x14ac:dyDescent="0.3">
      <c r="A42" s="37"/>
      <c r="B42" s="38" t="s">
        <v>56</v>
      </c>
      <c r="C42" s="39" t="s">
        <v>55</v>
      </c>
      <c r="D42" s="39" t="s">
        <v>54</v>
      </c>
      <c r="E42" s="39" t="s">
        <v>5</v>
      </c>
      <c r="F42" s="40">
        <v>2</v>
      </c>
      <c r="G42" s="41">
        <f>VLOOKUP($B42,ТМЦ!$B$3:$J$25,6,0)</f>
        <v>0</v>
      </c>
      <c r="H42" s="41">
        <f t="shared" ref="H42:H47" si="5">G42*F42</f>
        <v>0</v>
      </c>
      <c r="I42" s="42"/>
      <c r="J42" s="45">
        <f>VLOOKUP(B42,ТМЦ!$B$3:$J$25,9,0)</f>
        <v>0</v>
      </c>
    </row>
    <row r="43" spans="1:10" ht="20.25" customHeight="1" outlineLevel="2" x14ac:dyDescent="0.3">
      <c r="A43" s="37"/>
      <c r="B43" s="38" t="s">
        <v>66</v>
      </c>
      <c r="C43" s="39"/>
      <c r="D43" s="39"/>
      <c r="E43" s="39" t="s">
        <v>5</v>
      </c>
      <c r="F43" s="40">
        <v>2</v>
      </c>
      <c r="G43" s="41">
        <f>VLOOKUP($B43,ТМЦ!$B$3:$J$25,6,0)</f>
        <v>0</v>
      </c>
      <c r="H43" s="41">
        <f t="shared" si="5"/>
        <v>0</v>
      </c>
      <c r="I43" s="42"/>
      <c r="J43" s="45">
        <f>VLOOKUP(B43,ТМЦ!$B$3:$J$25,9,0)</f>
        <v>0</v>
      </c>
    </row>
    <row r="44" spans="1:10" ht="20.25" customHeight="1" outlineLevel="2" x14ac:dyDescent="0.3">
      <c r="A44" s="37"/>
      <c r="B44" s="38" t="s">
        <v>57</v>
      </c>
      <c r="C44" s="39"/>
      <c r="D44" s="39" t="s">
        <v>58</v>
      </c>
      <c r="E44" s="39" t="s">
        <v>5</v>
      </c>
      <c r="F44" s="40">
        <v>2</v>
      </c>
      <c r="G44" s="41">
        <f>VLOOKUP($B44,ТМЦ!$B$3:$J$25,6,0)</f>
        <v>0</v>
      </c>
      <c r="H44" s="41">
        <f t="shared" si="5"/>
        <v>0</v>
      </c>
      <c r="I44" s="42"/>
      <c r="J44" s="45">
        <f>VLOOKUP(B44,ТМЦ!$B$3:$J$25,9,0)</f>
        <v>0</v>
      </c>
    </row>
    <row r="45" spans="1:10" ht="20.25" customHeight="1" outlineLevel="2" x14ac:dyDescent="0.3">
      <c r="A45" s="37"/>
      <c r="B45" s="38" t="s">
        <v>59</v>
      </c>
      <c r="C45" s="39"/>
      <c r="D45" s="39" t="s">
        <v>60</v>
      </c>
      <c r="E45" s="39" t="s">
        <v>5</v>
      </c>
      <c r="F45" s="40">
        <v>2</v>
      </c>
      <c r="G45" s="41">
        <f>VLOOKUP($B45,ТМЦ!$B$3:$J$25,6,0)</f>
        <v>0</v>
      </c>
      <c r="H45" s="41">
        <f t="shared" si="5"/>
        <v>0</v>
      </c>
      <c r="I45" s="42"/>
      <c r="J45" s="45">
        <f>VLOOKUP(B45,ТМЦ!$B$3:$J$25,9,0)</f>
        <v>0</v>
      </c>
    </row>
    <row r="46" spans="1:10" ht="20.25" customHeight="1" outlineLevel="2" x14ac:dyDescent="0.3">
      <c r="A46" s="37"/>
      <c r="B46" s="38" t="s">
        <v>61</v>
      </c>
      <c r="C46" s="39" t="s">
        <v>62</v>
      </c>
      <c r="D46" s="39" t="s">
        <v>63</v>
      </c>
      <c r="E46" s="39" t="s">
        <v>5</v>
      </c>
      <c r="F46" s="40">
        <v>2</v>
      </c>
      <c r="G46" s="41">
        <f>VLOOKUP($B46,ТМЦ!$B$3:$J$25,6,0)</f>
        <v>0</v>
      </c>
      <c r="H46" s="41">
        <f t="shared" si="5"/>
        <v>0</v>
      </c>
      <c r="I46" s="42"/>
      <c r="J46" s="45">
        <f>VLOOKUP(B46,ТМЦ!$B$3:$J$25,9,0)</f>
        <v>0</v>
      </c>
    </row>
    <row r="47" spans="1:10" ht="20.25" customHeight="1" outlineLevel="2" x14ac:dyDescent="0.3">
      <c r="A47" s="37"/>
      <c r="B47" s="38" t="s">
        <v>64</v>
      </c>
      <c r="C47" s="39"/>
      <c r="D47" s="39" t="s">
        <v>65</v>
      </c>
      <c r="E47" s="39" t="s">
        <v>5</v>
      </c>
      <c r="F47" s="40">
        <v>2</v>
      </c>
      <c r="G47" s="41">
        <f>VLOOKUP($B47,ТМЦ!$B$3:$J$25,6,0)</f>
        <v>0</v>
      </c>
      <c r="H47" s="41">
        <f t="shared" si="5"/>
        <v>0</v>
      </c>
      <c r="I47" s="42"/>
      <c r="J47" s="45">
        <f>VLOOKUP(B47,ТМЦ!$B$3:$J$25,9,0)</f>
        <v>0</v>
      </c>
    </row>
    <row r="48" spans="1:10" ht="20.25" customHeight="1" outlineLevel="2" x14ac:dyDescent="0.3">
      <c r="A48" s="37"/>
      <c r="B48" s="38" t="s">
        <v>80</v>
      </c>
      <c r="C48" s="39"/>
      <c r="D48" s="39"/>
      <c r="E48" s="39" t="s">
        <v>5</v>
      </c>
      <c r="F48" s="40">
        <v>1</v>
      </c>
      <c r="G48" s="41">
        <f>VLOOKUP($B48,ТМЦ!$B$3:$J$25,6,0)</f>
        <v>0</v>
      </c>
      <c r="H48" s="41">
        <f t="shared" ref="H48" si="6">G48*F48</f>
        <v>0</v>
      </c>
      <c r="I48" s="42"/>
      <c r="J48" s="45">
        <f>VLOOKUP(B48,ТМЦ!$B$3:$J$25,9,0)</f>
        <v>0</v>
      </c>
    </row>
    <row r="49" spans="1:10" ht="54.75" customHeight="1" outlineLevel="2" x14ac:dyDescent="0.3">
      <c r="A49" s="37"/>
      <c r="B49" s="38" t="s">
        <v>84</v>
      </c>
      <c r="C49" s="39"/>
      <c r="D49" s="39"/>
      <c r="E49" s="39" t="s">
        <v>50</v>
      </c>
      <c r="F49" s="40" t="e">
        <f>H49*100/H39</f>
        <v>#DIV/0!</v>
      </c>
      <c r="G49" s="41"/>
      <c r="H49" s="41">
        <f>SUM(H50:H52)</f>
        <v>0</v>
      </c>
      <c r="I49" s="42"/>
      <c r="J49" s="41"/>
    </row>
    <row r="50" spans="1:10" ht="22.5" customHeight="1" outlineLevel="3" x14ac:dyDescent="0.3">
      <c r="A50" s="37"/>
      <c r="B50" s="44" t="s">
        <v>53</v>
      </c>
      <c r="C50" s="39"/>
      <c r="D50" s="39"/>
      <c r="E50" s="39" t="s">
        <v>5</v>
      </c>
      <c r="F50" s="40">
        <v>1</v>
      </c>
      <c r="G50" s="41">
        <f>VLOOKUP($B50,ТМЦ!$B$3:$J$25,6,0)</f>
        <v>0</v>
      </c>
      <c r="H50" s="41">
        <f>G50*F50</f>
        <v>0</v>
      </c>
      <c r="I50" s="42"/>
      <c r="J50" s="45">
        <f>VLOOKUP(B50,ТМЦ!$B$3:$J$25,9,0)</f>
        <v>0</v>
      </c>
    </row>
    <row r="51" spans="1:10" ht="22.5" customHeight="1" outlineLevel="3" x14ac:dyDescent="0.3">
      <c r="A51" s="37"/>
      <c r="B51" s="44" t="s">
        <v>51</v>
      </c>
      <c r="C51" s="39"/>
      <c r="D51" s="39"/>
      <c r="E51" s="39" t="s">
        <v>5</v>
      </c>
      <c r="F51" s="40">
        <v>4</v>
      </c>
      <c r="G51" s="41">
        <f>VLOOKUP($B51,ТМЦ!$B$3:$J$25,6,0)</f>
        <v>0</v>
      </c>
      <c r="H51" s="41">
        <f>G51*F51</f>
        <v>0</v>
      </c>
      <c r="I51" s="42"/>
      <c r="J51" s="45">
        <f>VLOOKUP(B51,ТМЦ!$B$3:$J$25,9,0)</f>
        <v>0</v>
      </c>
    </row>
    <row r="52" spans="1:10" ht="22.5" customHeight="1" outlineLevel="3" x14ac:dyDescent="0.3">
      <c r="A52" s="37"/>
      <c r="B52" s="44" t="s">
        <v>52</v>
      </c>
      <c r="C52" s="39"/>
      <c r="D52" s="39"/>
      <c r="E52" s="39" t="s">
        <v>5</v>
      </c>
      <c r="F52" s="40">
        <v>4</v>
      </c>
      <c r="G52" s="41">
        <f>VLOOKUP($B52,ТМЦ!$B$3:$J$25,6,0)</f>
        <v>0</v>
      </c>
      <c r="H52" s="41">
        <f>G52*F52</f>
        <v>0</v>
      </c>
      <c r="I52" s="42"/>
      <c r="J52" s="45">
        <f>VLOOKUP(B52,ТМЦ!$B$3:$J$25,9,0)</f>
        <v>0</v>
      </c>
    </row>
    <row r="53" spans="1:10" x14ac:dyDescent="0.3">
      <c r="A53" s="18" t="s">
        <v>27</v>
      </c>
      <c r="B53" s="19" t="s">
        <v>8</v>
      </c>
      <c r="C53" s="20"/>
      <c r="D53" s="20"/>
      <c r="E53" s="20"/>
      <c r="F53" s="21"/>
      <c r="G53" s="21"/>
      <c r="H53" s="21"/>
      <c r="I53" s="21"/>
      <c r="J53" s="21"/>
    </row>
    <row r="54" spans="1:10" s="46" customFormat="1" x14ac:dyDescent="0.3">
      <c r="A54" s="22" t="s">
        <v>28</v>
      </c>
      <c r="B54" s="23" t="s">
        <v>8</v>
      </c>
      <c r="C54" s="24"/>
      <c r="D54" s="24"/>
      <c r="E54" s="24"/>
      <c r="F54" s="25"/>
      <c r="G54" s="25"/>
      <c r="H54" s="25">
        <f>H55+H57</f>
        <v>0</v>
      </c>
      <c r="I54" s="25"/>
      <c r="J54" s="25"/>
    </row>
    <row r="55" spans="1:10" s="48" customFormat="1" outlineLevel="1" x14ac:dyDescent="0.3">
      <c r="A55" s="47"/>
      <c r="B55" s="15" t="s">
        <v>14</v>
      </c>
      <c r="C55" s="27"/>
      <c r="D55" s="27"/>
      <c r="E55" s="27"/>
      <c r="F55" s="17"/>
      <c r="G55" s="17"/>
      <c r="H55" s="17">
        <f>SUM(H56:H56)</f>
        <v>0</v>
      </c>
      <c r="I55" s="17"/>
      <c r="J55" s="17"/>
    </row>
    <row r="56" spans="1:10" s="48" customFormat="1" outlineLevel="2" x14ac:dyDescent="0.3">
      <c r="A56" s="47"/>
      <c r="B56" s="28" t="s">
        <v>19</v>
      </c>
      <c r="C56" s="29"/>
      <c r="D56" s="29"/>
      <c r="E56" s="29" t="s">
        <v>7</v>
      </c>
      <c r="F56" s="17">
        <v>1</v>
      </c>
      <c r="G56" s="30">
        <f>VLOOKUP(B56,СМР!$B$3:$F$6,5,0)</f>
        <v>0</v>
      </c>
      <c r="H56" s="31">
        <f>G56*F56</f>
        <v>0</v>
      </c>
      <c r="I56" s="17"/>
      <c r="J56" s="17"/>
    </row>
    <row r="57" spans="1:10" s="48" customFormat="1" outlineLevel="1" x14ac:dyDescent="0.3">
      <c r="A57" s="49"/>
      <c r="B57" s="50" t="s">
        <v>15</v>
      </c>
      <c r="C57" s="51"/>
      <c r="D57" s="51"/>
      <c r="E57" s="51"/>
      <c r="F57" s="52"/>
      <c r="G57" s="52"/>
      <c r="H57" s="52">
        <f>SUM(H58:H58)</f>
        <v>0</v>
      </c>
      <c r="I57" s="52"/>
      <c r="J57" s="52"/>
    </row>
    <row r="58" spans="1:10" s="48" customFormat="1" outlineLevel="2" x14ac:dyDescent="0.3">
      <c r="A58" s="53"/>
      <c r="B58" s="54" t="s">
        <v>20</v>
      </c>
      <c r="C58" s="53"/>
      <c r="D58" s="53"/>
      <c r="E58" s="53"/>
      <c r="F58" s="55"/>
      <c r="G58" s="56"/>
      <c r="H58" s="56">
        <f>G58*F58</f>
        <v>0</v>
      </c>
      <c r="I58" s="57"/>
      <c r="J58" s="57"/>
    </row>
    <row r="59" spans="1:10" x14ac:dyDescent="0.3">
      <c r="A59" s="22"/>
      <c r="B59" s="58"/>
      <c r="C59" s="59"/>
      <c r="D59" s="59"/>
      <c r="E59" s="59"/>
      <c r="F59" s="59"/>
      <c r="G59" s="60" t="s">
        <v>81</v>
      </c>
      <c r="H59" s="61">
        <f>H54+H38+H18</f>
        <v>0</v>
      </c>
      <c r="I59" s="62"/>
      <c r="J59" s="62"/>
    </row>
    <row r="60" spans="1:10" x14ac:dyDescent="0.3">
      <c r="A60" s="63"/>
      <c r="B60" s="64"/>
      <c r="C60" s="65"/>
      <c r="D60" s="65"/>
      <c r="E60" s="65"/>
      <c r="F60" s="65"/>
      <c r="G60" s="66" t="s">
        <v>17</v>
      </c>
      <c r="H60" s="104">
        <f>SUMIF($B$15:$B$58,"Работа:",H$15:H$58)</f>
        <v>0</v>
      </c>
      <c r="I60" s="67"/>
      <c r="J60" s="67"/>
    </row>
    <row r="61" spans="1:10" x14ac:dyDescent="0.3">
      <c r="A61" s="63"/>
      <c r="B61" s="64"/>
      <c r="C61" s="65"/>
      <c r="D61" s="65"/>
      <c r="E61" s="65"/>
      <c r="F61" s="65"/>
      <c r="G61" s="66" t="s">
        <v>18</v>
      </c>
      <c r="H61" s="104">
        <f>SUMIF($B$15:$B$58,"Материалы:",H$15:H$58)</f>
        <v>0</v>
      </c>
      <c r="I61" s="67"/>
      <c r="J61" s="67"/>
    </row>
    <row r="62" spans="1:10" x14ac:dyDescent="0.3">
      <c r="A62" s="63"/>
      <c r="B62" s="64"/>
      <c r="C62" s="65"/>
      <c r="D62" s="65"/>
      <c r="E62" s="65"/>
      <c r="F62" s="65"/>
      <c r="G62" s="66" t="s">
        <v>82</v>
      </c>
      <c r="H62" s="104">
        <f>H59*22/122</f>
        <v>0</v>
      </c>
      <c r="I62" s="67"/>
      <c r="J62" s="67"/>
    </row>
    <row r="64" spans="1:10" s="69" customFormat="1" x14ac:dyDescent="0.3">
      <c r="A64" s="1"/>
      <c r="B64" s="68" t="s">
        <v>67</v>
      </c>
      <c r="C64" s="1"/>
      <c r="D64" s="1"/>
      <c r="E64" s="1"/>
      <c r="F64" s="1"/>
      <c r="G64" s="1"/>
      <c r="H64" s="1"/>
      <c r="I64" s="1"/>
      <c r="J64" s="1"/>
    </row>
    <row r="65" spans="1:10" s="69" customFormat="1" ht="24" customHeight="1" x14ac:dyDescent="0.3">
      <c r="A65" s="70" t="s">
        <v>20</v>
      </c>
      <c r="B65" s="71" t="s">
        <v>68</v>
      </c>
      <c r="C65" s="71"/>
      <c r="D65" s="71"/>
      <c r="E65" s="71"/>
      <c r="F65" s="71"/>
      <c r="G65" s="71"/>
      <c r="H65" s="71"/>
      <c r="I65" s="71"/>
      <c r="J65" s="71"/>
    </row>
    <row r="66" spans="1:10" s="69" customFormat="1" ht="69" customHeight="1" x14ac:dyDescent="0.3">
      <c r="A66" s="72" t="s">
        <v>20</v>
      </c>
      <c r="B66" s="71" t="s">
        <v>69</v>
      </c>
      <c r="C66" s="71"/>
      <c r="D66" s="71"/>
      <c r="E66" s="71"/>
      <c r="F66" s="71"/>
      <c r="G66" s="71"/>
      <c r="H66" s="71"/>
      <c r="I66" s="71"/>
      <c r="J66" s="71"/>
    </row>
    <row r="67" spans="1:10" s="69" customFormat="1" ht="24.75" customHeight="1" x14ac:dyDescent="0.3">
      <c r="A67" s="70" t="s">
        <v>20</v>
      </c>
      <c r="B67" s="4" t="s">
        <v>70</v>
      </c>
      <c r="C67" s="4"/>
      <c r="D67" s="4"/>
      <c r="E67" s="4"/>
      <c r="F67" s="4"/>
      <c r="G67" s="4"/>
      <c r="H67" s="4"/>
      <c r="I67" s="4"/>
      <c r="J67" s="4"/>
    </row>
  </sheetData>
  <mergeCells count="5">
    <mergeCell ref="B65:J65"/>
    <mergeCell ref="B66:J66"/>
    <mergeCell ref="B67:J67"/>
    <mergeCell ref="A10:J10"/>
    <mergeCell ref="A11:J11"/>
  </mergeCells>
  <phoneticPr fontId="8" type="noConversion"/>
  <conditionalFormatting sqref="J50:J52">
    <cfRule type="cellIs" dxfId="4" priority="4" operator="equal">
      <formula>0</formula>
    </cfRule>
  </conditionalFormatting>
  <conditionalFormatting sqref="J42:J48">
    <cfRule type="cellIs" dxfId="3" priority="3" operator="equal">
      <formula>0</formula>
    </cfRule>
  </conditionalFormatting>
  <conditionalFormatting sqref="J29:J36">
    <cfRule type="cellIs" dxfId="2" priority="2" operator="equal">
      <formula>0</formula>
    </cfRule>
  </conditionalFormatting>
  <conditionalFormatting sqref="J23:J27">
    <cfRule type="cellIs" dxfId="1" priority="1" operator="equal">
      <formula>0</formula>
    </cfRule>
  </conditionalFormatting>
  <pageMargins left="0.7" right="0.7" top="0.75" bottom="0.75" header="0.3" footer="0.3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1BE26-943C-4DEC-B55F-FB8347DA3534}">
  <dimension ref="A1:K13"/>
  <sheetViews>
    <sheetView workbookViewId="0">
      <pane xSplit="8" ySplit="2" topLeftCell="I3" activePane="bottomRight" state="frozen"/>
      <selection activeCell="F3" sqref="F3:F10"/>
      <selection pane="topRight" activeCell="F3" sqref="F3:F10"/>
      <selection pane="bottomLeft" activeCell="F3" sqref="F3:F10"/>
      <selection pane="bottomRight" activeCell="J8" sqref="J8"/>
    </sheetView>
  </sheetViews>
  <sheetFormatPr defaultRowHeight="13.8" x14ac:dyDescent="0.3"/>
  <cols>
    <col min="1" max="1" width="7.44140625" style="1" customWidth="1"/>
    <col min="2" max="2" width="26.21875" style="1" customWidth="1"/>
    <col min="3" max="3" width="30.5546875" style="1" customWidth="1"/>
    <col min="4" max="6" width="8.88671875" style="1"/>
    <col min="7" max="7" width="15" style="1" customWidth="1"/>
    <col min="8" max="8" width="17.44140625" style="1" customWidth="1"/>
    <col min="9" max="16384" width="8.88671875" style="1"/>
  </cols>
  <sheetData>
    <row r="1" spans="1:11" x14ac:dyDescent="0.3">
      <c r="A1" s="1" t="s">
        <v>91</v>
      </c>
    </row>
    <row r="2" spans="1:11" x14ac:dyDescent="0.3">
      <c r="A2" s="42" t="s">
        <v>92</v>
      </c>
      <c r="B2" s="83" t="s">
        <v>1</v>
      </c>
      <c r="C2" s="83" t="s">
        <v>31</v>
      </c>
      <c r="D2" s="83" t="s">
        <v>12</v>
      </c>
      <c r="E2" s="84" t="s">
        <v>2</v>
      </c>
      <c r="F2" s="40" t="s">
        <v>9</v>
      </c>
      <c r="G2" s="40" t="s">
        <v>10</v>
      </c>
      <c r="H2" s="40" t="s">
        <v>11</v>
      </c>
    </row>
    <row r="3" spans="1:11" x14ac:dyDescent="0.3">
      <c r="A3" s="85">
        <f>ROW()-2</f>
        <v>1</v>
      </c>
      <c r="B3" s="42" t="s">
        <v>22</v>
      </c>
      <c r="C3" s="42"/>
      <c r="D3" s="85" t="s">
        <v>3</v>
      </c>
      <c r="E3" s="86">
        <f>SUMIF('ЛСР 11.14'!$B$15:$B$58,СМР!B3,'ЛСР 11.14'!$F$15:$F$58)</f>
        <v>470</v>
      </c>
      <c r="F3" s="86"/>
      <c r="G3" s="86">
        <f>F3*E3</f>
        <v>0</v>
      </c>
      <c r="H3" s="42"/>
    </row>
    <row r="4" spans="1:11" x14ac:dyDescent="0.3">
      <c r="A4" s="85">
        <f t="shared" ref="A4:A6" si="0">ROW()-2</f>
        <v>2</v>
      </c>
      <c r="B4" s="42" t="s">
        <v>43</v>
      </c>
      <c r="C4" s="87"/>
      <c r="D4" s="85" t="s">
        <v>3</v>
      </c>
      <c r="E4" s="86">
        <f>SUMIF('ЛСР 11.14'!$B$15:$B$58,СМР!B4,'ЛСР 11.14'!$F$15:$F$58)</f>
        <v>280</v>
      </c>
      <c r="F4" s="86"/>
      <c r="G4" s="86">
        <f t="shared" ref="G4:G6" si="1">F4*E4</f>
        <v>0</v>
      </c>
      <c r="H4" s="42"/>
    </row>
    <row r="5" spans="1:11" x14ac:dyDescent="0.3">
      <c r="A5" s="85">
        <f t="shared" si="0"/>
        <v>3</v>
      </c>
      <c r="B5" s="88" t="s">
        <v>6</v>
      </c>
      <c r="C5" s="87"/>
      <c r="D5" s="85" t="s">
        <v>7</v>
      </c>
      <c r="E5" s="86">
        <f>SUMIF('ЛСР 11.14'!$B$15:$B$58,СМР!B5,'ЛСР 11.14'!$F$15:$F$58)</f>
        <v>1</v>
      </c>
      <c r="F5" s="86"/>
      <c r="G5" s="86">
        <f t="shared" si="1"/>
        <v>0</v>
      </c>
      <c r="H5" s="42"/>
    </row>
    <row r="6" spans="1:11" x14ac:dyDescent="0.3">
      <c r="A6" s="85">
        <f t="shared" si="0"/>
        <v>4</v>
      </c>
      <c r="B6" s="88" t="s">
        <v>19</v>
      </c>
      <c r="C6" s="87"/>
      <c r="D6" s="85" t="s">
        <v>7</v>
      </c>
      <c r="E6" s="86">
        <f>SUMIF('ЛСР 11.14'!$B$15:$B$58,СМР!B6,'ЛСР 11.14'!$F$15:$F$58)</f>
        <v>1</v>
      </c>
      <c r="F6" s="86"/>
      <c r="G6" s="86">
        <f t="shared" si="1"/>
        <v>0</v>
      </c>
      <c r="H6" s="42"/>
    </row>
    <row r="7" spans="1:11" x14ac:dyDescent="0.3">
      <c r="F7" s="89" t="s">
        <v>93</v>
      </c>
      <c r="G7" s="90">
        <f>SUM(G3:G6)</f>
        <v>0</v>
      </c>
    </row>
    <row r="8" spans="1:11" x14ac:dyDescent="0.3">
      <c r="F8" s="89" t="s">
        <v>94</v>
      </c>
      <c r="G8" s="91">
        <f>G7-'ЛСР 11.14'!H60</f>
        <v>0</v>
      </c>
    </row>
    <row r="10" spans="1:11" x14ac:dyDescent="0.3">
      <c r="B10" s="92" t="s">
        <v>67</v>
      </c>
      <c r="C10" s="92"/>
      <c r="D10" s="74"/>
      <c r="G10" s="2"/>
      <c r="I10" s="93"/>
      <c r="J10" s="94"/>
      <c r="K10" s="93"/>
    </row>
    <row r="11" spans="1:11" ht="41.25" customHeight="1" x14ac:dyDescent="0.3">
      <c r="A11" s="95" t="s">
        <v>20</v>
      </c>
      <c r="B11" s="96" t="s">
        <v>68</v>
      </c>
      <c r="C11" s="96"/>
      <c r="D11" s="96"/>
      <c r="E11" s="96"/>
      <c r="F11" s="96"/>
      <c r="G11" s="96"/>
      <c r="H11" s="96"/>
      <c r="I11" s="97"/>
      <c r="J11" s="97"/>
      <c r="K11" s="98"/>
    </row>
    <row r="12" spans="1:11" ht="73.2" customHeight="1" x14ac:dyDescent="0.3">
      <c r="A12" s="46" t="s">
        <v>20</v>
      </c>
      <c r="B12" s="96" t="s">
        <v>69</v>
      </c>
      <c r="C12" s="96"/>
      <c r="D12" s="96"/>
      <c r="E12" s="96"/>
      <c r="F12" s="96"/>
      <c r="G12" s="96"/>
      <c r="H12" s="96"/>
      <c r="I12" s="97"/>
      <c r="J12" s="97"/>
      <c r="K12" s="99"/>
    </row>
    <row r="13" spans="1:11" ht="13.8" customHeight="1" x14ac:dyDescent="0.3">
      <c r="A13" s="95" t="s">
        <v>20</v>
      </c>
      <c r="B13" s="100" t="s">
        <v>70</v>
      </c>
      <c r="C13" s="100"/>
      <c r="D13" s="100"/>
      <c r="E13" s="100"/>
      <c r="F13" s="100"/>
      <c r="G13" s="100"/>
      <c r="H13" s="100"/>
      <c r="I13" s="100"/>
      <c r="J13" s="100"/>
      <c r="K13" s="101"/>
    </row>
  </sheetData>
  <mergeCells count="2">
    <mergeCell ref="B11:H11"/>
    <mergeCell ref="B12:H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98DA2-C3A0-4648-A9EF-3FBBDDFA3DE6}">
  <dimension ref="A1:K32"/>
  <sheetViews>
    <sheetView workbookViewId="0">
      <pane xSplit="10" ySplit="2" topLeftCell="K3" activePane="bottomRight" state="frozen"/>
      <selection activeCell="F3" sqref="F3:F10"/>
      <selection pane="topRight" activeCell="F3" sqref="F3:F10"/>
      <selection pane="bottomLeft" activeCell="F3" sqref="F3:F10"/>
      <selection pane="bottomRight" activeCell="G25" sqref="G3:G25"/>
    </sheetView>
  </sheetViews>
  <sheetFormatPr defaultRowHeight="13.8" x14ac:dyDescent="0.3"/>
  <cols>
    <col min="1" max="1" width="8.88671875" style="1"/>
    <col min="2" max="2" width="35.6640625" style="1" customWidth="1"/>
    <col min="3" max="3" width="14.109375" style="1" customWidth="1"/>
    <col min="4" max="4" width="33.77734375" style="1" customWidth="1"/>
    <col min="5" max="7" width="8.88671875" style="1"/>
    <col min="8" max="8" width="15.88671875" style="1" customWidth="1"/>
    <col min="9" max="9" width="19.33203125" style="1" customWidth="1"/>
    <col min="10" max="10" width="17.88671875" style="1" customWidth="1"/>
    <col min="11" max="16384" width="8.88671875" style="1"/>
  </cols>
  <sheetData>
    <row r="1" spans="1:10" x14ac:dyDescent="0.3">
      <c r="A1" s="1" t="s">
        <v>95</v>
      </c>
    </row>
    <row r="2" spans="1:10" ht="27.6" x14ac:dyDescent="0.3">
      <c r="A2" s="102" t="s">
        <v>92</v>
      </c>
      <c r="B2" s="83" t="s">
        <v>1</v>
      </c>
      <c r="C2" s="83" t="s">
        <v>30</v>
      </c>
      <c r="D2" s="83" t="s">
        <v>31</v>
      </c>
      <c r="E2" s="83" t="s">
        <v>12</v>
      </c>
      <c r="F2" s="84" t="s">
        <v>2</v>
      </c>
      <c r="G2" s="40" t="s">
        <v>9</v>
      </c>
      <c r="H2" s="40" t="s">
        <v>10</v>
      </c>
      <c r="I2" s="40" t="s">
        <v>11</v>
      </c>
      <c r="J2" s="40" t="s">
        <v>33</v>
      </c>
    </row>
    <row r="3" spans="1:10" ht="27.6" x14ac:dyDescent="0.3">
      <c r="A3" s="85">
        <f>ROW()-2</f>
        <v>1</v>
      </c>
      <c r="B3" s="103" t="s">
        <v>32</v>
      </c>
      <c r="C3" s="85" t="s">
        <v>35</v>
      </c>
      <c r="D3" s="45" t="s">
        <v>34</v>
      </c>
      <c r="E3" s="45" t="s">
        <v>4</v>
      </c>
      <c r="F3" s="86">
        <f>SUMIF('ЛСР 11.14'!$B$15:$B$58,ТМЦ!B3,'ЛСР 11.14'!$F$15:$F$58)</f>
        <v>100</v>
      </c>
      <c r="G3" s="86"/>
      <c r="H3" s="86">
        <f>G3*F3</f>
        <v>0</v>
      </c>
      <c r="I3" s="42"/>
      <c r="J3" s="85"/>
    </row>
    <row r="4" spans="1:10" ht="27.6" x14ac:dyDescent="0.3">
      <c r="A4" s="85">
        <f t="shared" ref="A4:A25" si="0">ROW()-2</f>
        <v>2</v>
      </c>
      <c r="B4" s="103" t="s">
        <v>38</v>
      </c>
      <c r="C4" s="85" t="s">
        <v>36</v>
      </c>
      <c r="D4" s="45" t="s">
        <v>37</v>
      </c>
      <c r="E4" s="45" t="s">
        <v>4</v>
      </c>
      <c r="F4" s="86">
        <f>SUMIF('ЛСР 11.14'!$B$15:$B$58,ТМЦ!B4,'ЛСР 11.14'!$F$15:$F$58)</f>
        <v>190</v>
      </c>
      <c r="G4" s="86"/>
      <c r="H4" s="86">
        <f t="shared" ref="H4:H25" si="1">G4*F4</f>
        <v>0</v>
      </c>
      <c r="I4" s="42"/>
      <c r="J4" s="85"/>
    </row>
    <row r="5" spans="1:10" x14ac:dyDescent="0.3">
      <c r="A5" s="85">
        <f t="shared" si="0"/>
        <v>3</v>
      </c>
      <c r="B5" s="103" t="s">
        <v>39</v>
      </c>
      <c r="C5" s="85"/>
      <c r="D5" s="45" t="s">
        <v>40</v>
      </c>
      <c r="E5" s="45" t="s">
        <v>4</v>
      </c>
      <c r="F5" s="86">
        <f>SUMIF('ЛСР 11.14'!$B$15:$B$58,ТМЦ!B5,'ЛСР 11.14'!$F$15:$F$58)</f>
        <v>180</v>
      </c>
      <c r="G5" s="86"/>
      <c r="H5" s="86">
        <f t="shared" si="1"/>
        <v>0</v>
      </c>
      <c r="I5" s="42"/>
      <c r="J5" s="85"/>
    </row>
    <row r="6" spans="1:10" ht="27.6" x14ac:dyDescent="0.3">
      <c r="A6" s="85">
        <f t="shared" si="0"/>
        <v>4</v>
      </c>
      <c r="B6" s="103" t="s">
        <v>44</v>
      </c>
      <c r="C6" s="85"/>
      <c r="D6" s="45" t="s">
        <v>41</v>
      </c>
      <c r="E6" s="45" t="s">
        <v>4</v>
      </c>
      <c r="F6" s="86">
        <f>SUMIF('ЛСР 11.14'!$B$15:$B$58,ТМЦ!B6,'ЛСР 11.14'!$F$15:$F$58)</f>
        <v>180</v>
      </c>
      <c r="G6" s="86"/>
      <c r="H6" s="86">
        <f t="shared" si="1"/>
        <v>0</v>
      </c>
      <c r="I6" s="42"/>
      <c r="J6" s="85"/>
    </row>
    <row r="7" spans="1:10" x14ac:dyDescent="0.3">
      <c r="A7" s="85">
        <f t="shared" si="0"/>
        <v>5</v>
      </c>
      <c r="B7" s="103" t="s">
        <v>45</v>
      </c>
      <c r="C7" s="85"/>
      <c r="D7" s="45" t="s">
        <v>42</v>
      </c>
      <c r="E7" s="45" t="s">
        <v>4</v>
      </c>
      <c r="F7" s="86">
        <f>SUMIF('ЛСР 11.14'!$B$15:$B$58,ТМЦ!B7,'ЛСР 11.14'!$F$15:$F$58)</f>
        <v>100</v>
      </c>
      <c r="G7" s="86"/>
      <c r="H7" s="86">
        <f t="shared" si="1"/>
        <v>0</v>
      </c>
      <c r="I7" s="42"/>
      <c r="J7" s="85"/>
    </row>
    <row r="8" spans="1:10" ht="27.6" x14ac:dyDescent="0.3">
      <c r="A8" s="85">
        <f t="shared" si="0"/>
        <v>6</v>
      </c>
      <c r="B8" s="103" t="s">
        <v>46</v>
      </c>
      <c r="C8" s="85"/>
      <c r="D8" s="45"/>
      <c r="E8" s="45" t="s">
        <v>5</v>
      </c>
      <c r="F8" s="86">
        <f>SUMIF('ЛСР 11.14'!$B$15:$B$58,ТМЦ!B8,'ЛСР 11.14'!$F$15:$F$58)</f>
        <v>200</v>
      </c>
      <c r="G8" s="86"/>
      <c r="H8" s="86">
        <f t="shared" si="1"/>
        <v>0</v>
      </c>
      <c r="I8" s="42"/>
      <c r="J8" s="85"/>
    </row>
    <row r="9" spans="1:10" ht="27.6" x14ac:dyDescent="0.3">
      <c r="A9" s="85">
        <f t="shared" si="0"/>
        <v>7</v>
      </c>
      <c r="B9" s="103" t="s">
        <v>47</v>
      </c>
      <c r="C9" s="85"/>
      <c r="D9" s="45"/>
      <c r="E9" s="45" t="s">
        <v>5</v>
      </c>
      <c r="F9" s="86">
        <f>SUMIF('ЛСР 11.14'!$B$15:$B$58,ТМЦ!B9,'ЛСР 11.14'!$F$15:$F$58)</f>
        <v>2</v>
      </c>
      <c r="G9" s="86"/>
      <c r="H9" s="86">
        <f t="shared" si="1"/>
        <v>0</v>
      </c>
      <c r="I9" s="42"/>
      <c r="J9" s="85"/>
    </row>
    <row r="10" spans="1:10" ht="27.6" x14ac:dyDescent="0.3">
      <c r="A10" s="85">
        <f t="shared" si="0"/>
        <v>8</v>
      </c>
      <c r="B10" s="103" t="s">
        <v>48</v>
      </c>
      <c r="C10" s="85"/>
      <c r="D10" s="45"/>
      <c r="E10" s="45" t="s">
        <v>5</v>
      </c>
      <c r="F10" s="86">
        <f>SUMIF('ЛСР 11.14'!$B$15:$B$58,ТМЦ!B10,'ЛСР 11.14'!$F$15:$F$58)</f>
        <v>2</v>
      </c>
      <c r="G10" s="86"/>
      <c r="H10" s="86">
        <f t="shared" si="1"/>
        <v>0</v>
      </c>
      <c r="I10" s="42"/>
      <c r="J10" s="85"/>
    </row>
    <row r="11" spans="1:10" ht="27.6" x14ac:dyDescent="0.3">
      <c r="A11" s="85">
        <f t="shared" si="0"/>
        <v>9</v>
      </c>
      <c r="B11" s="103" t="s">
        <v>49</v>
      </c>
      <c r="C11" s="85"/>
      <c r="D11" s="45"/>
      <c r="E11" s="45" t="s">
        <v>5</v>
      </c>
      <c r="F11" s="86">
        <f>SUMIF('ЛСР 11.14'!$B$15:$B$58,ТМЦ!B11,'ЛСР 11.14'!$F$15:$F$58)</f>
        <v>8</v>
      </c>
      <c r="G11" s="86"/>
      <c r="H11" s="86">
        <f t="shared" si="1"/>
        <v>0</v>
      </c>
      <c r="I11" s="42"/>
      <c r="J11" s="85"/>
    </row>
    <row r="12" spans="1:10" x14ac:dyDescent="0.3">
      <c r="A12" s="85">
        <f t="shared" si="0"/>
        <v>10</v>
      </c>
      <c r="B12" s="103" t="s">
        <v>76</v>
      </c>
      <c r="C12" s="85"/>
      <c r="D12" s="45"/>
      <c r="E12" s="45" t="s">
        <v>5</v>
      </c>
      <c r="F12" s="86">
        <f>SUMIF('ЛСР 11.14'!$B$15:$B$58,ТМЦ!B12,'ЛСР 11.14'!$F$15:$F$58)</f>
        <v>1</v>
      </c>
      <c r="G12" s="86"/>
      <c r="H12" s="86">
        <f t="shared" si="1"/>
        <v>0</v>
      </c>
      <c r="I12" s="42"/>
      <c r="J12" s="85"/>
    </row>
    <row r="13" spans="1:10" ht="41.4" x14ac:dyDescent="0.3">
      <c r="A13" s="85">
        <f t="shared" si="0"/>
        <v>11</v>
      </c>
      <c r="B13" s="103" t="s">
        <v>77</v>
      </c>
      <c r="C13" s="85"/>
      <c r="D13" s="45"/>
      <c r="E13" s="45" t="s">
        <v>5</v>
      </c>
      <c r="F13" s="86">
        <f>SUMIF('ЛСР 11.14'!$B$15:$B$58,ТМЦ!B13,'ЛСР 11.14'!$F$15:$F$58)</f>
        <v>2</v>
      </c>
      <c r="G13" s="86"/>
      <c r="H13" s="86">
        <f t="shared" si="1"/>
        <v>0</v>
      </c>
      <c r="I13" s="42"/>
      <c r="J13" s="85"/>
    </row>
    <row r="14" spans="1:10" x14ac:dyDescent="0.3">
      <c r="A14" s="85">
        <f t="shared" si="0"/>
        <v>12</v>
      </c>
      <c r="B14" s="103" t="s">
        <v>78</v>
      </c>
      <c r="C14" s="85"/>
      <c r="D14" s="45"/>
      <c r="E14" s="45" t="s">
        <v>5</v>
      </c>
      <c r="F14" s="86">
        <f>SUMIF('ЛСР 11.14'!$B$15:$B$58,ТМЦ!B14,'ЛСР 11.14'!$F$15:$F$58)</f>
        <v>4</v>
      </c>
      <c r="G14" s="86"/>
      <c r="H14" s="86">
        <f t="shared" si="1"/>
        <v>0</v>
      </c>
      <c r="I14" s="42"/>
      <c r="J14" s="85"/>
    </row>
    <row r="15" spans="1:10" ht="27.6" x14ac:dyDescent="0.3">
      <c r="A15" s="85">
        <f t="shared" si="0"/>
        <v>13</v>
      </c>
      <c r="B15" s="103" t="s">
        <v>79</v>
      </c>
      <c r="C15" s="85"/>
      <c r="D15" s="45"/>
      <c r="E15" s="45" t="s">
        <v>5</v>
      </c>
      <c r="F15" s="86">
        <f>SUMIF('ЛСР 11.14'!$B$15:$B$58,ТМЦ!B15,'ЛСР 11.14'!$F$15:$F$58)</f>
        <v>28</v>
      </c>
      <c r="G15" s="86"/>
      <c r="H15" s="86">
        <f t="shared" si="1"/>
        <v>0</v>
      </c>
      <c r="I15" s="42"/>
      <c r="J15" s="85"/>
    </row>
    <row r="16" spans="1:10" x14ac:dyDescent="0.3">
      <c r="A16" s="85">
        <f t="shared" si="0"/>
        <v>14</v>
      </c>
      <c r="B16" s="103" t="s">
        <v>56</v>
      </c>
      <c r="C16" s="85" t="s">
        <v>55</v>
      </c>
      <c r="D16" s="45" t="s">
        <v>54</v>
      </c>
      <c r="E16" s="45" t="s">
        <v>5</v>
      </c>
      <c r="F16" s="86">
        <f>SUMIF('ЛСР 11.14'!$B$15:$B$58,ТМЦ!B16,'ЛСР 11.14'!$F$15:$F$58)</f>
        <v>2</v>
      </c>
      <c r="G16" s="86"/>
      <c r="H16" s="86">
        <f t="shared" si="1"/>
        <v>0</v>
      </c>
      <c r="I16" s="42"/>
      <c r="J16" s="85"/>
    </row>
    <row r="17" spans="1:11" ht="27.6" x14ac:dyDescent="0.3">
      <c r="A17" s="85">
        <f t="shared" si="0"/>
        <v>15</v>
      </c>
      <c r="B17" s="103" t="s">
        <v>66</v>
      </c>
      <c r="C17" s="85"/>
      <c r="D17" s="45"/>
      <c r="E17" s="45" t="s">
        <v>5</v>
      </c>
      <c r="F17" s="86">
        <f>SUMIF('ЛСР 11.14'!$B$15:$B$58,ТМЦ!B17,'ЛСР 11.14'!$F$15:$F$58)</f>
        <v>2</v>
      </c>
      <c r="G17" s="86"/>
      <c r="H17" s="86">
        <f t="shared" si="1"/>
        <v>0</v>
      </c>
      <c r="I17" s="42"/>
      <c r="J17" s="85"/>
    </row>
    <row r="18" spans="1:11" x14ac:dyDescent="0.3">
      <c r="A18" s="85">
        <f t="shared" si="0"/>
        <v>16</v>
      </c>
      <c r="B18" s="103" t="s">
        <v>57</v>
      </c>
      <c r="C18" s="85"/>
      <c r="D18" s="45" t="s">
        <v>58</v>
      </c>
      <c r="E18" s="45" t="s">
        <v>5</v>
      </c>
      <c r="F18" s="86">
        <f>SUMIF('ЛСР 11.14'!$B$15:$B$58,ТМЦ!B18,'ЛСР 11.14'!$F$15:$F$58)</f>
        <v>2</v>
      </c>
      <c r="G18" s="86"/>
      <c r="H18" s="86">
        <f t="shared" si="1"/>
        <v>0</v>
      </c>
      <c r="I18" s="42"/>
      <c r="J18" s="85"/>
    </row>
    <row r="19" spans="1:11" x14ac:dyDescent="0.3">
      <c r="A19" s="85">
        <f t="shared" si="0"/>
        <v>17</v>
      </c>
      <c r="B19" s="103" t="s">
        <v>59</v>
      </c>
      <c r="C19" s="85"/>
      <c r="D19" s="45" t="s">
        <v>60</v>
      </c>
      <c r="E19" s="45" t="s">
        <v>5</v>
      </c>
      <c r="F19" s="86">
        <f>SUMIF('ЛСР 11.14'!$B$15:$B$58,ТМЦ!B19,'ЛСР 11.14'!$F$15:$F$58)</f>
        <v>2</v>
      </c>
      <c r="G19" s="86"/>
      <c r="H19" s="86">
        <f t="shared" si="1"/>
        <v>0</v>
      </c>
      <c r="I19" s="42"/>
      <c r="J19" s="85"/>
    </row>
    <row r="20" spans="1:11" x14ac:dyDescent="0.3">
      <c r="A20" s="85">
        <f t="shared" si="0"/>
        <v>18</v>
      </c>
      <c r="B20" s="103" t="s">
        <v>61</v>
      </c>
      <c r="C20" s="85" t="s">
        <v>62</v>
      </c>
      <c r="D20" s="45" t="s">
        <v>63</v>
      </c>
      <c r="E20" s="45" t="s">
        <v>5</v>
      </c>
      <c r="F20" s="86">
        <f>SUMIF('ЛСР 11.14'!$B$15:$B$58,ТМЦ!B20,'ЛСР 11.14'!$F$15:$F$58)</f>
        <v>2</v>
      </c>
      <c r="G20" s="86"/>
      <c r="H20" s="86">
        <f t="shared" si="1"/>
        <v>0</v>
      </c>
      <c r="I20" s="42"/>
      <c r="J20" s="85"/>
    </row>
    <row r="21" spans="1:11" x14ac:dyDescent="0.3">
      <c r="A21" s="85">
        <f t="shared" si="0"/>
        <v>19</v>
      </c>
      <c r="B21" s="103" t="s">
        <v>64</v>
      </c>
      <c r="C21" s="85"/>
      <c r="D21" s="45" t="s">
        <v>65</v>
      </c>
      <c r="E21" s="45" t="s">
        <v>5</v>
      </c>
      <c r="F21" s="86">
        <f>SUMIF('ЛСР 11.14'!$B$15:$B$58,ТМЦ!B21,'ЛСР 11.14'!$F$15:$F$58)</f>
        <v>2</v>
      </c>
      <c r="G21" s="86"/>
      <c r="H21" s="86">
        <f t="shared" si="1"/>
        <v>0</v>
      </c>
      <c r="I21" s="42"/>
      <c r="J21" s="85"/>
    </row>
    <row r="22" spans="1:11" ht="27.6" x14ac:dyDescent="0.3">
      <c r="A22" s="85">
        <f t="shared" si="0"/>
        <v>20</v>
      </c>
      <c r="B22" s="103" t="s">
        <v>80</v>
      </c>
      <c r="C22" s="85"/>
      <c r="D22" s="45"/>
      <c r="E22" s="45" t="s">
        <v>5</v>
      </c>
      <c r="F22" s="86">
        <f>SUMIF('ЛСР 11.14'!$B$15:$B$58,ТМЦ!B22,'ЛСР 11.14'!$F$15:$F$58)</f>
        <v>1</v>
      </c>
      <c r="G22" s="86"/>
      <c r="H22" s="86">
        <f t="shared" si="1"/>
        <v>0</v>
      </c>
      <c r="I22" s="42"/>
      <c r="J22" s="85"/>
    </row>
    <row r="23" spans="1:11" ht="27.6" x14ac:dyDescent="0.3">
      <c r="A23" s="85">
        <f t="shared" si="0"/>
        <v>21</v>
      </c>
      <c r="B23" s="103" t="s">
        <v>53</v>
      </c>
      <c r="C23" s="85"/>
      <c r="D23" s="45"/>
      <c r="E23" s="45" t="s">
        <v>5</v>
      </c>
      <c r="F23" s="86">
        <f>SUMIF('ЛСР 11.14'!$B$15:$B$58,ТМЦ!B23,'ЛСР 11.14'!$F$15:$F$58)</f>
        <v>1</v>
      </c>
      <c r="G23" s="86"/>
      <c r="H23" s="86">
        <f t="shared" si="1"/>
        <v>0</v>
      </c>
      <c r="I23" s="42"/>
      <c r="J23" s="85"/>
    </row>
    <row r="24" spans="1:11" ht="27.6" x14ac:dyDescent="0.3">
      <c r="A24" s="85">
        <f t="shared" si="0"/>
        <v>22</v>
      </c>
      <c r="B24" s="103" t="s">
        <v>51</v>
      </c>
      <c r="C24" s="85"/>
      <c r="D24" s="45"/>
      <c r="E24" s="45" t="s">
        <v>5</v>
      </c>
      <c r="F24" s="86">
        <f>SUMIF('ЛСР 11.14'!$B$15:$B$58,ТМЦ!B24,'ЛСР 11.14'!$F$15:$F$58)</f>
        <v>4</v>
      </c>
      <c r="G24" s="86"/>
      <c r="H24" s="86">
        <f t="shared" si="1"/>
        <v>0</v>
      </c>
      <c r="I24" s="42"/>
      <c r="J24" s="85"/>
    </row>
    <row r="25" spans="1:11" ht="27.6" x14ac:dyDescent="0.3">
      <c r="A25" s="85">
        <f t="shared" si="0"/>
        <v>23</v>
      </c>
      <c r="B25" s="103" t="s">
        <v>52</v>
      </c>
      <c r="C25" s="85"/>
      <c r="D25" s="45"/>
      <c r="E25" s="45" t="s">
        <v>5</v>
      </c>
      <c r="F25" s="86">
        <f>SUMIF('ЛСР 11.14'!$B$15:$B$58,ТМЦ!B25,'ЛСР 11.14'!$F$15:$F$58)</f>
        <v>4</v>
      </c>
      <c r="G25" s="86"/>
      <c r="H25" s="86">
        <f t="shared" si="1"/>
        <v>0</v>
      </c>
      <c r="I25" s="42"/>
      <c r="J25" s="85"/>
    </row>
    <row r="26" spans="1:11" x14ac:dyDescent="0.3">
      <c r="G26" s="89" t="s">
        <v>93</v>
      </c>
      <c r="H26" s="90">
        <f>SUM(H3:H25)</f>
        <v>0</v>
      </c>
    </row>
    <row r="27" spans="1:11" x14ac:dyDescent="0.3">
      <c r="G27" s="89" t="s">
        <v>94</v>
      </c>
      <c r="H27" s="91">
        <f>H26-'ЛСР 11.14'!H61</f>
        <v>0</v>
      </c>
    </row>
    <row r="29" spans="1:11" x14ac:dyDescent="0.3">
      <c r="B29" s="92" t="s">
        <v>67</v>
      </c>
      <c r="C29" s="92"/>
      <c r="D29" s="74"/>
      <c r="E29" s="74"/>
      <c r="G29" s="2"/>
      <c r="I29" s="93"/>
      <c r="J29" s="94"/>
      <c r="K29" s="93"/>
    </row>
    <row r="30" spans="1:11" ht="41.25" customHeight="1" x14ac:dyDescent="0.3">
      <c r="A30" s="95" t="s">
        <v>20</v>
      </c>
      <c r="B30" s="96" t="s">
        <v>68</v>
      </c>
      <c r="C30" s="96"/>
      <c r="D30" s="96"/>
      <c r="E30" s="96"/>
      <c r="F30" s="96"/>
      <c r="G30" s="96"/>
      <c r="H30" s="96"/>
      <c r="I30" s="97"/>
      <c r="J30" s="97"/>
      <c r="K30" s="98"/>
    </row>
    <row r="31" spans="1:11" ht="73.2" customHeight="1" x14ac:dyDescent="0.3">
      <c r="A31" s="46" t="s">
        <v>20</v>
      </c>
      <c r="B31" s="96" t="s">
        <v>69</v>
      </c>
      <c r="C31" s="96"/>
      <c r="D31" s="96"/>
      <c r="E31" s="96"/>
      <c r="F31" s="96"/>
      <c r="G31" s="96"/>
      <c r="H31" s="96"/>
      <c r="I31" s="97"/>
      <c r="J31" s="97"/>
      <c r="K31" s="99"/>
    </row>
    <row r="32" spans="1:11" ht="13.8" customHeight="1" x14ac:dyDescent="0.3">
      <c r="A32" s="95" t="s">
        <v>20</v>
      </c>
      <c r="B32" s="100" t="s">
        <v>70</v>
      </c>
      <c r="C32" s="100"/>
      <c r="D32" s="100"/>
      <c r="E32" s="100"/>
      <c r="F32" s="100"/>
      <c r="G32" s="100"/>
      <c r="H32" s="100"/>
      <c r="I32" s="100"/>
      <c r="J32" s="100"/>
      <c r="K32" s="101"/>
    </row>
  </sheetData>
  <mergeCells count="2">
    <mergeCell ref="B30:H30"/>
    <mergeCell ref="B31:H31"/>
  </mergeCells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ЛСР 11.14</vt:lpstr>
      <vt:lpstr>СМР</vt:lpstr>
      <vt:lpstr>ТМЦ</vt:lpstr>
      <vt:lpstr>'ЛСР 11.14'!Область_печати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2026-02-18T17:27:15Z</dcterms:modified>
</cp:coreProperties>
</file>