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Новый Уренгой\ГП-82,83\НСС, НО\"/>
    </mc:Choice>
  </mc:AlternateContent>
  <xr:revisionPtr revIDLastSave="0" documentId="13_ncr:1_{0BA3F02B-4F6D-44FE-8EE6-7181589F53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ГПР" sheetId="2" r:id="rId1"/>
    <sheet name="ЛСР (2)" sheetId="5" state="hidden" r:id="rId2"/>
    <sheet name="РАБОТА" sheetId="3" state="hidden" r:id="rId3"/>
    <sheet name="МАТЕРИАЛ" sheetId="4" state="hidden" r:id="rId4"/>
  </sheets>
  <definedNames>
    <definedName name="_xlnm._FilterDatabase" localSheetId="3" hidden="1">МАТЕРИАЛ!$A$3:$M$55</definedName>
    <definedName name="_xlnm.Print_Area" localSheetId="0">ГПР!$A$1:$J$35</definedName>
    <definedName name="_xlnm.Print_Area" localSheetId="1">'ЛСР (2)'!$A$1:$K$89</definedName>
    <definedName name="_xlnm.Print_Area" localSheetId="3">МАТЕРИАЛ!$A$1:$G$54</definedName>
    <definedName name="_xlnm.Print_Area" localSheetId="2">РАБОТА!$A$1:$F$11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1" i="5" l="1"/>
  <c r="I80" i="5"/>
  <c r="J80" i="5" s="1"/>
  <c r="J79" i="5" s="1"/>
  <c r="J78" i="5" s="1"/>
  <c r="I75" i="5"/>
  <c r="J75" i="5" s="1"/>
  <c r="I74" i="5"/>
  <c r="J74" i="5" s="1"/>
  <c r="I73" i="5"/>
  <c r="J73" i="5" s="1"/>
  <c r="I72" i="5"/>
  <c r="J72" i="5" s="1"/>
  <c r="I71" i="5"/>
  <c r="J71" i="5" s="1"/>
  <c r="I70" i="5"/>
  <c r="J70" i="5" s="1"/>
  <c r="I69" i="5"/>
  <c r="J69" i="5" s="1"/>
  <c r="I68" i="5"/>
  <c r="J68" i="5" s="1"/>
  <c r="I67" i="5"/>
  <c r="J67" i="5" s="1"/>
  <c r="I66" i="5"/>
  <c r="J66" i="5" s="1"/>
  <c r="I65" i="5"/>
  <c r="J65" i="5" s="1"/>
  <c r="I64" i="5"/>
  <c r="J64" i="5" s="1"/>
  <c r="I63" i="5"/>
  <c r="J63" i="5" s="1"/>
  <c r="I62" i="5"/>
  <c r="J62" i="5" s="1"/>
  <c r="I61" i="5"/>
  <c r="J61" i="5" s="1"/>
  <c r="I60" i="5"/>
  <c r="J60" i="5" s="1"/>
  <c r="I58" i="5"/>
  <c r="J58" i="5" s="1"/>
  <c r="J52" i="5"/>
  <c r="I51" i="5"/>
  <c r="J51" i="5" s="1"/>
  <c r="J50" i="5" s="1"/>
  <c r="J49" i="5" s="1"/>
  <c r="I46" i="5"/>
  <c r="J46" i="5" s="1"/>
  <c r="I45" i="5"/>
  <c r="J45" i="5" s="1"/>
  <c r="I44" i="5"/>
  <c r="J44" i="5" s="1"/>
  <c r="I43" i="5"/>
  <c r="J43" i="5" s="1"/>
  <c r="I42" i="5"/>
  <c r="J42" i="5" s="1"/>
  <c r="I41" i="5"/>
  <c r="J41" i="5" s="1"/>
  <c r="I40" i="5"/>
  <c r="J40" i="5" s="1"/>
  <c r="I39" i="5"/>
  <c r="J39" i="5" s="1"/>
  <c r="I37" i="5"/>
  <c r="J37" i="5" s="1"/>
  <c r="J31" i="5"/>
  <c r="I30" i="5"/>
  <c r="J30" i="5" s="1"/>
  <c r="J29" i="5" s="1"/>
  <c r="J28" i="5" s="1"/>
  <c r="I25" i="5"/>
  <c r="J25" i="5" s="1"/>
  <c r="I24" i="5"/>
  <c r="J24" i="5" s="1"/>
  <c r="I23" i="5"/>
  <c r="J23" i="5" s="1"/>
  <c r="I22" i="5"/>
  <c r="J22" i="5" s="1"/>
  <c r="I21" i="5"/>
  <c r="J21" i="5" s="1"/>
  <c r="I19" i="5"/>
  <c r="J19" i="5" s="1"/>
  <c r="J26" i="5" l="1"/>
  <c r="J20" i="5" s="1"/>
  <c r="J18" i="5"/>
  <c r="J76" i="5"/>
  <c r="J59" i="5" s="1"/>
  <c r="J57" i="5"/>
  <c r="J36" i="5"/>
  <c r="J47" i="5"/>
  <c r="J38" i="5" s="1"/>
  <c r="J84" i="5" l="1"/>
  <c r="J17" i="5"/>
  <c r="J56" i="5"/>
  <c r="J35" i="5"/>
  <c r="J85" i="5"/>
  <c r="D10" i="3"/>
  <c r="F10" i="3" s="1"/>
  <c r="D9" i="3"/>
  <c r="D8" i="3"/>
  <c r="F8" i="3" s="1"/>
  <c r="D7" i="3"/>
  <c r="D6" i="3"/>
  <c r="F6" i="3" s="1"/>
  <c r="D5" i="3"/>
  <c r="D45" i="4"/>
  <c r="F45" i="4" s="1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F20" i="4" s="1"/>
  <c r="D21" i="4"/>
  <c r="F21" i="4" s="1"/>
  <c r="D22" i="4"/>
  <c r="F22" i="4" s="1"/>
  <c r="D23" i="4"/>
  <c r="F23" i="4" s="1"/>
  <c r="D24" i="4"/>
  <c r="F24" i="4" s="1"/>
  <c r="D25" i="4"/>
  <c r="F25" i="4" s="1"/>
  <c r="D26" i="4"/>
  <c r="F26" i="4" s="1"/>
  <c r="D27" i="4"/>
  <c r="F27" i="4" s="1"/>
  <c r="D28" i="4"/>
  <c r="F28" i="4" s="1"/>
  <c r="D29" i="4"/>
  <c r="F29" i="4" s="1"/>
  <c r="D30" i="4"/>
  <c r="F30" i="4" s="1"/>
  <c r="D31" i="4"/>
  <c r="F31" i="4" s="1"/>
  <c r="D32" i="4"/>
  <c r="F32" i="4" s="1"/>
  <c r="D33" i="4"/>
  <c r="F33" i="4" s="1"/>
  <c r="D34" i="4"/>
  <c r="F34" i="4" s="1"/>
  <c r="D35" i="4"/>
  <c r="F35" i="4" s="1"/>
  <c r="D36" i="4"/>
  <c r="F36" i="4" s="1"/>
  <c r="D37" i="4"/>
  <c r="F37" i="4" s="1"/>
  <c r="D38" i="4"/>
  <c r="F38" i="4" s="1"/>
  <c r="D39" i="4"/>
  <c r="F39" i="4" s="1"/>
  <c r="D40" i="4"/>
  <c r="F40" i="4" s="1"/>
  <c r="D41" i="4"/>
  <c r="F41" i="4" s="1"/>
  <c r="D42" i="4"/>
  <c r="F42" i="4" s="1"/>
  <c r="D43" i="4"/>
  <c r="F43" i="4" s="1"/>
  <c r="D44" i="4"/>
  <c r="F44" i="4" s="1"/>
  <c r="D46" i="4"/>
  <c r="F46" i="4" s="1"/>
  <c r="D47" i="4"/>
  <c r="F47" i="4" s="1"/>
  <c r="D48" i="4"/>
  <c r="F48" i="4" s="1"/>
  <c r="D49" i="4"/>
  <c r="F49" i="4" s="1"/>
  <c r="D50" i="4"/>
  <c r="F50" i="4" s="1"/>
  <c r="D51" i="4"/>
  <c r="F51" i="4" s="1"/>
  <c r="D52" i="4"/>
  <c r="F52" i="4" s="1"/>
  <c r="D53" i="4"/>
  <c r="F53" i="4" s="1"/>
  <c r="D5" i="4"/>
  <c r="J83" i="5" l="1"/>
  <c r="F5" i="3"/>
  <c r="F17" i="4"/>
  <c r="F16" i="4"/>
  <c r="F15" i="4"/>
  <c r="F14" i="4"/>
  <c r="F9" i="3"/>
  <c r="F7" i="3"/>
  <c r="F11" i="3" l="1"/>
  <c r="F11" i="4"/>
  <c r="F10" i="4"/>
  <c r="F9" i="4"/>
  <c r="F8" i="4"/>
  <c r="F6" i="4"/>
  <c r="F5" i="4"/>
  <c r="F18" i="4" l="1"/>
  <c r="F19" i="4"/>
  <c r="F7" i="4"/>
  <c r="F13" i="4" l="1"/>
  <c r="F12" i="4"/>
  <c r="F54" i="4" l="1"/>
  <c r="F55" i="4" l="1"/>
  <c r="F12" i="3" l="1"/>
</calcChain>
</file>

<file path=xl/sharedStrings.xml><?xml version="1.0" encoding="utf-8"?>
<sst xmlns="http://schemas.openxmlformats.org/spreadsheetml/2006/main" count="336" uniqueCount="146">
  <si>
    <t>№ п/п</t>
  </si>
  <si>
    <t>Наименование</t>
  </si>
  <si>
    <t>Ед. изм.</t>
  </si>
  <si>
    <t>Норма</t>
  </si>
  <si>
    <t>Цена за ед. изм.</t>
  </si>
  <si>
    <t>Сумма</t>
  </si>
  <si>
    <t>Примечание</t>
  </si>
  <si>
    <t>м3</t>
  </si>
  <si>
    <t>Работа:</t>
  </si>
  <si>
    <t>Материалы:</t>
  </si>
  <si>
    <t>в т.ч. стоимость работ:</t>
  </si>
  <si>
    <t>в т.ч. стоимость материалов:</t>
  </si>
  <si>
    <t>Локальный сметный расчет №1</t>
  </si>
  <si>
    <t>Кол-во</t>
  </si>
  <si>
    <t>м.п.</t>
  </si>
  <si>
    <t>л</t>
  </si>
  <si>
    <t>ПОДРЯДЧИК:</t>
  </si>
  <si>
    <t>ЗАКАЗЧИК:</t>
  </si>
  <si>
    <t>ТЕХНИЧЕСКИЙ ЗАКАЗЧИК:</t>
  </si>
  <si>
    <t>Генеральный директор</t>
  </si>
  <si>
    <t>_________________/ Е.В. Низамова</t>
  </si>
  <si>
    <t>к Договору подряда №</t>
  </si>
  <si>
    <t>стоимость работ:</t>
  </si>
  <si>
    <t>Сводная ведомость объемов работ</t>
  </si>
  <si>
    <t>Сводная ведомость объемов материала</t>
  </si>
  <si>
    <t>Прошу выдать цены на расходные материалы с целью формирования процентного соотношения</t>
  </si>
  <si>
    <t>13</t>
  </si>
  <si>
    <t>13.08</t>
  </si>
  <si>
    <t>Наружные сети</t>
  </si>
  <si>
    <t>Строительство сетей связи</t>
  </si>
  <si>
    <t>ПРИМЕЧАНИЕ</t>
  </si>
  <si>
    <t>Колодец КС 10-9</t>
  </si>
  <si>
    <t>шт.</t>
  </si>
  <si>
    <t>Дно ПН-10</t>
  </si>
  <si>
    <t>Крышка ПП-10-1</t>
  </si>
  <si>
    <t>комлект</t>
  </si>
  <si>
    <t>Обойма+Люк (чугун), тип средний</t>
  </si>
  <si>
    <t>Труба полиэтиленовая SDR11 Ду110мм техническая, толщ. 11 мм (Арт.3002)</t>
  </si>
  <si>
    <t>Муфта соединительная для тех.трубы Ду110 мм (Арт. 3011)</t>
  </si>
  <si>
    <t>Битумная мастика</t>
  </si>
  <si>
    <t>Цемент</t>
  </si>
  <si>
    <t>кг.</t>
  </si>
  <si>
    <t>*Стоимость материалов учитывает стоимость доставки</t>
  </si>
  <si>
    <t>**Стоимость СМР учитывает - затраты на все второстепенные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вывоз мусора; ФОТ, накладные расходы, прибыль организации, налоги и иные издержки Подрядчика.</t>
  </si>
  <si>
    <t>Электроснабжение КЛ-0,4КВ</t>
  </si>
  <si>
    <t>комплекс</t>
  </si>
  <si>
    <t>Кабель АВБбШв-1 ГОСТ 18410-73 с алюминиевыми жилами бронированный на напряжение 1,0 кВ сечением: 4*120 мм2</t>
  </si>
  <si>
    <t>км</t>
  </si>
  <si>
    <t>Кабель АВБбШв-1 ГОСТ 18410-73 с алюминиевыми жилами бронированный на напряжение 1,0 кВ сечением: 4*185 мм2</t>
  </si>
  <si>
    <t>Кабель АВБбШв-1 ГОСТ 18410-73 с алюминиевыми жилами бронированный на напряжение 1,0 кВ сечением: 4*240 мм2</t>
  </si>
  <si>
    <t>Муфта концевая 120 мм 4ПКВ(н)тпБН-1-70/120</t>
  </si>
  <si>
    <t>Муфта концевая 185 мм 4ПКВ(н)тпБН-1-150/240</t>
  </si>
  <si>
    <t>Муфта концевая 240 мм 4ПКВ(н)тпБН-1-150/240</t>
  </si>
  <si>
    <t>Лоток стальной с крышкой 300*100*3000 мм</t>
  </si>
  <si>
    <t>Шпилька М8*2000</t>
  </si>
  <si>
    <t>С-профиль 41*41, толщ. 2,5 мм ВРМ4107HD2</t>
  </si>
  <si>
    <t>Труба гофрированная двухстенная DKC Ду110 мм</t>
  </si>
  <si>
    <t>Песок строительный</t>
  </si>
  <si>
    <t>Лента сигнальная ЛСЭ-900 мм</t>
  </si>
  <si>
    <t>Электроосвещение</t>
  </si>
  <si>
    <t>13.11</t>
  </si>
  <si>
    <t>Устройство наружного электроосвещения</t>
  </si>
  <si>
    <t>Шкаф управления освещением (ШУО)</t>
  </si>
  <si>
    <t>комплект</t>
  </si>
  <si>
    <t>комплектация согласно прилагаемой схеме</t>
  </si>
  <si>
    <t>Автоматический выключатель 1-но полюсной, Iном=6А ВА47-29</t>
  </si>
  <si>
    <t>Сжим ответвительный У731</t>
  </si>
  <si>
    <t>Коробка монтажная 200*200 IP65</t>
  </si>
  <si>
    <t>Кабель АВБбШв-1 с алюминиевыми жилами в ПВХ изоляции и оболочке бронированный пятижильный сечением: 5*10</t>
  </si>
  <si>
    <t xml:space="preserve">Кабель АВВГнг с алюминиевыми жилами в ПВХ изоляции и оболочке трехжильный сечением: 3*4            </t>
  </si>
  <si>
    <t>Кабель силовой гибкий с медными жилами в резиновой изоляции и оболочке трехжильный сечением: 3*1,5</t>
  </si>
  <si>
    <t>Труба двустенная гофротруба Ду63 мм</t>
  </si>
  <si>
    <t>Труба двустенная гофротруба Ду32 мм</t>
  </si>
  <si>
    <t>Термоусадочная трубка ТУТнг-10/5</t>
  </si>
  <si>
    <t>Термоусадочная трубка ТУТнг-40/20</t>
  </si>
  <si>
    <t>Светильник односторонний, 4000К, на опоре 6м с ПЧ, Sibilux (цвет шампань)</t>
  </si>
  <si>
    <t>Светильник двусторонний, 4000К, на опоре 6м с ПЧ, Sibilux (цвет шампань)</t>
  </si>
  <si>
    <t>Светильник двусторонний, 4000К, на опоре 4,5/6м с ПЧ, Sibilux (цвет шампань)</t>
  </si>
  <si>
    <t>Светильник односторонний, 4000К, на опоре 4м с ПЧ, Sibilux (цвет шампань)</t>
  </si>
  <si>
    <t>Фонарь 360, высота 5м м ПЧ, Sibilux (цвет шампань)</t>
  </si>
  <si>
    <t>Светильник столбик, высота 1м с ПЧ</t>
  </si>
  <si>
    <t>Линейный грунтовый светильник, 1 м, 4000К, INTERRA-CU-12 (RADUGA tm)</t>
  </si>
  <si>
    <t>Грунтовый светильник, 4000К, INTERRA9 (RADUGA tm)</t>
  </si>
  <si>
    <t>Бетон</t>
  </si>
  <si>
    <t>Гравий</t>
  </si>
  <si>
    <t>Уголок 50*50*5 L=800 мм, С235, ГОСТ27772-88</t>
  </si>
  <si>
    <t>Уголок 50*50*5 L=450 мм, С235, ГОСТ27772-88</t>
  </si>
  <si>
    <t>Лист Б-пн-3.0 300*450 мм, Ст3, ГОСТ 16529-89</t>
  </si>
  <si>
    <t>Лист Б-пн-3.0 300*800 мм, Ст3, ГОСТ 16529-89</t>
  </si>
  <si>
    <t>Болт М12*25</t>
  </si>
  <si>
    <t>Гайка М12</t>
  </si>
  <si>
    <t>Шайба 12</t>
  </si>
  <si>
    <t>Лента сигнальная "Осторожно кабель" 100 мм</t>
  </si>
  <si>
    <t>НДС</t>
  </si>
  <si>
    <t>аналог согласовать с Ежиковым Р.А.</t>
  </si>
  <si>
    <t xml:space="preserve">комплектация согласно прилагаемой схеме                         (либо аналог) </t>
  </si>
  <si>
    <t>точное кол-во кабеля после выноса каб. линий в натуру</t>
  </si>
  <si>
    <t>Пусконаладочные работы сетей связи</t>
  </si>
  <si>
    <t>Устройство наружных сетей связи (в т.ч. бурение алмазное, заделка отверстий, прокладка траншеи, устройство приямка, колодца связи)</t>
  </si>
  <si>
    <t>13.08.01</t>
  </si>
  <si>
    <t>13.08.01.00</t>
  </si>
  <si>
    <t>Устройство наружных сетей электроснабжения 0,4 Кв                      (в т.ч. алмазное бурение, заделка отверстий)</t>
  </si>
  <si>
    <t>13.10.02</t>
  </si>
  <si>
    <t>13.10.02.00</t>
  </si>
  <si>
    <t>13.10.01</t>
  </si>
  <si>
    <t>13.10.01.00</t>
  </si>
  <si>
    <t>ПНР</t>
  </si>
  <si>
    <t>-</t>
  </si>
  <si>
    <t>13.08.02</t>
  </si>
  <si>
    <t>13.08.02.00</t>
  </si>
  <si>
    <t>Пусконаладочные работы электроснабжения 0,4 кВ</t>
  </si>
  <si>
    <t>13.11.02</t>
  </si>
  <si>
    <t>13.11.02.00</t>
  </si>
  <si>
    <t>13.11.01</t>
  </si>
  <si>
    <t>13.11.01.00</t>
  </si>
  <si>
    <t>Пусконаладочные работы электроосвещения</t>
  </si>
  <si>
    <t>13.10</t>
  </si>
  <si>
    <t>разработка грунта, обратная засыпка</t>
  </si>
  <si>
    <t>Расходные материалы (муфта соединительная для тех.трубы Ду110 мм, битумная мастика, цемент)</t>
  </si>
  <si>
    <t>%</t>
  </si>
  <si>
    <t>Расходные материалы (автоматический выключатель 1-но полюсной Iном=6А ВА47-29, сжим ответвительный У731, коробка монтажная 200*200 IP65, термоусадочная трубка ТУТнг-10/5 (ТУТнг-40/20), гравий, уголок 50*50*5 L=800 мм С235, уголок 50*50*5 L=450 мм С235 ГОСТ27772-88, лист Б-пн-3.0 300*450 мм Ст3, лист Б-пн-3.0 300*800 мм Ст3 ГОСТ 16529-89, болт М12*25, гайка М12, шайба 12, лента сигнальная "Осторожно кабель" 100 мм)</t>
  </si>
  <si>
    <t>ИТОГО по ЛСР, без НДС:</t>
  </si>
  <si>
    <t>нет</t>
  </si>
  <si>
    <t>Расходные материалы (шпилька М8*2000, С-профиль 41*41, толщ. 2,5 мм ВРМ4107HD2, песок строительный, лента сигнальная ЛСЭ-900 мм, битумная мастика, цемент)</t>
  </si>
  <si>
    <t>Марка</t>
  </si>
  <si>
    <t>Характеристика</t>
  </si>
  <si>
    <t>______________/</t>
  </si>
  <si>
    <t>Приложение №</t>
  </si>
  <si>
    <t>Толщина</t>
  </si>
  <si>
    <t>Прочие работы</t>
  </si>
  <si>
    <t>Прокладка наружных сетей связи</t>
  </si>
  <si>
    <t>Устройство наружных сетей связи</t>
  </si>
  <si>
    <t>Устройство колодца связи</t>
  </si>
  <si>
    <t>Заделка отверстий</t>
  </si>
  <si>
    <t>Прокладка траншеи</t>
  </si>
  <si>
    <t>Прокладка трубы</t>
  </si>
  <si>
    <t>Устройство люка</t>
  </si>
  <si>
    <t>Устройство приямка  для колодца</t>
  </si>
  <si>
    <t>Бурение алмазное Ду 160мм</t>
  </si>
  <si>
    <t>Сроки производства работ</t>
  </si>
  <si>
    <t>с 15.05.2026 по 30.07.2026</t>
  </si>
  <si>
    <t>с 01.08.2026 по 15.08.2026</t>
  </si>
  <si>
    <t>_________________/ С.И. Ярков</t>
  </si>
  <si>
    <t>ООО "ТЗ ЭНКО"</t>
  </si>
  <si>
    <t>ООО "ЭНКО Трейд"</t>
  </si>
  <si>
    <t>ГПР №1 ГП-82,83 ЖК Преображенский город Новый Уренгой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</si>
</sst>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#,##0.00\ _₽"/>
    <numFmt numFmtId="166" formatCode="#,##0.000\ _₽"/>
  </numFmts>
  <fonts count="14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-Enco"/>
      <family val="1"/>
      <charset val="204"/>
    </font>
    <font>
      <b/>
      <sz val="12"/>
      <color rgb="FFFF0000"/>
      <name val="Times New Roman"/>
      <family val="1"/>
      <charset val="204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B578B6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8" fillId="0" borderId="0"/>
    <xf numFmtId="0" fontId="8" fillId="0" borderId="0"/>
  </cellStyleXfs>
  <cellXfs count="121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center" vertical="center" wrapText="1"/>
    </xf>
    <xf numFmtId="4" fontId="4" fillId="3" borderId="5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4" fontId="4" fillId="4" borderId="5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9" fontId="4" fillId="2" borderId="0" xfId="2" applyNumberFormat="1" applyFont="1" applyFill="1" applyAlignment="1">
      <alignment horizontal="center" vertical="top"/>
    </xf>
    <xf numFmtId="4" fontId="3" fillId="2" borderId="0" xfId="0" applyNumberFormat="1" applyFont="1" applyFill="1" applyAlignment="1">
      <alignment horizontal="center"/>
    </xf>
    <xf numFmtId="49" fontId="4" fillId="2" borderId="0" xfId="2" applyNumberFormat="1" applyFont="1" applyFill="1" applyAlignment="1">
      <alignment horizontal="left" vertical="top"/>
    </xf>
    <xf numFmtId="0" fontId="3" fillId="2" borderId="0" xfId="0" applyFont="1" applyFill="1" applyAlignment="1">
      <alignment horizontal="left"/>
    </xf>
    <xf numFmtId="49" fontId="3" fillId="2" borderId="0" xfId="1" applyNumberFormat="1" applyFont="1" applyFill="1" applyAlignment="1">
      <alignment horizontal="left" vertical="top"/>
    </xf>
    <xf numFmtId="49" fontId="3" fillId="2" borderId="0" xfId="1" applyNumberFormat="1" applyFont="1" applyFill="1" applyAlignment="1">
      <alignment horizontal="left" vertical="top" wrapText="1"/>
    </xf>
    <xf numFmtId="49" fontId="4" fillId="2" borderId="0" xfId="2" applyNumberFormat="1" applyFont="1" applyFill="1" applyAlignment="1">
      <alignment horizontal="center"/>
    </xf>
    <xf numFmtId="49" fontId="3" fillId="2" borderId="0" xfId="2" applyNumberFormat="1" applyFont="1" applyFill="1" applyAlignment="1">
      <alignment horizontal="left"/>
    </xf>
    <xf numFmtId="49" fontId="3" fillId="2" borderId="0" xfId="2" applyNumberFormat="1" applyFont="1" applyFill="1" applyAlignment="1">
      <alignment horizontal="left" vertical="top"/>
    </xf>
    <xf numFmtId="4" fontId="3" fillId="2" borderId="0" xfId="0" applyNumberFormat="1" applyFont="1" applyFill="1"/>
    <xf numFmtId="0" fontId="3" fillId="2" borderId="0" xfId="0" applyFont="1" applyFill="1"/>
    <xf numFmtId="0" fontId="3" fillId="2" borderId="0" xfId="2" applyFont="1" applyFill="1" applyAlignment="1">
      <alignment horizontal="center"/>
    </xf>
    <xf numFmtId="49" fontId="4" fillId="6" borderId="5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left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vertical="center"/>
    </xf>
    <xf numFmtId="0" fontId="4" fillId="5" borderId="5" xfId="0" applyFont="1" applyFill="1" applyBorder="1" applyAlignment="1">
      <alignment vertical="center" wrapText="1"/>
    </xf>
    <xf numFmtId="0" fontId="4" fillId="5" borderId="5" xfId="0" applyFont="1" applyFill="1" applyBorder="1" applyAlignment="1">
      <alignment horizontal="center" vertical="center" wrapText="1"/>
    </xf>
    <xf numFmtId="4" fontId="4" fillId="5" borderId="5" xfId="0" applyNumberFormat="1" applyFont="1" applyFill="1" applyBorder="1" applyAlignment="1">
      <alignment vertical="center" wrapText="1"/>
    </xf>
    <xf numFmtId="4" fontId="4" fillId="3" borderId="5" xfId="0" applyNumberFormat="1" applyFont="1" applyFill="1" applyBorder="1" applyAlignment="1">
      <alignment vertical="center" wrapText="1"/>
    </xf>
    <xf numFmtId="4" fontId="3" fillId="3" borderId="5" xfId="0" applyNumberFormat="1" applyFont="1" applyFill="1" applyBorder="1" applyAlignment="1">
      <alignment horizontal="center" vertical="center" wrapText="1"/>
    </xf>
    <xf numFmtId="4" fontId="4" fillId="4" borderId="5" xfId="0" applyNumberFormat="1" applyFont="1" applyFill="1" applyBorder="1" applyAlignment="1">
      <alignment vertical="center" wrapText="1"/>
    </xf>
    <xf numFmtId="4" fontId="3" fillId="4" borderId="5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left" vertical="center" wrapText="1"/>
    </xf>
    <xf numFmtId="4" fontId="4" fillId="5" borderId="5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horizontal="center" vertical="center" wrapText="1"/>
    </xf>
    <xf numFmtId="4" fontId="3" fillId="5" borderId="5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4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vertical="center" wrapText="1"/>
    </xf>
    <xf numFmtId="2" fontId="3" fillId="0" borderId="5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0" fontId="3" fillId="5" borderId="5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/>
    </xf>
    <xf numFmtId="4" fontId="5" fillId="3" borderId="5" xfId="0" applyNumberFormat="1" applyFont="1" applyFill="1" applyBorder="1" applyAlignment="1">
      <alignment horizontal="center" vertical="center" wrapText="1"/>
    </xf>
    <xf numFmtId="4" fontId="5" fillId="3" borderId="5" xfId="0" applyNumberFormat="1" applyFont="1" applyFill="1" applyBorder="1" applyAlignment="1">
      <alignment vertical="center" wrapText="1"/>
    </xf>
    <xf numFmtId="0" fontId="6" fillId="4" borderId="5" xfId="0" applyFont="1" applyFill="1" applyBorder="1" applyAlignment="1">
      <alignment horizontal="center" vertical="center"/>
    </xf>
    <xf numFmtId="4" fontId="6" fillId="4" borderId="5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165" fontId="3" fillId="5" borderId="5" xfId="0" applyNumberFormat="1" applyFont="1" applyFill="1" applyBorder="1" applyAlignment="1">
      <alignment horizontal="center" vertical="center" wrapText="1"/>
    </xf>
    <xf numFmtId="165" fontId="3" fillId="0" borderId="5" xfId="0" applyNumberFormat="1" applyFont="1" applyBorder="1" applyAlignment="1">
      <alignment horizontal="center" vertical="center" wrapText="1"/>
    </xf>
    <xf numFmtId="2" fontId="3" fillId="5" borderId="5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9" fillId="0" borderId="0" xfId="0" applyFont="1"/>
    <xf numFmtId="4" fontId="9" fillId="0" borderId="0" xfId="3" applyNumberFormat="1" applyFont="1"/>
    <xf numFmtId="4" fontId="9" fillId="0" borderId="0" xfId="0" applyNumberFormat="1" applyFont="1"/>
    <xf numFmtId="0" fontId="9" fillId="0" borderId="0" xfId="3" applyFont="1" applyAlignment="1">
      <alignment horizontal="right"/>
    </xf>
    <xf numFmtId="0" fontId="9" fillId="0" borderId="0" xfId="3" applyFont="1"/>
    <xf numFmtId="0" fontId="10" fillId="0" borderId="0" xfId="3" applyFont="1"/>
    <xf numFmtId="4" fontId="10" fillId="0" borderId="0" xfId="3" applyNumberFormat="1" applyFont="1"/>
    <xf numFmtId="4" fontId="0" fillId="0" borderId="0" xfId="0" applyNumberFormat="1"/>
    <xf numFmtId="0" fontId="11" fillId="0" borderId="0" xfId="0" applyFont="1" applyAlignment="1">
      <alignment vertical="center" wrapText="1"/>
    </xf>
    <xf numFmtId="4" fontId="3" fillId="2" borderId="0" xfId="0" applyNumberFormat="1" applyFont="1" applyFill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" fontId="3" fillId="2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4" fontId="3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4" fillId="5" borderId="5" xfId="0" applyNumberFormat="1" applyFont="1" applyFill="1" applyBorder="1" applyAlignment="1">
      <alignment horizontal="center" vertical="center"/>
    </xf>
    <xf numFmtId="49" fontId="4" fillId="4" borderId="5" xfId="0" applyNumberFormat="1" applyFont="1" applyFill="1" applyBorder="1" applyAlignment="1">
      <alignment vertical="center"/>
    </xf>
    <xf numFmtId="49" fontId="4" fillId="3" borderId="5" xfId="0" applyNumberFormat="1" applyFont="1" applyFill="1" applyBorder="1" applyAlignment="1">
      <alignment horizontal="center" vertical="center"/>
    </xf>
    <xf numFmtId="49" fontId="4" fillId="4" borderId="5" xfId="0" applyNumberFormat="1" applyFont="1" applyFill="1" applyBorder="1" applyAlignment="1">
      <alignment horizontal="center" vertical="center"/>
    </xf>
    <xf numFmtId="4" fontId="5" fillId="4" borderId="5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166" fontId="3" fillId="0" borderId="5" xfId="0" applyNumberFormat="1" applyFont="1" applyBorder="1" applyAlignment="1">
      <alignment horizontal="center" vertical="center" wrapText="1"/>
    </xf>
    <xf numFmtId="0" fontId="3" fillId="7" borderId="0" xfId="0" applyFont="1" applyFill="1" applyAlignment="1">
      <alignment vertical="center" wrapText="1"/>
    </xf>
    <xf numFmtId="2" fontId="3" fillId="2" borderId="5" xfId="0" applyNumberFormat="1" applyFont="1" applyFill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165" fontId="3" fillId="2" borderId="5" xfId="0" applyNumberFormat="1" applyFont="1" applyFill="1" applyBorder="1" applyAlignment="1">
      <alignment horizontal="center" vertical="center" wrapText="1"/>
    </xf>
    <xf numFmtId="4" fontId="4" fillId="2" borderId="5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vertical="top" wrapText="1"/>
    </xf>
    <xf numFmtId="0" fontId="7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49" fontId="4" fillId="2" borderId="0" xfId="2" applyNumberFormat="1" applyFont="1" applyFill="1" applyAlignment="1">
      <alignment horizontal="center"/>
    </xf>
    <xf numFmtId="0" fontId="7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top" wrapText="1"/>
    </xf>
    <xf numFmtId="0" fontId="5" fillId="3" borderId="2" xfId="0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right" vertical="center"/>
    </xf>
    <xf numFmtId="0" fontId="5" fillId="3" borderId="4" xfId="0" applyFont="1" applyFill="1" applyBorder="1" applyAlignment="1">
      <alignment horizontal="right" vertical="center"/>
    </xf>
    <xf numFmtId="0" fontId="6" fillId="4" borderId="2" xfId="0" applyFont="1" applyFill="1" applyBorder="1" applyAlignment="1">
      <alignment horizontal="right" vertical="center"/>
    </xf>
    <xf numFmtId="0" fontId="6" fillId="4" borderId="3" xfId="0" applyFont="1" applyFill="1" applyBorder="1" applyAlignment="1">
      <alignment horizontal="right" vertical="center"/>
    </xf>
    <xf numFmtId="0" fontId="6" fillId="4" borderId="4" xfId="0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49" fontId="4" fillId="2" borderId="0" xfId="2" applyNumberFormat="1" applyFont="1" applyFill="1" applyAlignment="1"/>
  </cellXfs>
  <cellStyles count="5">
    <cellStyle name="Обычный" xfId="0" builtinId="0"/>
    <cellStyle name="Обычный 2" xfId="1" xr:uid="{0B654DFD-69A8-47F9-90E2-3B5A9E2E861C}"/>
    <cellStyle name="Обычный 2 2" xfId="4" xr:uid="{610E6301-0A5A-4C74-9E2B-C16915BA7EA8}"/>
    <cellStyle name="Обычный 2 2 2" xfId="2" xr:uid="{29FEE7E6-5A59-44A1-8094-06F176129BC4}"/>
    <cellStyle name="Обычный 3" xfId="3" xr:uid="{041907F7-A6DA-4211-A451-1AC545FCFACA}"/>
  </cellStyles>
  <dxfs count="0"/>
  <tableStyles count="0" defaultTableStyle="TableStyleMedium2" defaultPivotStyle="PivotStyleLight16"/>
  <colors>
    <mruColors>
      <color rgb="FFB578B6"/>
      <color rgb="FF78F2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6A01A-B941-49BA-B386-6945B6539108}">
  <sheetPr>
    <pageSetUpPr fitToPage="1"/>
  </sheetPr>
  <dimension ref="A1:K41"/>
  <sheetViews>
    <sheetView tabSelected="1" view="pageBreakPreview" zoomScale="80" zoomScaleNormal="70" zoomScaleSheetLayoutView="80" workbookViewId="0">
      <selection activeCell="D19" sqref="D19"/>
    </sheetView>
  </sheetViews>
  <sheetFormatPr defaultColWidth="9.140625" defaultRowHeight="15.75" outlineLevelRow="3" outlineLevelCol="1"/>
  <cols>
    <col min="1" max="1" width="13" style="1" bestFit="1" customWidth="1"/>
    <col min="2" max="2" width="64.7109375" style="2" customWidth="1"/>
    <col min="3" max="3" width="36.140625" style="3" customWidth="1"/>
    <col min="4" max="4" width="24.85546875" style="3" customWidth="1"/>
    <col min="5" max="5" width="12.5703125" style="3" customWidth="1"/>
    <col min="6" max="7" width="12.5703125" style="3" hidden="1" customWidth="1" outlineLevel="1"/>
    <col min="8" max="8" width="16.7109375" style="3" customWidth="1" collapsed="1"/>
    <col min="9" max="9" width="18.42578125" style="3" customWidth="1"/>
    <col min="10" max="10" width="22.7109375" style="3" customWidth="1"/>
    <col min="11" max="11" width="40.7109375" style="4" customWidth="1"/>
    <col min="12" max="12" width="9.140625" style="20"/>
    <col min="13" max="13" width="22.42578125" style="20" customWidth="1"/>
    <col min="14" max="16384" width="9.140625" style="20"/>
  </cols>
  <sheetData>
    <row r="1" spans="1:11" s="73" customFormat="1" ht="15">
      <c r="A1" s="69"/>
      <c r="B1" s="69"/>
      <c r="C1" s="70"/>
      <c r="D1" s="70"/>
      <c r="E1" s="70"/>
      <c r="F1" s="69"/>
      <c r="G1" s="69"/>
      <c r="H1" s="71"/>
      <c r="I1" s="70"/>
      <c r="J1" s="72" t="s">
        <v>127</v>
      </c>
    </row>
    <row r="2" spans="1:11" s="73" customFormat="1" ht="15">
      <c r="A2" s="69"/>
      <c r="B2" s="69"/>
      <c r="C2" s="70"/>
      <c r="D2" s="70"/>
      <c r="E2" s="70"/>
      <c r="F2" s="69"/>
      <c r="G2" s="69"/>
      <c r="H2" s="71"/>
      <c r="I2" s="70"/>
      <c r="J2" s="72" t="s">
        <v>21</v>
      </c>
    </row>
    <row r="3" spans="1:11" s="73" customFormat="1" ht="15">
      <c r="A3" s="69"/>
      <c r="B3" s="69"/>
      <c r="C3" s="70"/>
      <c r="D3" s="70"/>
      <c r="E3" s="70"/>
      <c r="F3" s="69"/>
      <c r="G3" s="69"/>
      <c r="H3" s="71"/>
      <c r="I3" s="70"/>
      <c r="J3" s="69"/>
    </row>
    <row r="4" spans="1:11" s="73" customFormat="1" ht="15">
      <c r="A4"/>
      <c r="B4" s="74" t="s">
        <v>16</v>
      </c>
      <c r="C4" s="75" t="s">
        <v>17</v>
      </c>
      <c r="E4" s="75" t="s">
        <v>18</v>
      </c>
      <c r="F4"/>
      <c r="G4"/>
      <c r="H4" s="76"/>
    </row>
    <row r="5" spans="1:11" s="73" customFormat="1" ht="15" customHeight="1">
      <c r="A5"/>
      <c r="B5" s="77"/>
      <c r="C5" s="70" t="s">
        <v>144</v>
      </c>
      <c r="E5" s="70" t="s">
        <v>143</v>
      </c>
      <c r="F5"/>
      <c r="G5"/>
      <c r="H5" s="76"/>
    </row>
    <row r="6" spans="1:11" s="73" customFormat="1" ht="15" customHeight="1">
      <c r="A6"/>
      <c r="B6" s="77"/>
      <c r="C6" s="70"/>
      <c r="E6" s="70"/>
      <c r="F6"/>
      <c r="G6"/>
      <c r="H6" s="76"/>
    </row>
    <row r="7" spans="1:11" s="73" customFormat="1" ht="15">
      <c r="A7"/>
      <c r="B7" s="77"/>
      <c r="C7" s="70"/>
      <c r="E7" s="70"/>
      <c r="H7" s="70"/>
    </row>
    <row r="8" spans="1:11" s="73" customFormat="1" ht="15" customHeight="1">
      <c r="A8"/>
      <c r="B8" s="77" t="s">
        <v>126</v>
      </c>
      <c r="C8" s="70" t="s">
        <v>142</v>
      </c>
      <c r="E8" s="70" t="s">
        <v>142</v>
      </c>
      <c r="F8"/>
      <c r="G8"/>
      <c r="H8" s="76"/>
    </row>
    <row r="9" spans="1:11" s="24" customFormat="1">
      <c r="A9" s="25"/>
      <c r="B9" s="26"/>
      <c r="C9" s="21"/>
      <c r="D9" s="21"/>
      <c r="E9" s="21"/>
      <c r="F9" s="21"/>
      <c r="G9" s="21"/>
      <c r="H9" s="21"/>
      <c r="I9" s="23"/>
      <c r="J9" s="23"/>
      <c r="K9" s="27"/>
    </row>
    <row r="10" spans="1:11" s="24" customFormat="1">
      <c r="A10" s="25"/>
      <c r="B10" s="26"/>
      <c r="C10" s="21"/>
      <c r="D10" s="21"/>
      <c r="E10" s="21"/>
      <c r="F10" s="21"/>
      <c r="G10" s="21"/>
      <c r="H10" s="21"/>
      <c r="I10" s="23"/>
      <c r="J10" s="23"/>
      <c r="K10" s="27"/>
    </row>
    <row r="11" spans="1:11" s="24" customFormat="1">
      <c r="A11" s="25"/>
      <c r="B11" s="26"/>
      <c r="C11" s="21"/>
      <c r="D11" s="21"/>
      <c r="E11" s="21"/>
      <c r="F11" s="21"/>
      <c r="G11" s="21"/>
      <c r="H11" s="21"/>
      <c r="I11" s="23"/>
      <c r="J11" s="23"/>
      <c r="K11" s="27"/>
    </row>
    <row r="12" spans="1:11" s="31" customFormat="1">
      <c r="A12" s="28"/>
      <c r="B12" s="29"/>
      <c r="C12" s="32"/>
      <c r="D12" s="32"/>
      <c r="E12" s="32"/>
      <c r="F12" s="32"/>
      <c r="G12" s="32"/>
      <c r="H12" s="3"/>
      <c r="I12" s="28"/>
      <c r="J12" s="30"/>
      <c r="K12" s="22"/>
    </row>
    <row r="13" spans="1:11" s="31" customFormat="1">
      <c r="A13" s="104" t="s">
        <v>145</v>
      </c>
      <c r="B13" s="104"/>
      <c r="C13" s="104"/>
      <c r="D13" s="104"/>
      <c r="E13" s="104"/>
      <c r="F13" s="104"/>
      <c r="G13" s="104"/>
      <c r="H13" s="104"/>
      <c r="I13" s="120"/>
      <c r="J13" s="120"/>
      <c r="K13" s="120"/>
    </row>
    <row r="14" spans="1:11" s="2" customFormat="1">
      <c r="A14" s="1"/>
      <c r="C14" s="3"/>
      <c r="D14" s="3"/>
      <c r="E14" s="3"/>
      <c r="F14" s="3"/>
      <c r="G14" s="3"/>
      <c r="H14" s="118"/>
      <c r="I14" s="119"/>
      <c r="J14" s="119"/>
      <c r="K14" s="4"/>
    </row>
    <row r="15" spans="1:11" s="19" customFormat="1">
      <c r="A15" s="64" t="s">
        <v>0</v>
      </c>
      <c r="B15" s="7" t="s">
        <v>1</v>
      </c>
      <c r="C15" s="102" t="s">
        <v>139</v>
      </c>
    </row>
    <row r="16" spans="1:11" s="19" customFormat="1">
      <c r="A16" s="33" t="s">
        <v>26</v>
      </c>
      <c r="B16" s="34" t="s">
        <v>28</v>
      </c>
      <c r="C16" s="102"/>
    </row>
    <row r="17" spans="1:3" s="19" customFormat="1">
      <c r="A17" s="86" t="s">
        <v>27</v>
      </c>
      <c r="B17" s="37" t="s">
        <v>131</v>
      </c>
      <c r="C17" s="102"/>
    </row>
    <row r="18" spans="1:3" s="19" customFormat="1" outlineLevel="1">
      <c r="A18" s="88" t="s">
        <v>99</v>
      </c>
      <c r="B18" s="8" t="s">
        <v>130</v>
      </c>
      <c r="C18" s="102"/>
    </row>
    <row r="19" spans="1:3" s="19" customFormat="1" outlineLevel="2">
      <c r="A19" s="87" t="s">
        <v>100</v>
      </c>
      <c r="B19" s="13" t="s">
        <v>130</v>
      </c>
      <c r="C19" s="102"/>
    </row>
    <row r="20" spans="1:3" s="19" customFormat="1" outlineLevel="3">
      <c r="A20" s="44"/>
      <c r="B20" s="46" t="s">
        <v>8</v>
      </c>
      <c r="C20" s="102"/>
    </row>
    <row r="21" spans="1:3" s="19" customFormat="1" ht="55.5" customHeight="1" outlineLevel="3">
      <c r="A21" s="44"/>
      <c r="B21" s="48" t="s">
        <v>138</v>
      </c>
      <c r="C21" s="103" t="s">
        <v>140</v>
      </c>
    </row>
    <row r="22" spans="1:3" s="19" customFormat="1" outlineLevel="3">
      <c r="A22" s="44"/>
      <c r="B22" s="48" t="s">
        <v>133</v>
      </c>
      <c r="C22" s="103" t="s">
        <v>140</v>
      </c>
    </row>
    <row r="23" spans="1:3" s="19" customFormat="1" outlineLevel="3">
      <c r="A23" s="44"/>
      <c r="B23" s="48" t="s">
        <v>134</v>
      </c>
      <c r="C23" s="103" t="s">
        <v>140</v>
      </c>
    </row>
    <row r="24" spans="1:3" s="19" customFormat="1" outlineLevel="3">
      <c r="A24" s="44"/>
      <c r="B24" s="48" t="s">
        <v>135</v>
      </c>
      <c r="C24" s="103" t="s">
        <v>140</v>
      </c>
    </row>
    <row r="25" spans="1:3" s="19" customFormat="1" outlineLevel="3">
      <c r="A25" s="44"/>
      <c r="B25" s="48" t="s">
        <v>136</v>
      </c>
      <c r="C25" s="103" t="s">
        <v>140</v>
      </c>
    </row>
    <row r="26" spans="1:3" s="19" customFormat="1" outlineLevel="3">
      <c r="A26" s="44"/>
      <c r="B26" s="48" t="s">
        <v>132</v>
      </c>
      <c r="C26" s="103" t="s">
        <v>140</v>
      </c>
    </row>
    <row r="27" spans="1:3" s="19" customFormat="1" outlineLevel="3">
      <c r="A27" s="44"/>
      <c r="B27" s="48" t="s">
        <v>137</v>
      </c>
      <c r="C27" s="103" t="s">
        <v>140</v>
      </c>
    </row>
    <row r="28" spans="1:3" s="19" customFormat="1" outlineLevel="1">
      <c r="A28" s="88" t="s">
        <v>108</v>
      </c>
      <c r="B28" s="8" t="s">
        <v>106</v>
      </c>
      <c r="C28" s="102"/>
    </row>
    <row r="29" spans="1:3" s="19" customFormat="1" outlineLevel="2">
      <c r="A29" s="87" t="s">
        <v>109</v>
      </c>
      <c r="B29" s="13" t="s">
        <v>106</v>
      </c>
      <c r="C29" s="102"/>
    </row>
    <row r="30" spans="1:3" s="19" customFormat="1" outlineLevel="3">
      <c r="A30" s="45"/>
      <c r="B30" s="46" t="s">
        <v>8</v>
      </c>
      <c r="C30" s="102"/>
    </row>
    <row r="31" spans="1:3" s="19" customFormat="1" ht="21" customHeight="1">
      <c r="A31" s="36"/>
      <c r="B31" s="58" t="s">
        <v>97</v>
      </c>
      <c r="C31" s="103" t="s">
        <v>141</v>
      </c>
    </row>
    <row r="32" spans="1:3" s="19" customFormat="1" outlineLevel="1">
      <c r="A32" s="88" t="s">
        <v>111</v>
      </c>
      <c r="B32" s="8" t="s">
        <v>129</v>
      </c>
      <c r="C32" s="102"/>
    </row>
    <row r="33" spans="1:11" s="19" customFormat="1" outlineLevel="2">
      <c r="A33" s="87" t="s">
        <v>112</v>
      </c>
      <c r="B33" s="13" t="s">
        <v>129</v>
      </c>
      <c r="C33" s="102"/>
    </row>
    <row r="34" spans="1:11" s="19" customFormat="1" outlineLevel="3">
      <c r="A34" s="44"/>
      <c r="B34" s="46" t="s">
        <v>8</v>
      </c>
      <c r="C34" s="103" t="s">
        <v>140</v>
      </c>
    </row>
    <row r="35" spans="1:11" s="19" customFormat="1" ht="21" customHeight="1">
      <c r="A35" s="36"/>
      <c r="B35" s="58"/>
      <c r="C35" s="103"/>
    </row>
    <row r="36" spans="1:11">
      <c r="D36" s="20"/>
      <c r="E36" s="20"/>
      <c r="F36" s="20"/>
      <c r="G36" s="20"/>
      <c r="H36" s="20"/>
      <c r="I36" s="20"/>
      <c r="J36" s="20"/>
      <c r="K36" s="20"/>
    </row>
    <row r="37" spans="1:11" ht="36.75" customHeigh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</row>
    <row r="38" spans="1:11" ht="36.75" customHeight="1">
      <c r="A38" s="100"/>
      <c r="B38" s="20"/>
      <c r="C38" s="100"/>
      <c r="D38" s="99"/>
      <c r="E38" s="100"/>
      <c r="F38" s="100"/>
      <c r="G38" s="100"/>
      <c r="H38" s="100"/>
      <c r="I38" s="100"/>
      <c r="J38" s="100"/>
    </row>
    <row r="39" spans="1:11">
      <c r="A39" s="99"/>
      <c r="B39" s="20"/>
      <c r="C39" s="99"/>
      <c r="D39" s="99"/>
      <c r="E39" s="99"/>
      <c r="F39" s="99"/>
      <c r="G39" s="99"/>
      <c r="H39" s="99"/>
      <c r="I39" s="99"/>
      <c r="J39" s="20"/>
    </row>
    <row r="40" spans="1:11">
      <c r="A40" s="2"/>
      <c r="B40" s="20"/>
    </row>
    <row r="41" spans="1:11">
      <c r="A41" s="20"/>
      <c r="B41" s="20"/>
      <c r="C41" s="20"/>
      <c r="D41" s="20"/>
      <c r="E41" s="20"/>
      <c r="F41" s="20"/>
      <c r="G41" s="20"/>
      <c r="H41" s="20"/>
      <c r="I41" s="20"/>
      <c r="J41" s="20"/>
    </row>
  </sheetData>
  <mergeCells count="1">
    <mergeCell ref="A13:H13"/>
  </mergeCells>
  <phoneticPr fontId="13" type="noConversion"/>
  <pageMargins left="0.7" right="0.7" top="0.75" bottom="0.75" header="0.3" footer="0.3"/>
  <pageSetup scale="5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B214F-07F9-4C4E-808B-4229F1299C13}">
  <dimension ref="A1:M95"/>
  <sheetViews>
    <sheetView view="pageBreakPreview" topLeftCell="A16" zoomScale="70" zoomScaleNormal="70" zoomScaleSheetLayoutView="70" workbookViewId="0">
      <selection activeCell="D23" sqref="D23"/>
    </sheetView>
  </sheetViews>
  <sheetFormatPr defaultColWidth="9.140625" defaultRowHeight="15.75" outlineLevelRow="3" outlineLevelCol="1"/>
  <cols>
    <col min="1" max="1" width="13" style="1" bestFit="1" customWidth="1"/>
    <col min="2" max="2" width="64.7109375" style="2" customWidth="1"/>
    <col min="3" max="5" width="12.5703125" style="3" customWidth="1"/>
    <col min="6" max="7" width="12.5703125" style="3" hidden="1" customWidth="1" outlineLevel="1"/>
    <col min="8" max="8" width="16.7109375" style="3" customWidth="1" collapsed="1"/>
    <col min="9" max="9" width="18.42578125" style="3" customWidth="1"/>
    <col min="10" max="10" width="22.7109375" style="3" customWidth="1"/>
    <col min="11" max="11" width="40.7109375" style="4" customWidth="1"/>
    <col min="12" max="12" width="9.140625" style="20"/>
    <col min="13" max="13" width="22.42578125" style="20" customWidth="1"/>
    <col min="14" max="16384" width="9.140625" style="20"/>
  </cols>
  <sheetData>
    <row r="1" spans="1:11" s="73" customFormat="1" ht="15">
      <c r="A1" s="69"/>
      <c r="B1" s="69"/>
      <c r="C1" s="70"/>
      <c r="D1" s="70"/>
      <c r="E1" s="70"/>
      <c r="F1" s="69"/>
      <c r="G1" s="69"/>
      <c r="H1" s="71"/>
      <c r="I1" s="70"/>
      <c r="K1" s="72" t="s">
        <v>127</v>
      </c>
    </row>
    <row r="2" spans="1:11" s="73" customFormat="1" ht="15">
      <c r="A2" s="69"/>
      <c r="B2" s="69"/>
      <c r="C2" s="70"/>
      <c r="D2" s="70"/>
      <c r="E2" s="70"/>
      <c r="F2" s="69"/>
      <c r="G2" s="69"/>
      <c r="H2" s="71"/>
      <c r="I2" s="70"/>
      <c r="K2" s="72" t="s">
        <v>21</v>
      </c>
    </row>
    <row r="3" spans="1:11" s="73" customFormat="1" ht="15">
      <c r="A3" s="69"/>
      <c r="B3" s="69"/>
      <c r="C3" s="70"/>
      <c r="D3" s="70"/>
      <c r="E3" s="70"/>
      <c r="F3" s="69"/>
      <c r="G3" s="69"/>
      <c r="H3" s="71"/>
      <c r="I3" s="70"/>
      <c r="J3" s="69"/>
    </row>
    <row r="4" spans="1:11" s="73" customFormat="1" ht="15">
      <c r="A4"/>
      <c r="B4" s="74" t="s">
        <v>16</v>
      </c>
      <c r="C4" s="75"/>
      <c r="D4" s="75"/>
      <c r="E4" s="75" t="s">
        <v>17</v>
      </c>
      <c r="F4"/>
      <c r="G4"/>
      <c r="H4" s="76"/>
      <c r="J4" s="75" t="s">
        <v>18</v>
      </c>
    </row>
    <row r="5" spans="1:11" s="73" customFormat="1" ht="15" customHeight="1">
      <c r="A5"/>
      <c r="B5" s="77"/>
      <c r="C5" s="70"/>
      <c r="D5" s="70"/>
      <c r="E5" s="70" t="s">
        <v>19</v>
      </c>
      <c r="F5"/>
      <c r="G5"/>
      <c r="H5" s="76"/>
      <c r="J5" s="70" t="s">
        <v>19</v>
      </c>
    </row>
    <row r="6" spans="1:11" s="73" customFormat="1" ht="15" customHeight="1">
      <c r="A6"/>
      <c r="B6" s="77"/>
      <c r="C6" s="70"/>
      <c r="D6" s="70"/>
      <c r="E6" s="70"/>
      <c r="F6"/>
      <c r="G6"/>
      <c r="H6" s="76"/>
      <c r="J6" s="70"/>
    </row>
    <row r="7" spans="1:11" s="73" customFormat="1" ht="15">
      <c r="A7"/>
      <c r="B7" s="77"/>
      <c r="C7" s="70"/>
      <c r="D7" s="70"/>
      <c r="E7" s="70"/>
      <c r="H7" s="70"/>
      <c r="J7" s="70"/>
    </row>
    <row r="8" spans="1:11" s="73" customFormat="1" ht="15" customHeight="1">
      <c r="A8"/>
      <c r="B8" s="77" t="s">
        <v>126</v>
      </c>
      <c r="C8" s="70"/>
      <c r="D8" s="70"/>
      <c r="E8" s="70" t="s">
        <v>20</v>
      </c>
      <c r="F8"/>
      <c r="G8"/>
      <c r="H8" s="76"/>
      <c r="J8" s="70" t="s">
        <v>20</v>
      </c>
    </row>
    <row r="9" spans="1:11" s="24" customFormat="1">
      <c r="A9" s="25"/>
      <c r="B9" s="26"/>
      <c r="C9" s="21"/>
      <c r="D9" s="21"/>
      <c r="E9" s="21"/>
      <c r="F9" s="21"/>
      <c r="G9" s="21"/>
      <c r="H9" s="21"/>
      <c r="I9" s="23"/>
      <c r="J9" s="23"/>
      <c r="K9" s="27"/>
    </row>
    <row r="10" spans="1:11" s="31" customFormat="1">
      <c r="A10" s="28"/>
      <c r="B10" s="29"/>
      <c r="C10" s="32"/>
      <c r="D10" s="32"/>
      <c r="E10" s="32"/>
      <c r="F10" s="32"/>
      <c r="G10" s="32"/>
      <c r="H10" s="3"/>
      <c r="I10" s="28"/>
      <c r="J10" s="30"/>
      <c r="K10" s="22"/>
    </row>
    <row r="11" spans="1:11" s="31" customFormat="1">
      <c r="A11" s="104" t="s">
        <v>12</v>
      </c>
      <c r="B11" s="104"/>
      <c r="C11" s="104"/>
      <c r="D11" s="104"/>
      <c r="E11" s="104"/>
      <c r="F11" s="104"/>
      <c r="G11" s="104"/>
      <c r="H11" s="104"/>
      <c r="I11" s="104"/>
      <c r="J11" s="104"/>
      <c r="K11" s="104"/>
    </row>
    <row r="12" spans="1:11" s="2" customFormat="1">
      <c r="A12" s="1"/>
      <c r="C12" s="3"/>
      <c r="D12" s="3"/>
      <c r="E12" s="3"/>
      <c r="F12" s="3"/>
      <c r="G12" s="3"/>
      <c r="H12" s="5"/>
      <c r="I12" s="6"/>
      <c r="J12" s="6"/>
      <c r="K12" s="4"/>
    </row>
    <row r="13" spans="1:11" s="19" customFormat="1" ht="31.5">
      <c r="A13" s="64" t="s">
        <v>0</v>
      </c>
      <c r="B13" s="7" t="s">
        <v>1</v>
      </c>
      <c r="C13" s="7" t="s">
        <v>124</v>
      </c>
      <c r="D13" s="7" t="s">
        <v>125</v>
      </c>
      <c r="E13" s="7" t="s">
        <v>2</v>
      </c>
      <c r="F13" s="7" t="s">
        <v>3</v>
      </c>
      <c r="G13" s="7" t="s">
        <v>128</v>
      </c>
      <c r="H13" s="7" t="s">
        <v>13</v>
      </c>
      <c r="I13" s="7" t="s">
        <v>4</v>
      </c>
      <c r="J13" s="7" t="s">
        <v>5</v>
      </c>
      <c r="K13" s="7" t="s">
        <v>6</v>
      </c>
    </row>
    <row r="14" spans="1:11" s="19" customFormat="1">
      <c r="A14" s="33" t="s">
        <v>26</v>
      </c>
      <c r="B14" s="34" t="s">
        <v>28</v>
      </c>
      <c r="C14" s="35"/>
      <c r="D14" s="35"/>
      <c r="E14" s="35"/>
      <c r="F14" s="35"/>
      <c r="G14" s="35"/>
      <c r="H14" s="35"/>
      <c r="I14" s="35"/>
      <c r="J14" s="35"/>
      <c r="K14" s="35"/>
    </row>
    <row r="15" spans="1:11" s="19" customFormat="1">
      <c r="A15" s="86" t="s">
        <v>27</v>
      </c>
      <c r="B15" s="37" t="s">
        <v>29</v>
      </c>
      <c r="C15" s="38"/>
      <c r="D15" s="38"/>
      <c r="E15" s="38"/>
      <c r="F15" s="38"/>
      <c r="G15" s="38"/>
      <c r="H15" s="38"/>
      <c r="I15" s="37"/>
      <c r="J15" s="39"/>
      <c r="K15" s="39"/>
    </row>
    <row r="16" spans="1:11" s="19" customFormat="1" outlineLevel="1">
      <c r="A16" s="88" t="s">
        <v>99</v>
      </c>
      <c r="B16" s="8" t="s">
        <v>29</v>
      </c>
      <c r="C16" s="9"/>
      <c r="D16" s="9"/>
      <c r="E16" s="9"/>
      <c r="F16" s="9"/>
      <c r="G16" s="9"/>
      <c r="H16" s="9"/>
      <c r="I16" s="40"/>
      <c r="J16" s="10"/>
      <c r="K16" s="41"/>
    </row>
    <row r="17" spans="1:11" s="19" customFormat="1" outlineLevel="2">
      <c r="A17" s="87" t="s">
        <v>100</v>
      </c>
      <c r="B17" s="13" t="s">
        <v>29</v>
      </c>
      <c r="C17" s="11"/>
      <c r="D17" s="11"/>
      <c r="E17" s="11"/>
      <c r="F17" s="11"/>
      <c r="G17" s="11"/>
      <c r="H17" s="11"/>
      <c r="I17" s="42"/>
      <c r="J17" s="12">
        <f>J18+J20</f>
        <v>454110</v>
      </c>
      <c r="K17" s="43"/>
    </row>
    <row r="18" spans="1:11" s="19" customFormat="1" outlineLevel="3">
      <c r="A18" s="44"/>
      <c r="B18" s="46" t="s">
        <v>8</v>
      </c>
      <c r="C18" s="38"/>
      <c r="D18" s="38"/>
      <c r="E18" s="38"/>
      <c r="F18" s="38"/>
      <c r="G18" s="38"/>
      <c r="H18" s="47"/>
      <c r="I18" s="47"/>
      <c r="J18" s="47">
        <f>J19</f>
        <v>135000</v>
      </c>
      <c r="K18" s="47"/>
    </row>
    <row r="19" spans="1:11" s="19" customFormat="1" ht="55.5" customHeight="1" outlineLevel="3">
      <c r="A19" s="44"/>
      <c r="B19" s="48" t="s">
        <v>98</v>
      </c>
      <c r="C19" s="49"/>
      <c r="D19" s="49"/>
      <c r="E19" s="49" t="s">
        <v>45</v>
      </c>
      <c r="F19" s="49"/>
      <c r="G19" s="49"/>
      <c r="H19" s="50">
        <v>1</v>
      </c>
      <c r="I19" s="50">
        <f>VLOOKUP(B19,РАБОТА!$B$5:$F$10,4,0)</f>
        <v>135000</v>
      </c>
      <c r="J19" s="50">
        <f>I19*H19</f>
        <v>135000</v>
      </c>
      <c r="K19" s="50" t="s">
        <v>117</v>
      </c>
    </row>
    <row r="20" spans="1:11" s="19" customFormat="1" ht="21" customHeight="1" outlineLevel="3">
      <c r="A20" s="14"/>
      <c r="B20" s="52" t="s">
        <v>9</v>
      </c>
      <c r="C20" s="15"/>
      <c r="D20" s="15"/>
      <c r="E20" s="15"/>
      <c r="F20" s="15"/>
      <c r="G20" s="15"/>
      <c r="H20" s="16"/>
      <c r="I20" s="16"/>
      <c r="J20" s="53">
        <f>SUM(J21:J26)</f>
        <v>319110</v>
      </c>
      <c r="K20" s="53"/>
    </row>
    <row r="21" spans="1:11" s="19" customFormat="1" ht="33.75" customHeight="1" outlineLevel="3">
      <c r="A21" s="14"/>
      <c r="B21" s="18" t="s">
        <v>37</v>
      </c>
      <c r="C21" s="15"/>
      <c r="D21" s="15"/>
      <c r="E21" s="15" t="s">
        <v>14</v>
      </c>
      <c r="F21" s="15"/>
      <c r="G21" s="15"/>
      <c r="H21" s="16">
        <v>324</v>
      </c>
      <c r="I21" s="16">
        <f>VLOOKUP(B21,МАТЕРИАЛ!$B$5:$F$53,4,0)</f>
        <v>592</v>
      </c>
      <c r="J21" s="16">
        <f>H21*I21</f>
        <v>191808</v>
      </c>
      <c r="K21" s="16"/>
    </row>
    <row r="22" spans="1:11" s="19" customFormat="1" ht="22.5" customHeight="1" outlineLevel="3">
      <c r="A22" s="14"/>
      <c r="B22" s="18" t="s">
        <v>31</v>
      </c>
      <c r="C22" s="15"/>
      <c r="D22" s="15"/>
      <c r="E22" s="15" t="s">
        <v>32</v>
      </c>
      <c r="F22" s="15"/>
      <c r="G22" s="15"/>
      <c r="H22" s="16">
        <v>6</v>
      </c>
      <c r="I22" s="16">
        <f>VLOOKUP(B22,МАТЕРИАЛ!$B$5:$F$53,4,0)</f>
        <v>2750</v>
      </c>
      <c r="J22" s="16">
        <f t="shared" ref="J22:J25" si="0">H22*I22</f>
        <v>16500</v>
      </c>
      <c r="K22" s="16"/>
    </row>
    <row r="23" spans="1:11" s="19" customFormat="1" ht="22.5" customHeight="1" outlineLevel="3">
      <c r="A23" s="14"/>
      <c r="B23" s="18" t="s">
        <v>33</v>
      </c>
      <c r="C23" s="15"/>
      <c r="D23" s="15"/>
      <c r="E23" s="15" t="s">
        <v>32</v>
      </c>
      <c r="F23" s="15"/>
      <c r="G23" s="15"/>
      <c r="H23" s="16">
        <v>6</v>
      </c>
      <c r="I23" s="16">
        <f>VLOOKUP(B23,МАТЕРИАЛ!$B$5:$F$53,4,0)</f>
        <v>2750</v>
      </c>
      <c r="J23" s="16">
        <f t="shared" si="0"/>
        <v>16500</v>
      </c>
      <c r="K23" s="16"/>
    </row>
    <row r="24" spans="1:11" s="19" customFormat="1" ht="22.5" customHeight="1" outlineLevel="3">
      <c r="A24" s="14"/>
      <c r="B24" s="18" t="s">
        <v>34</v>
      </c>
      <c r="C24" s="15"/>
      <c r="D24" s="15"/>
      <c r="E24" s="15" t="s">
        <v>32</v>
      </c>
      <c r="F24" s="15"/>
      <c r="G24" s="15"/>
      <c r="H24" s="16">
        <v>6</v>
      </c>
      <c r="I24" s="16">
        <f>VLOOKUP(B24,МАТЕРИАЛ!$B$5:$F$53,4,0)</f>
        <v>2650</v>
      </c>
      <c r="J24" s="16">
        <f t="shared" si="0"/>
        <v>15900</v>
      </c>
      <c r="K24" s="16"/>
    </row>
    <row r="25" spans="1:11" s="19" customFormat="1" ht="22.5" customHeight="1" outlineLevel="3">
      <c r="A25" s="14"/>
      <c r="B25" s="18" t="s">
        <v>36</v>
      </c>
      <c r="C25" s="15"/>
      <c r="D25" s="15"/>
      <c r="E25" s="15" t="s">
        <v>35</v>
      </c>
      <c r="F25" s="15"/>
      <c r="G25" s="15"/>
      <c r="H25" s="16">
        <v>6</v>
      </c>
      <c r="I25" s="16">
        <f>VLOOKUP(B25,МАТЕРИАЛ!$B$5:$F$53,4,0)</f>
        <v>9300</v>
      </c>
      <c r="J25" s="16">
        <f t="shared" si="0"/>
        <v>55800</v>
      </c>
      <c r="K25" s="16"/>
    </row>
    <row r="26" spans="1:11" s="19" customFormat="1" ht="42" customHeight="1" outlineLevel="3">
      <c r="A26" s="17"/>
      <c r="B26" s="79" t="s">
        <v>118</v>
      </c>
      <c r="C26" s="82"/>
      <c r="D26" s="82"/>
      <c r="E26" s="82" t="s">
        <v>119</v>
      </c>
      <c r="F26" s="82"/>
      <c r="G26" s="82"/>
      <c r="H26" s="83">
        <v>16.75</v>
      </c>
      <c r="I26" s="83"/>
      <c r="J26" s="83">
        <f>J19*$H$26%-10.5</f>
        <v>22602</v>
      </c>
      <c r="K26" s="83"/>
    </row>
    <row r="27" spans="1:11" s="19" customFormat="1" outlineLevel="1">
      <c r="A27" s="88" t="s">
        <v>108</v>
      </c>
      <c r="B27" s="8" t="s">
        <v>106</v>
      </c>
      <c r="C27" s="9"/>
      <c r="D27" s="9"/>
      <c r="E27" s="9"/>
      <c r="F27" s="9"/>
      <c r="G27" s="9"/>
      <c r="H27" s="9"/>
      <c r="I27" s="40"/>
      <c r="J27" s="10"/>
      <c r="K27" s="41"/>
    </row>
    <row r="28" spans="1:11" s="19" customFormat="1" outlineLevel="2">
      <c r="A28" s="87" t="s">
        <v>109</v>
      </c>
      <c r="B28" s="13" t="s">
        <v>106</v>
      </c>
      <c r="C28" s="11"/>
      <c r="D28" s="11"/>
      <c r="E28" s="11"/>
      <c r="F28" s="11"/>
      <c r="G28" s="11"/>
      <c r="H28" s="11"/>
      <c r="I28" s="42"/>
      <c r="J28" s="12">
        <f>J29+J31</f>
        <v>5000</v>
      </c>
      <c r="K28" s="43"/>
    </row>
    <row r="29" spans="1:11" s="19" customFormat="1" outlineLevel="3">
      <c r="A29" s="45"/>
      <c r="B29" s="46" t="s">
        <v>8</v>
      </c>
      <c r="C29" s="38"/>
      <c r="D29" s="38"/>
      <c r="E29" s="38"/>
      <c r="F29" s="38"/>
      <c r="G29" s="38"/>
      <c r="H29" s="47"/>
      <c r="I29" s="47"/>
      <c r="J29" s="47">
        <f>J30</f>
        <v>5000</v>
      </c>
      <c r="K29" s="47"/>
    </row>
    <row r="30" spans="1:11" s="19" customFormat="1" ht="21" customHeight="1">
      <c r="A30" s="36"/>
      <c r="B30" s="58" t="s">
        <v>97</v>
      </c>
      <c r="C30" s="49"/>
      <c r="D30" s="49"/>
      <c r="E30" s="49" t="s">
        <v>45</v>
      </c>
      <c r="F30" s="49"/>
      <c r="G30" s="49"/>
      <c r="H30" s="50">
        <v>1</v>
      </c>
      <c r="I30" s="50">
        <f>VLOOKUP(B30,РАБОТА!$B$5:$F$10,4,0)</f>
        <v>5000</v>
      </c>
      <c r="J30" s="50">
        <f>I30*H30</f>
        <v>5000</v>
      </c>
      <c r="K30" s="39"/>
    </row>
    <row r="31" spans="1:11" s="19" customFormat="1" ht="21" customHeight="1" outlineLevel="3">
      <c r="A31" s="51"/>
      <c r="B31" s="52" t="s">
        <v>9</v>
      </c>
      <c r="C31" s="15"/>
      <c r="D31" s="15"/>
      <c r="E31" s="15"/>
      <c r="F31" s="15"/>
      <c r="G31" s="15"/>
      <c r="H31" s="16"/>
      <c r="I31" s="16"/>
      <c r="J31" s="53">
        <f>SUM(J32)</f>
        <v>0</v>
      </c>
      <c r="K31" s="53"/>
    </row>
    <row r="32" spans="1:11" s="19" customFormat="1" ht="21" customHeight="1" outlineLevel="3">
      <c r="A32" s="51"/>
      <c r="B32" s="18" t="s">
        <v>107</v>
      </c>
      <c r="C32" s="15"/>
      <c r="D32" s="15"/>
      <c r="E32" s="15"/>
      <c r="F32" s="15"/>
      <c r="G32" s="15"/>
      <c r="H32" s="16"/>
      <c r="I32" s="16"/>
      <c r="J32" s="16"/>
      <c r="K32" s="16"/>
    </row>
    <row r="33" spans="1:11" s="19" customFormat="1">
      <c r="A33" s="86" t="s">
        <v>116</v>
      </c>
      <c r="B33" s="37" t="s">
        <v>44</v>
      </c>
      <c r="C33" s="38"/>
      <c r="D33" s="38"/>
      <c r="E33" s="38"/>
      <c r="F33" s="38"/>
      <c r="G33" s="38"/>
      <c r="H33" s="38"/>
      <c r="I33" s="37"/>
      <c r="J33" s="39"/>
      <c r="K33" s="39"/>
    </row>
    <row r="34" spans="1:11" s="2" customFormat="1" ht="17.25" customHeight="1" outlineLevel="1">
      <c r="A34" s="88" t="s">
        <v>104</v>
      </c>
      <c r="B34" s="8" t="s">
        <v>44</v>
      </c>
      <c r="C34" s="9"/>
      <c r="D34" s="9"/>
      <c r="E34" s="9"/>
      <c r="F34" s="9"/>
      <c r="G34" s="9"/>
      <c r="H34" s="9"/>
      <c r="I34" s="40"/>
      <c r="J34" s="10"/>
      <c r="K34" s="41"/>
    </row>
    <row r="35" spans="1:11" s="2" customFormat="1" ht="18.75" customHeight="1" outlineLevel="2">
      <c r="A35" s="89" t="s">
        <v>105</v>
      </c>
      <c r="B35" s="13" t="s">
        <v>44</v>
      </c>
      <c r="C35" s="11"/>
      <c r="D35" s="11"/>
      <c r="E35" s="11"/>
      <c r="F35" s="11"/>
      <c r="G35" s="11"/>
      <c r="H35" s="11"/>
      <c r="I35" s="42"/>
      <c r="J35" s="12">
        <f>J36+J38</f>
        <v>6074262.96</v>
      </c>
      <c r="K35" s="43"/>
    </row>
    <row r="36" spans="1:11" outlineLevel="3">
      <c r="A36" s="44"/>
      <c r="B36" s="46" t="s">
        <v>8</v>
      </c>
      <c r="C36" s="38"/>
      <c r="D36" s="38"/>
      <c r="E36" s="38"/>
      <c r="F36" s="38"/>
      <c r="G36" s="38"/>
      <c r="H36" s="47"/>
      <c r="I36" s="47"/>
      <c r="J36" s="47">
        <f>SUM(J37:J37)</f>
        <v>1103800</v>
      </c>
      <c r="K36" s="47"/>
    </row>
    <row r="37" spans="1:11" ht="51.75" customHeight="1" outlineLevel="3">
      <c r="A37" s="44"/>
      <c r="B37" s="48" t="s">
        <v>101</v>
      </c>
      <c r="C37" s="49"/>
      <c r="D37" s="49"/>
      <c r="E37" s="49" t="s">
        <v>45</v>
      </c>
      <c r="F37" s="38"/>
      <c r="G37" s="38"/>
      <c r="H37" s="65">
        <v>1</v>
      </c>
      <c r="I37" s="50">
        <f>VLOOKUP(B37,РАБОТА!$B$5:$F$10,4,0)</f>
        <v>1103800</v>
      </c>
      <c r="J37" s="50">
        <f>I37*H37</f>
        <v>1103800</v>
      </c>
      <c r="K37" s="50"/>
    </row>
    <row r="38" spans="1:11" outlineLevel="3">
      <c r="A38" s="52"/>
      <c r="B38" s="52" t="s">
        <v>9</v>
      </c>
      <c r="C38" s="54"/>
      <c r="D38" s="54"/>
      <c r="E38" s="54"/>
      <c r="F38" s="54"/>
      <c r="G38" s="54"/>
      <c r="H38" s="54"/>
      <c r="I38" s="55"/>
      <c r="J38" s="53">
        <f>SUM(J39:J47)</f>
        <v>4970462.96</v>
      </c>
      <c r="K38" s="53"/>
    </row>
    <row r="39" spans="1:11" ht="31.5" outlineLevel="3">
      <c r="A39" s="14"/>
      <c r="B39" s="79" t="s">
        <v>46</v>
      </c>
      <c r="C39" s="15"/>
      <c r="D39" s="15"/>
      <c r="E39" s="15" t="s">
        <v>47</v>
      </c>
      <c r="F39" s="57"/>
      <c r="G39" s="57"/>
      <c r="H39" s="57">
        <v>1.17</v>
      </c>
      <c r="I39" s="16">
        <f>VLOOKUP(B39,МАТЕРИАЛ!$B$5:$F$53,4,0)</f>
        <v>698690</v>
      </c>
      <c r="J39" s="16">
        <f>H39*I39</f>
        <v>817467.3</v>
      </c>
      <c r="K39" s="53"/>
    </row>
    <row r="40" spans="1:11" ht="31.5" outlineLevel="3">
      <c r="A40" s="14"/>
      <c r="B40" s="79" t="s">
        <v>48</v>
      </c>
      <c r="C40" s="15"/>
      <c r="D40" s="15"/>
      <c r="E40" s="15" t="s">
        <v>47</v>
      </c>
      <c r="F40" s="57"/>
      <c r="G40" s="57"/>
      <c r="H40" s="57">
        <v>1</v>
      </c>
      <c r="I40" s="16">
        <f>VLOOKUP(B40,МАТЕРИАЛ!$B$5:$F$53,4,0)</f>
        <v>1049150</v>
      </c>
      <c r="J40" s="16">
        <f t="shared" ref="J40:J46" si="1">H40*I40</f>
        <v>1049150</v>
      </c>
      <c r="K40" s="53"/>
    </row>
    <row r="41" spans="1:11" ht="31.5" outlineLevel="3">
      <c r="A41" s="14"/>
      <c r="B41" s="79" t="s">
        <v>49</v>
      </c>
      <c r="C41" s="15"/>
      <c r="D41" s="15"/>
      <c r="E41" s="15" t="s">
        <v>47</v>
      </c>
      <c r="F41" s="57"/>
      <c r="G41" s="57"/>
      <c r="H41" s="57">
        <v>1.82</v>
      </c>
      <c r="I41" s="16">
        <f>VLOOKUP(B41,МАТЕРИАЛ!$B$5:$F$53,4,0)</f>
        <v>1353510</v>
      </c>
      <c r="J41" s="16">
        <f t="shared" si="1"/>
        <v>2463388.2000000002</v>
      </c>
      <c r="K41" s="53"/>
    </row>
    <row r="42" spans="1:11" ht="21" customHeight="1" outlineLevel="3">
      <c r="A42" s="14"/>
      <c r="B42" s="79" t="s">
        <v>50</v>
      </c>
      <c r="C42" s="15"/>
      <c r="D42" s="15"/>
      <c r="E42" s="15" t="s">
        <v>32</v>
      </c>
      <c r="F42" s="57"/>
      <c r="G42" s="57"/>
      <c r="H42" s="56">
        <v>12</v>
      </c>
      <c r="I42" s="16">
        <f>VLOOKUP(B42,МАТЕРИАЛ!$B$5:$F$53,4,0)</f>
        <v>1850.93</v>
      </c>
      <c r="J42" s="16">
        <f t="shared" si="1"/>
        <v>22211.16</v>
      </c>
      <c r="K42" s="53"/>
    </row>
    <row r="43" spans="1:11" ht="21" customHeight="1" outlineLevel="3">
      <c r="A43" s="14"/>
      <c r="B43" s="79" t="s">
        <v>51</v>
      </c>
      <c r="C43" s="15"/>
      <c r="D43" s="15"/>
      <c r="E43" s="15" t="s">
        <v>32</v>
      </c>
      <c r="F43" s="57"/>
      <c r="G43" s="57"/>
      <c r="H43" s="66">
        <v>16</v>
      </c>
      <c r="I43" s="16">
        <f>VLOOKUP(B43,МАТЕРИАЛ!$B$5:$F$53,4,0)</f>
        <v>2654.7</v>
      </c>
      <c r="J43" s="16">
        <f t="shared" si="1"/>
        <v>42475.199999999997</v>
      </c>
      <c r="K43" s="53"/>
    </row>
    <row r="44" spans="1:11" ht="21" customHeight="1" outlineLevel="3">
      <c r="A44" s="14"/>
      <c r="B44" s="79" t="s">
        <v>52</v>
      </c>
      <c r="C44" s="15"/>
      <c r="D44" s="15"/>
      <c r="E44" s="15" t="s">
        <v>32</v>
      </c>
      <c r="F44" s="57"/>
      <c r="G44" s="57"/>
      <c r="H44" s="66">
        <v>20</v>
      </c>
      <c r="I44" s="16">
        <f>VLOOKUP(B44,МАТЕРИАЛ!$B$5:$F$53,4,0)</f>
        <v>2654.7</v>
      </c>
      <c r="J44" s="16">
        <f t="shared" si="1"/>
        <v>53094</v>
      </c>
      <c r="K44" s="53"/>
    </row>
    <row r="45" spans="1:11" s="2" customFormat="1" ht="21" customHeight="1" outlineLevel="3">
      <c r="A45" s="17"/>
      <c r="B45" s="79" t="s">
        <v>53</v>
      </c>
      <c r="C45" s="82"/>
      <c r="D45" s="82"/>
      <c r="E45" s="82" t="s">
        <v>32</v>
      </c>
      <c r="F45" s="96"/>
      <c r="G45" s="96"/>
      <c r="H45" s="97">
        <v>23</v>
      </c>
      <c r="I45" s="83">
        <f>VLOOKUP(B45,МАТЕРИАЛ!$B$5:$F$53,4,0)</f>
        <v>4495.8</v>
      </c>
      <c r="J45" s="83">
        <f t="shared" si="1"/>
        <v>103403.4</v>
      </c>
      <c r="K45" s="98"/>
    </row>
    <row r="46" spans="1:11" ht="21" customHeight="1" outlineLevel="3">
      <c r="A46" s="14"/>
      <c r="B46" s="79" t="s">
        <v>56</v>
      </c>
      <c r="C46" s="15"/>
      <c r="D46" s="15"/>
      <c r="E46" s="15" t="s">
        <v>14</v>
      </c>
      <c r="F46" s="57"/>
      <c r="G46" s="57"/>
      <c r="H46" s="66">
        <v>1690</v>
      </c>
      <c r="I46" s="16">
        <f>VLOOKUP(B46,МАТЕРИАЛ!$B$5:$F$53,4,0)</f>
        <v>202.73</v>
      </c>
      <c r="J46" s="16">
        <f t="shared" si="1"/>
        <v>342613.7</v>
      </c>
      <c r="K46" s="53"/>
    </row>
    <row r="47" spans="1:11" s="2" customFormat="1" ht="57.75" customHeight="1" outlineLevel="3">
      <c r="A47" s="17"/>
      <c r="B47" s="79" t="s">
        <v>123</v>
      </c>
      <c r="C47" s="82"/>
      <c r="D47" s="82"/>
      <c r="E47" s="82" t="s">
        <v>119</v>
      </c>
      <c r="F47" s="96"/>
      <c r="G47" s="96"/>
      <c r="H47" s="97">
        <v>6.94</v>
      </c>
      <c r="I47" s="83"/>
      <c r="J47" s="83">
        <f>J37*$H$47%+56.28</f>
        <v>76660</v>
      </c>
      <c r="K47" s="83"/>
    </row>
    <row r="48" spans="1:11" s="19" customFormat="1" outlineLevel="1">
      <c r="A48" s="88" t="s">
        <v>102</v>
      </c>
      <c r="B48" s="8" t="s">
        <v>106</v>
      </c>
      <c r="C48" s="9"/>
      <c r="D48" s="9"/>
      <c r="E48" s="9"/>
      <c r="F48" s="9"/>
      <c r="G48" s="9"/>
      <c r="H48" s="9"/>
      <c r="I48" s="40"/>
      <c r="J48" s="10"/>
      <c r="K48" s="41"/>
    </row>
    <row r="49" spans="1:11" s="19" customFormat="1" outlineLevel="2">
      <c r="A49" s="87" t="s">
        <v>103</v>
      </c>
      <c r="B49" s="13" t="s">
        <v>106</v>
      </c>
      <c r="C49" s="11"/>
      <c r="D49" s="11"/>
      <c r="E49" s="11"/>
      <c r="F49" s="11"/>
      <c r="G49" s="11"/>
      <c r="H49" s="11"/>
      <c r="I49" s="42"/>
      <c r="J49" s="12">
        <f>J50+J52</f>
        <v>50000</v>
      </c>
      <c r="K49" s="43"/>
    </row>
    <row r="50" spans="1:11" s="19" customFormat="1" outlineLevel="3">
      <c r="A50" s="44"/>
      <c r="B50" s="46" t="s">
        <v>8</v>
      </c>
      <c r="C50" s="38"/>
      <c r="D50" s="38"/>
      <c r="E50" s="38"/>
      <c r="F50" s="38"/>
      <c r="G50" s="38"/>
      <c r="H50" s="47"/>
      <c r="I50" s="47"/>
      <c r="J50" s="47">
        <f>J51</f>
        <v>50000</v>
      </c>
      <c r="K50" s="47"/>
    </row>
    <row r="51" spans="1:11" s="19" customFormat="1" ht="21" customHeight="1">
      <c r="A51" s="36"/>
      <c r="B51" s="58" t="s">
        <v>110</v>
      </c>
      <c r="C51" s="49"/>
      <c r="D51" s="49"/>
      <c r="E51" s="49" t="s">
        <v>45</v>
      </c>
      <c r="F51" s="49"/>
      <c r="G51" s="49"/>
      <c r="H51" s="50">
        <v>1</v>
      </c>
      <c r="I51" s="50">
        <f>VLOOKUP(B51,РАБОТА!$B$5:$F$10,4,0)</f>
        <v>50000</v>
      </c>
      <c r="J51" s="50">
        <f>I51*H51</f>
        <v>50000</v>
      </c>
      <c r="K51" s="39"/>
    </row>
    <row r="52" spans="1:11" s="19" customFormat="1" ht="21" customHeight="1" outlineLevel="3">
      <c r="A52" s="14"/>
      <c r="B52" s="52" t="s">
        <v>9</v>
      </c>
      <c r="C52" s="15"/>
      <c r="D52" s="15"/>
      <c r="E52" s="15"/>
      <c r="F52" s="15"/>
      <c r="G52" s="15"/>
      <c r="H52" s="16"/>
      <c r="I52" s="16"/>
      <c r="J52" s="53">
        <f>SUM(J53)</f>
        <v>0</v>
      </c>
      <c r="K52" s="53"/>
    </row>
    <row r="53" spans="1:11" s="19" customFormat="1" ht="21" customHeight="1" outlineLevel="3">
      <c r="A53" s="14"/>
      <c r="B53" s="18" t="s">
        <v>107</v>
      </c>
      <c r="C53" s="15"/>
      <c r="D53" s="15"/>
      <c r="E53" s="15"/>
      <c r="F53" s="15"/>
      <c r="G53" s="15"/>
      <c r="H53" s="16"/>
      <c r="I53" s="16"/>
      <c r="J53" s="16"/>
      <c r="K53" s="16"/>
    </row>
    <row r="54" spans="1:11" s="19" customFormat="1">
      <c r="A54" s="86" t="s">
        <v>60</v>
      </c>
      <c r="B54" s="37" t="s">
        <v>44</v>
      </c>
      <c r="C54" s="38"/>
      <c r="D54" s="38"/>
      <c r="E54" s="38"/>
      <c r="F54" s="38"/>
      <c r="G54" s="38"/>
      <c r="H54" s="38"/>
      <c r="I54" s="37"/>
      <c r="J54" s="39"/>
      <c r="K54" s="39"/>
    </row>
    <row r="55" spans="1:11" ht="26.25" customHeight="1" outlineLevel="1">
      <c r="A55" s="88" t="s">
        <v>113</v>
      </c>
      <c r="B55" s="8" t="s">
        <v>59</v>
      </c>
      <c r="C55" s="9"/>
      <c r="D55" s="9"/>
      <c r="E55" s="9"/>
      <c r="F55" s="9"/>
      <c r="G55" s="9"/>
      <c r="H55" s="9"/>
      <c r="I55" s="40"/>
      <c r="J55" s="10"/>
      <c r="K55" s="41"/>
    </row>
    <row r="56" spans="1:11" ht="16.5" customHeight="1" outlineLevel="2">
      <c r="A56" s="89" t="s">
        <v>114</v>
      </c>
      <c r="B56" s="13" t="s">
        <v>59</v>
      </c>
      <c r="C56" s="11"/>
      <c r="D56" s="11"/>
      <c r="E56" s="11"/>
      <c r="F56" s="11"/>
      <c r="G56" s="11"/>
      <c r="H56" s="11"/>
      <c r="I56" s="42"/>
      <c r="J56" s="12">
        <f>J57+J59</f>
        <v>10903053.74</v>
      </c>
      <c r="K56" s="43"/>
    </row>
    <row r="57" spans="1:11" outlineLevel="3">
      <c r="A57" s="44"/>
      <c r="B57" s="46" t="s">
        <v>8</v>
      </c>
      <c r="C57" s="38"/>
      <c r="D57" s="38"/>
      <c r="E57" s="38"/>
      <c r="F57" s="38"/>
      <c r="G57" s="38"/>
      <c r="H57" s="47"/>
      <c r="I57" s="47"/>
      <c r="J57" s="47">
        <f>SUM(J58)</f>
        <v>1792000</v>
      </c>
      <c r="K57" s="47"/>
    </row>
    <row r="58" spans="1:11" ht="28.5" customHeight="1" outlineLevel="3">
      <c r="A58" s="36"/>
      <c r="B58" s="58" t="s">
        <v>61</v>
      </c>
      <c r="C58" s="49"/>
      <c r="D58" s="49"/>
      <c r="E58" s="49" t="s">
        <v>45</v>
      </c>
      <c r="F58" s="49"/>
      <c r="G58" s="49"/>
      <c r="H58" s="67">
        <v>1</v>
      </c>
      <c r="I58" s="50">
        <f>VLOOKUP(B58,РАБОТА!$B$5:$F$10,4,0)</f>
        <v>1792000</v>
      </c>
      <c r="J58" s="50">
        <f>I58*H58</f>
        <v>1792000</v>
      </c>
      <c r="K58" s="50"/>
    </row>
    <row r="59" spans="1:11" outlineLevel="3">
      <c r="A59" s="14"/>
      <c r="B59" s="52" t="s">
        <v>9</v>
      </c>
      <c r="C59" s="54"/>
      <c r="D59" s="54"/>
      <c r="E59" s="54"/>
      <c r="F59" s="54"/>
      <c r="G59" s="54"/>
      <c r="H59" s="53"/>
      <c r="I59" s="53"/>
      <c r="J59" s="53">
        <f>SUM(J60:J76)</f>
        <v>9111053.7400000002</v>
      </c>
      <c r="K59" s="53"/>
    </row>
    <row r="60" spans="1:11" ht="31.5" outlineLevel="3">
      <c r="A60" s="17"/>
      <c r="B60" s="18" t="s">
        <v>62</v>
      </c>
      <c r="C60" s="15"/>
      <c r="D60" s="15"/>
      <c r="E60" s="15" t="s">
        <v>63</v>
      </c>
      <c r="F60" s="15"/>
      <c r="G60" s="15"/>
      <c r="H60" s="16">
        <v>1</v>
      </c>
      <c r="I60" s="16">
        <f>VLOOKUP(B60,МАТЕРИАЛ!$B$5:$F$53,4,0)</f>
        <v>50160</v>
      </c>
      <c r="J60" s="16">
        <f>H60*I60</f>
        <v>50160</v>
      </c>
      <c r="K60" s="16" t="s">
        <v>64</v>
      </c>
    </row>
    <row r="61" spans="1:11" ht="31.5" outlineLevel="3">
      <c r="A61" s="17"/>
      <c r="B61" s="18" t="s">
        <v>68</v>
      </c>
      <c r="C61" s="15"/>
      <c r="D61" s="15"/>
      <c r="E61" s="15" t="s">
        <v>14</v>
      </c>
      <c r="F61" s="15"/>
      <c r="G61" s="15"/>
      <c r="H61" s="16">
        <v>2590</v>
      </c>
      <c r="I61" s="16">
        <f>VLOOKUP(B61,МАТЕРИАЛ!$B$5:$F$53,4,0)</f>
        <v>135.12</v>
      </c>
      <c r="J61" s="16">
        <f t="shared" ref="J61" si="2">H61*I61</f>
        <v>349960.8</v>
      </c>
      <c r="K61" s="16"/>
    </row>
    <row r="62" spans="1:11" ht="31.5" outlineLevel="3">
      <c r="A62" s="14"/>
      <c r="B62" s="18" t="s">
        <v>69</v>
      </c>
      <c r="C62" s="15"/>
      <c r="D62" s="15"/>
      <c r="E62" s="15" t="s">
        <v>14</v>
      </c>
      <c r="F62" s="15"/>
      <c r="G62" s="15"/>
      <c r="H62" s="56">
        <v>790</v>
      </c>
      <c r="I62" s="16">
        <f>VLOOKUP(B62,МАТЕРИАЛ!$B$5:$F$53,4,0)</f>
        <v>28.72</v>
      </c>
      <c r="J62" s="16">
        <f>H62*I62</f>
        <v>22688.799999999999</v>
      </c>
      <c r="K62" s="16"/>
    </row>
    <row r="63" spans="1:11" ht="31.5" outlineLevel="3">
      <c r="A63" s="14"/>
      <c r="B63" s="18" t="s">
        <v>70</v>
      </c>
      <c r="C63" s="15"/>
      <c r="D63" s="15"/>
      <c r="E63" s="15" t="s">
        <v>14</v>
      </c>
      <c r="F63" s="15"/>
      <c r="G63" s="15"/>
      <c r="H63" s="56">
        <v>100</v>
      </c>
      <c r="I63" s="16">
        <f>VLOOKUP(B63,МАТЕРИАЛ!$B$5:$F$53,4,0)</f>
        <v>55.2</v>
      </c>
      <c r="J63" s="16">
        <f>H63*I63</f>
        <v>5520</v>
      </c>
      <c r="K63" s="16"/>
    </row>
    <row r="64" spans="1:11" ht="20.25" customHeight="1" outlineLevel="3">
      <c r="A64" s="14"/>
      <c r="B64" s="18" t="s">
        <v>71</v>
      </c>
      <c r="C64" s="15"/>
      <c r="D64" s="15"/>
      <c r="E64" s="15" t="s">
        <v>14</v>
      </c>
      <c r="F64" s="15"/>
      <c r="G64" s="15"/>
      <c r="H64" s="56">
        <v>2410</v>
      </c>
      <c r="I64" s="16">
        <f>VLOOKUP(B64,МАТЕРИАЛ!$B$5:$F$53,4,0)</f>
        <v>79.91</v>
      </c>
      <c r="J64" s="16">
        <f t="shared" ref="J64:J71" si="3">H64*I64</f>
        <v>192583.1</v>
      </c>
      <c r="K64" s="16"/>
    </row>
    <row r="65" spans="1:13" ht="20.25" customHeight="1" outlineLevel="3">
      <c r="A65" s="14"/>
      <c r="B65" s="18" t="s">
        <v>72</v>
      </c>
      <c r="C65" s="15"/>
      <c r="D65" s="15"/>
      <c r="E65" s="15" t="s">
        <v>14</v>
      </c>
      <c r="F65" s="15"/>
      <c r="G65" s="15"/>
      <c r="H65" s="56">
        <v>790</v>
      </c>
      <c r="I65" s="16">
        <f>VLOOKUP(B65,МАТЕРИАЛ!$B$5:$F$53,4,0)</f>
        <v>60.58</v>
      </c>
      <c r="J65" s="16">
        <f t="shared" si="3"/>
        <v>47858.2</v>
      </c>
      <c r="K65" s="16"/>
    </row>
    <row r="66" spans="1:13" ht="31.5" outlineLevel="3">
      <c r="A66" s="14"/>
      <c r="B66" s="18" t="s">
        <v>75</v>
      </c>
      <c r="C66" s="15"/>
      <c r="D66" s="15"/>
      <c r="E66" s="15" t="s">
        <v>32</v>
      </c>
      <c r="F66" s="15"/>
      <c r="G66" s="15"/>
      <c r="H66" s="56">
        <v>21</v>
      </c>
      <c r="I66" s="16">
        <f>VLOOKUP(B66,МАТЕРИАЛ!$B$5:$F$53,4,0)</f>
        <v>69680</v>
      </c>
      <c r="J66" s="16">
        <f t="shared" si="3"/>
        <v>1463280</v>
      </c>
      <c r="K66" s="16"/>
    </row>
    <row r="67" spans="1:13" ht="31.5" outlineLevel="3">
      <c r="A67" s="14"/>
      <c r="B67" s="18" t="s">
        <v>76</v>
      </c>
      <c r="C67" s="15"/>
      <c r="D67" s="15"/>
      <c r="E67" s="15" t="s">
        <v>32</v>
      </c>
      <c r="F67" s="15"/>
      <c r="G67" s="15"/>
      <c r="H67" s="56">
        <v>4</v>
      </c>
      <c r="I67" s="16">
        <f>VLOOKUP(B67,МАТЕРИАЛ!$B$5:$F$53,4,0)</f>
        <v>88630</v>
      </c>
      <c r="J67" s="16">
        <f t="shared" si="3"/>
        <v>354520</v>
      </c>
      <c r="K67" s="16"/>
    </row>
    <row r="68" spans="1:13" ht="31.5" outlineLevel="3">
      <c r="A68" s="14"/>
      <c r="B68" s="18" t="s">
        <v>77</v>
      </c>
      <c r="C68" s="15"/>
      <c r="D68" s="15"/>
      <c r="E68" s="15" t="s">
        <v>32</v>
      </c>
      <c r="F68" s="15"/>
      <c r="G68" s="15"/>
      <c r="H68" s="56">
        <v>17</v>
      </c>
      <c r="I68" s="16">
        <f>VLOOKUP(B68,МАТЕРИАЛ!$B$5:$F$53,4,0)</f>
        <v>85680</v>
      </c>
      <c r="J68" s="16">
        <f t="shared" si="3"/>
        <v>1456560</v>
      </c>
      <c r="K68" s="16"/>
    </row>
    <row r="69" spans="1:13" ht="31.5" outlineLevel="3">
      <c r="A69" s="14"/>
      <c r="B69" s="18" t="s">
        <v>78</v>
      </c>
      <c r="C69" s="15"/>
      <c r="D69" s="15"/>
      <c r="E69" s="15" t="s">
        <v>32</v>
      </c>
      <c r="F69" s="15"/>
      <c r="G69" s="15"/>
      <c r="H69" s="56">
        <v>47</v>
      </c>
      <c r="I69" s="16">
        <f>VLOOKUP(B69,МАТЕРИАЛ!$B$5:$F$53,4,0)</f>
        <v>64730</v>
      </c>
      <c r="J69" s="16">
        <f t="shared" si="3"/>
        <v>3042310</v>
      </c>
      <c r="K69" s="16"/>
    </row>
    <row r="70" spans="1:13" ht="22.5" customHeight="1" outlineLevel="3">
      <c r="A70" s="14"/>
      <c r="B70" s="18" t="s">
        <v>79</v>
      </c>
      <c r="C70" s="15"/>
      <c r="D70" s="15"/>
      <c r="E70" s="15" t="s">
        <v>32</v>
      </c>
      <c r="F70" s="15"/>
      <c r="G70" s="15"/>
      <c r="H70" s="56">
        <v>9</v>
      </c>
      <c r="I70" s="16">
        <f>VLOOKUP(B70,МАТЕРИАЛ!$B$5:$F$53,4,0)</f>
        <v>75180</v>
      </c>
      <c r="J70" s="16">
        <f t="shared" si="3"/>
        <v>676620</v>
      </c>
      <c r="K70" s="16"/>
    </row>
    <row r="71" spans="1:13" outlineLevel="3">
      <c r="A71" s="14"/>
      <c r="B71" s="18" t="s">
        <v>80</v>
      </c>
      <c r="C71" s="15"/>
      <c r="D71" s="15"/>
      <c r="E71" s="15" t="s">
        <v>32</v>
      </c>
      <c r="F71" s="15"/>
      <c r="G71" s="15"/>
      <c r="H71" s="56">
        <v>23</v>
      </c>
      <c r="I71" s="16">
        <f>VLOOKUP(B71,МАТЕРИАЛ!$B$5:$F$53,4,0)</f>
        <v>28070</v>
      </c>
      <c r="J71" s="16">
        <f t="shared" si="3"/>
        <v>645610</v>
      </c>
      <c r="K71" s="16"/>
    </row>
    <row r="72" spans="1:13" ht="31.5" outlineLevel="3">
      <c r="A72" s="14"/>
      <c r="B72" s="18" t="s">
        <v>81</v>
      </c>
      <c r="C72" s="15"/>
      <c r="D72" s="15"/>
      <c r="E72" s="15" t="s">
        <v>32</v>
      </c>
      <c r="F72" s="15"/>
      <c r="G72" s="15"/>
      <c r="H72" s="56">
        <v>19</v>
      </c>
      <c r="I72" s="16">
        <f>VLOOKUP(B72,МАТЕРИАЛ!$B$5:$F$53,4,0)</f>
        <v>10654.56</v>
      </c>
      <c r="J72" s="16">
        <f>H72*I72</f>
        <v>202436.64</v>
      </c>
      <c r="K72" s="16"/>
    </row>
    <row r="73" spans="1:13" ht="23.25" customHeight="1" outlineLevel="3">
      <c r="A73" s="14"/>
      <c r="B73" s="18" t="s">
        <v>82</v>
      </c>
      <c r="C73" s="15"/>
      <c r="D73" s="15"/>
      <c r="E73" s="15" t="s">
        <v>32</v>
      </c>
      <c r="F73" s="15"/>
      <c r="G73" s="15"/>
      <c r="H73" s="56">
        <v>40</v>
      </c>
      <c r="I73" s="16">
        <f>VLOOKUP(B73,МАТЕРИАЛ!$B$5:$F$53,4,0)</f>
        <v>6157.13</v>
      </c>
      <c r="J73" s="16">
        <f t="shared" ref="J73:J75" si="4">H73*I73</f>
        <v>246285.2</v>
      </c>
      <c r="K73" s="16"/>
    </row>
    <row r="74" spans="1:13" s="2" customFormat="1" ht="23.25" customHeight="1" outlineLevel="3">
      <c r="A74" s="17"/>
      <c r="B74" s="79" t="s">
        <v>83</v>
      </c>
      <c r="C74" s="82"/>
      <c r="D74" s="82"/>
      <c r="E74" s="82" t="s">
        <v>7</v>
      </c>
      <c r="F74" s="82"/>
      <c r="G74" s="82"/>
      <c r="H74" s="95">
        <v>31.95</v>
      </c>
      <c r="I74" s="83">
        <f>VLOOKUP(B74,МАТЕРИАЛ!$B$5:$F$53,4,0)</f>
        <v>6500</v>
      </c>
      <c r="J74" s="83">
        <f t="shared" si="4"/>
        <v>207675</v>
      </c>
      <c r="K74" s="83"/>
    </row>
    <row r="75" spans="1:13" s="2" customFormat="1" ht="23.25" customHeight="1" outlineLevel="3">
      <c r="A75" s="17"/>
      <c r="B75" s="79" t="s">
        <v>57</v>
      </c>
      <c r="C75" s="82"/>
      <c r="D75" s="82"/>
      <c r="E75" s="82" t="s">
        <v>7</v>
      </c>
      <c r="F75" s="82"/>
      <c r="G75" s="82"/>
      <c r="H75" s="95">
        <v>144.47999999999999</v>
      </c>
      <c r="I75" s="83">
        <f>VLOOKUP(B75,МАТЕРИАЛ!$B$5:$F$53,4,0)</f>
        <v>550</v>
      </c>
      <c r="J75" s="83">
        <f t="shared" si="4"/>
        <v>79464</v>
      </c>
      <c r="K75" s="83"/>
    </row>
    <row r="76" spans="1:13" s="2" customFormat="1" ht="138.75" customHeight="1" outlineLevel="3">
      <c r="A76" s="17"/>
      <c r="B76" s="79" t="s">
        <v>120</v>
      </c>
      <c r="C76" s="82"/>
      <c r="D76" s="82"/>
      <c r="E76" s="82" t="s">
        <v>119</v>
      </c>
      <c r="F76" s="82"/>
      <c r="G76" s="82"/>
      <c r="H76" s="95">
        <v>3.77</v>
      </c>
      <c r="I76" s="83"/>
      <c r="J76" s="83">
        <f>J58*$H$76%-36.4</f>
        <v>67522</v>
      </c>
      <c r="K76" s="83"/>
      <c r="M76" s="94"/>
    </row>
    <row r="77" spans="1:13" s="19" customFormat="1" outlineLevel="1">
      <c r="A77" s="88" t="s">
        <v>111</v>
      </c>
      <c r="B77" s="8" t="s">
        <v>106</v>
      </c>
      <c r="C77" s="9"/>
      <c r="D77" s="9"/>
      <c r="E77" s="9"/>
      <c r="F77" s="9"/>
      <c r="G77" s="9"/>
      <c r="H77" s="9"/>
      <c r="I77" s="40"/>
      <c r="J77" s="10"/>
      <c r="K77" s="41"/>
      <c r="M77" s="94"/>
    </row>
    <row r="78" spans="1:13" s="19" customFormat="1" outlineLevel="2">
      <c r="A78" s="87" t="s">
        <v>112</v>
      </c>
      <c r="B78" s="13" t="s">
        <v>106</v>
      </c>
      <c r="C78" s="11"/>
      <c r="D78" s="11"/>
      <c r="E78" s="11"/>
      <c r="F78" s="11"/>
      <c r="G78" s="11"/>
      <c r="H78" s="11"/>
      <c r="I78" s="42"/>
      <c r="J78" s="12">
        <f>J79+J81</f>
        <v>50000</v>
      </c>
      <c r="K78" s="43"/>
      <c r="M78" s="94"/>
    </row>
    <row r="79" spans="1:13" s="19" customFormat="1" outlineLevel="3">
      <c r="A79" s="44"/>
      <c r="B79" s="46" t="s">
        <v>8</v>
      </c>
      <c r="C79" s="38"/>
      <c r="D79" s="38"/>
      <c r="E79" s="38"/>
      <c r="F79" s="38"/>
      <c r="G79" s="38"/>
      <c r="H79" s="47"/>
      <c r="I79" s="47"/>
      <c r="J79" s="47">
        <f>J80</f>
        <v>50000</v>
      </c>
      <c r="K79" s="47"/>
      <c r="M79" s="94"/>
    </row>
    <row r="80" spans="1:13" s="19" customFormat="1" ht="21" customHeight="1">
      <c r="A80" s="36"/>
      <c r="B80" s="58" t="s">
        <v>115</v>
      </c>
      <c r="C80" s="49"/>
      <c r="D80" s="49"/>
      <c r="E80" s="49" t="s">
        <v>45</v>
      </c>
      <c r="F80" s="49"/>
      <c r="G80" s="49"/>
      <c r="H80" s="50">
        <v>1</v>
      </c>
      <c r="I80" s="50">
        <f>VLOOKUP(B80,РАБОТА!$B$5:$F$10,4,0)</f>
        <v>50000</v>
      </c>
      <c r="J80" s="50">
        <f>I80*H80</f>
        <v>50000</v>
      </c>
      <c r="K80" s="39"/>
    </row>
    <row r="81" spans="1:11" s="19" customFormat="1" ht="21" customHeight="1" outlineLevel="3">
      <c r="A81" s="14"/>
      <c r="B81" s="52" t="s">
        <v>9</v>
      </c>
      <c r="C81" s="15"/>
      <c r="D81" s="15"/>
      <c r="E81" s="15"/>
      <c r="F81" s="15"/>
      <c r="G81" s="15"/>
      <c r="H81" s="16"/>
      <c r="I81" s="16"/>
      <c r="J81" s="53">
        <f>SUM(J82)</f>
        <v>0</v>
      </c>
      <c r="K81" s="53"/>
    </row>
    <row r="82" spans="1:11" s="19" customFormat="1" ht="21" customHeight="1" outlineLevel="3">
      <c r="A82" s="14"/>
      <c r="B82" s="18" t="s">
        <v>107</v>
      </c>
      <c r="C82" s="15"/>
      <c r="D82" s="15"/>
      <c r="E82" s="15"/>
      <c r="F82" s="15"/>
      <c r="G82" s="15"/>
      <c r="H82" s="16"/>
      <c r="I82" s="16"/>
      <c r="J82" s="16"/>
      <c r="K82" s="16"/>
    </row>
    <row r="83" spans="1:11">
      <c r="A83" s="59"/>
      <c r="B83" s="107" t="s">
        <v>121</v>
      </c>
      <c r="C83" s="108"/>
      <c r="D83" s="108"/>
      <c r="E83" s="108"/>
      <c r="F83" s="108"/>
      <c r="G83" s="108"/>
      <c r="H83" s="108"/>
      <c r="I83" s="109"/>
      <c r="J83" s="60">
        <f>J56+J35+J17+J28+J49+J78</f>
        <v>17536426.699999999</v>
      </c>
      <c r="K83" s="61"/>
    </row>
    <row r="84" spans="1:11">
      <c r="A84" s="62"/>
      <c r="B84" s="110" t="s">
        <v>10</v>
      </c>
      <c r="C84" s="111"/>
      <c r="D84" s="111"/>
      <c r="E84" s="111"/>
      <c r="F84" s="111"/>
      <c r="G84" s="111"/>
      <c r="H84" s="111"/>
      <c r="I84" s="112"/>
      <c r="J84" s="63">
        <f>J57+J18+J36+J79+J29+J50</f>
        <v>3135800</v>
      </c>
      <c r="K84" s="63"/>
    </row>
    <row r="85" spans="1:11">
      <c r="A85" s="62"/>
      <c r="B85" s="110" t="s">
        <v>11</v>
      </c>
      <c r="C85" s="111"/>
      <c r="D85" s="111"/>
      <c r="E85" s="111"/>
      <c r="F85" s="111"/>
      <c r="G85" s="111"/>
      <c r="H85" s="111"/>
      <c r="I85" s="112"/>
      <c r="J85" s="63">
        <f>J59+J38+J20+J81+J52+J31</f>
        <v>14400626.699999999</v>
      </c>
      <c r="K85" s="63"/>
    </row>
    <row r="86" spans="1:11">
      <c r="A86" s="62"/>
      <c r="B86" s="110" t="s">
        <v>93</v>
      </c>
      <c r="C86" s="111"/>
      <c r="D86" s="111"/>
      <c r="E86" s="111"/>
      <c r="F86" s="111"/>
      <c r="G86" s="111"/>
      <c r="H86" s="111"/>
      <c r="I86" s="112"/>
      <c r="J86" s="63" t="s">
        <v>122</v>
      </c>
      <c r="K86" s="63"/>
    </row>
    <row r="87" spans="1:11" ht="15.75" customHeight="1">
      <c r="A87" s="20"/>
    </row>
    <row r="88" spans="1:11" ht="24.75" customHeight="1">
      <c r="A88" s="68"/>
    </row>
    <row r="89" spans="1:11" ht="35.25" customHeight="1">
      <c r="A89" s="68"/>
    </row>
    <row r="92" spans="1:11" ht="36.75" customHeight="1"/>
    <row r="93" spans="1:11" ht="36.75" customHeight="1">
      <c r="A93" s="113" t="s">
        <v>30</v>
      </c>
      <c r="B93" s="113"/>
      <c r="C93" s="113"/>
      <c r="D93" s="113"/>
      <c r="E93" s="113"/>
      <c r="F93" s="113"/>
      <c r="G93" s="113"/>
      <c r="H93" s="113"/>
      <c r="I93" s="113"/>
      <c r="J93" s="113"/>
    </row>
    <row r="94" spans="1:11">
      <c r="A94" s="105" t="s">
        <v>42</v>
      </c>
      <c r="B94" s="105"/>
      <c r="C94" s="105"/>
      <c r="D94" s="105"/>
      <c r="E94" s="105"/>
      <c r="F94" s="105"/>
      <c r="G94" s="105"/>
      <c r="H94" s="105"/>
      <c r="I94" s="105"/>
      <c r="J94" s="105"/>
    </row>
    <row r="95" spans="1:11">
      <c r="A95" s="106" t="s">
        <v>43</v>
      </c>
      <c r="B95" s="106"/>
      <c r="C95" s="106"/>
      <c r="D95" s="106"/>
      <c r="E95" s="106"/>
      <c r="F95" s="106"/>
      <c r="G95" s="106"/>
      <c r="H95" s="106"/>
      <c r="I95" s="106"/>
      <c r="J95" s="106"/>
    </row>
  </sheetData>
  <mergeCells count="8">
    <mergeCell ref="A94:J94"/>
    <mergeCell ref="A95:J95"/>
    <mergeCell ref="A11:K11"/>
    <mergeCell ref="B83:I83"/>
    <mergeCell ref="B84:I84"/>
    <mergeCell ref="B85:I85"/>
    <mergeCell ref="B86:I86"/>
    <mergeCell ref="A93:J93"/>
  </mergeCells>
  <pageMargins left="0.7" right="0.7" top="0.75" bottom="0.75" header="0.3" footer="0.3"/>
  <pageSetup scale="33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CC715-7775-4C33-819C-524D950C93B3}">
  <dimension ref="A1:F12"/>
  <sheetViews>
    <sheetView view="pageBreakPreview" zoomScale="80" zoomScaleNormal="70" zoomScaleSheetLayoutView="80" workbookViewId="0">
      <selection activeCell="H19" sqref="H19"/>
    </sheetView>
  </sheetViews>
  <sheetFormatPr defaultColWidth="9.140625" defaultRowHeight="15.75" outlineLevelRow="3"/>
  <cols>
    <col min="1" max="1" width="7.28515625" style="1" customWidth="1"/>
    <col min="2" max="2" width="67.5703125" style="2" customWidth="1"/>
    <col min="3" max="3" width="12.5703125" style="3" customWidth="1"/>
    <col min="4" max="4" width="16.7109375" style="3" customWidth="1"/>
    <col min="5" max="5" width="18.42578125" style="3" customWidth="1"/>
    <col min="6" max="6" width="22.7109375" style="3" customWidth="1"/>
    <col min="7" max="7" width="18.42578125" style="20" customWidth="1"/>
    <col min="8" max="8" width="14.85546875" style="20" bestFit="1" customWidth="1"/>
    <col min="9" max="11" width="9.140625" style="20"/>
    <col min="12" max="12" width="22.42578125" style="20" customWidth="1"/>
    <col min="13" max="16384" width="9.140625" style="20"/>
  </cols>
  <sheetData>
    <row r="1" spans="1:6">
      <c r="A1" s="114" t="s">
        <v>23</v>
      </c>
      <c r="B1" s="114"/>
      <c r="C1" s="114"/>
      <c r="D1" s="114"/>
      <c r="E1" s="114"/>
      <c r="F1" s="114"/>
    </row>
    <row r="3" spans="1:6" s="19" customFormat="1" ht="27" customHeight="1">
      <c r="A3" s="64" t="s">
        <v>0</v>
      </c>
      <c r="B3" s="7" t="s">
        <v>1</v>
      </c>
      <c r="C3" s="7" t="s">
        <v>2</v>
      </c>
      <c r="D3" s="7" t="s">
        <v>13</v>
      </c>
      <c r="E3" s="7" t="s">
        <v>4</v>
      </c>
      <c r="F3" s="7" t="s">
        <v>5</v>
      </c>
    </row>
    <row r="4" spans="1:6" s="19" customFormat="1">
      <c r="A4" s="64">
        <v>1</v>
      </c>
      <c r="B4" s="7">
        <v>2</v>
      </c>
      <c r="C4" s="7">
        <v>3</v>
      </c>
      <c r="D4" s="7">
        <v>4</v>
      </c>
      <c r="E4" s="7">
        <v>5</v>
      </c>
      <c r="F4" s="7">
        <v>6</v>
      </c>
    </row>
    <row r="5" spans="1:6" s="19" customFormat="1" ht="55.5" customHeight="1" outlineLevel="3">
      <c r="A5" s="17">
        <v>1</v>
      </c>
      <c r="B5" s="79" t="s">
        <v>98</v>
      </c>
      <c r="C5" s="82" t="s">
        <v>45</v>
      </c>
      <c r="D5" s="83" t="e">
        <f>SUMIF(ГПР!$B$16:$B$35,VLOOKUP($B5,$B$5:$B$10,1,0),ГПР!#REF!)</f>
        <v>#REF!</v>
      </c>
      <c r="E5" s="85">
        <v>135000</v>
      </c>
      <c r="F5" s="83" t="e">
        <f>E5*D5</f>
        <v>#REF!</v>
      </c>
    </row>
    <row r="6" spans="1:6" s="19" customFormat="1" ht="25.5" customHeight="1" outlineLevel="3">
      <c r="A6" s="17">
        <v>2</v>
      </c>
      <c r="B6" s="79" t="s">
        <v>97</v>
      </c>
      <c r="C6" s="82" t="s">
        <v>45</v>
      </c>
      <c r="D6" s="83" t="e">
        <f>SUMIF(ГПР!$B$16:$B$35,VLOOKUP($B6,$B$5:$B$10,1,0),ГПР!#REF!)</f>
        <v>#REF!</v>
      </c>
      <c r="E6" s="85">
        <v>5000</v>
      </c>
      <c r="F6" s="83" t="e">
        <f>E6*D6</f>
        <v>#REF!</v>
      </c>
    </row>
    <row r="7" spans="1:6" ht="48" customHeight="1" outlineLevel="3">
      <c r="A7" s="17">
        <v>3</v>
      </c>
      <c r="B7" s="79" t="s">
        <v>101</v>
      </c>
      <c r="C7" s="82" t="s">
        <v>45</v>
      </c>
      <c r="D7" s="83" t="e">
        <f>SUMIF(ГПР!$B$16:$B$35,VLOOKUP($B7,$B$5:$B$10,1,0),ГПР!#REF!)</f>
        <v>#REF!</v>
      </c>
      <c r="E7" s="85">
        <v>1103800</v>
      </c>
      <c r="F7" s="83" t="e">
        <f>E7*D7</f>
        <v>#REF!</v>
      </c>
    </row>
    <row r="8" spans="1:6" ht="19.5" customHeight="1" outlineLevel="3">
      <c r="A8" s="17">
        <v>4</v>
      </c>
      <c r="B8" s="84" t="s">
        <v>110</v>
      </c>
      <c r="C8" s="82" t="s">
        <v>45</v>
      </c>
      <c r="D8" s="83" t="e">
        <f>SUMIF(ГПР!$B$16:$B$35,VLOOKUP($B8,$B$5:$B$10,1,0),ГПР!#REF!)</f>
        <v>#REF!</v>
      </c>
      <c r="E8" s="85">
        <v>50000</v>
      </c>
      <c r="F8" s="83" t="e">
        <f>E8*D8</f>
        <v>#REF!</v>
      </c>
    </row>
    <row r="9" spans="1:6" ht="21.75" customHeight="1" outlineLevel="3">
      <c r="A9" s="17">
        <v>5</v>
      </c>
      <c r="B9" s="84" t="s">
        <v>61</v>
      </c>
      <c r="C9" s="82" t="s">
        <v>45</v>
      </c>
      <c r="D9" s="83" t="e">
        <f>SUMIF(ГПР!$B$16:$B$35,VLOOKUP($B9,$B$5:$B$10,1,0),ГПР!#REF!)</f>
        <v>#REF!</v>
      </c>
      <c r="E9" s="85">
        <v>1792000</v>
      </c>
      <c r="F9" s="83" t="e">
        <f t="shared" ref="F9:F10" si="0">E9*D9</f>
        <v>#REF!</v>
      </c>
    </row>
    <row r="10" spans="1:6" ht="21.75" customHeight="1" outlineLevel="3">
      <c r="A10" s="17">
        <v>6</v>
      </c>
      <c r="B10" s="92" t="s">
        <v>115</v>
      </c>
      <c r="C10" s="82" t="s">
        <v>45</v>
      </c>
      <c r="D10" s="83" t="e">
        <f>SUMIF(ГПР!$B$16:$B$35,VLOOKUP($B10,$B$5:$B$10,1,0),ГПР!#REF!)</f>
        <v>#REF!</v>
      </c>
      <c r="E10" s="85">
        <v>50000</v>
      </c>
      <c r="F10" s="83" t="e">
        <f t="shared" si="0"/>
        <v>#REF!</v>
      </c>
    </row>
    <row r="11" spans="1:6">
      <c r="A11" s="62"/>
      <c r="B11" s="110" t="s">
        <v>22</v>
      </c>
      <c r="C11" s="111"/>
      <c r="D11" s="111"/>
      <c r="E11" s="112"/>
      <c r="F11" s="63" t="e">
        <f>SUM(F5:F10)</f>
        <v>#REF!</v>
      </c>
    </row>
    <row r="12" spans="1:6">
      <c r="F12" s="78" t="e">
        <f>F11-ГПР!#REF!</f>
        <v>#REF!</v>
      </c>
    </row>
  </sheetData>
  <mergeCells count="2">
    <mergeCell ref="A1:F1"/>
    <mergeCell ref="B11:E11"/>
  </mergeCells>
  <pageMargins left="0.7" right="0.7" top="0.75" bottom="0.75" header="0.3" footer="0.3"/>
  <pageSetup scale="41" orientation="portrait" horizontalDpi="4294967295" verticalDpi="4294967295" r:id="rId1"/>
  <colBreaks count="1" manualBreakCount="1">
    <brk id="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036B8-99B9-4DAF-8998-EB90BC445E44}">
  <dimension ref="A1:M56"/>
  <sheetViews>
    <sheetView view="pageBreakPreview" topLeftCell="A25" zoomScale="70" zoomScaleNormal="70" zoomScaleSheetLayoutView="70" workbookViewId="0">
      <selection activeCell="J39" sqref="J39"/>
    </sheetView>
  </sheetViews>
  <sheetFormatPr defaultColWidth="9.140625" defaultRowHeight="15.75" outlineLevelRow="3"/>
  <cols>
    <col min="1" max="1" width="7.28515625" style="1" customWidth="1"/>
    <col min="2" max="2" width="69.85546875" style="2" customWidth="1"/>
    <col min="3" max="3" width="12.5703125" style="3" customWidth="1"/>
    <col min="4" max="4" width="16.7109375" style="3" customWidth="1"/>
    <col min="5" max="5" width="18.42578125" style="3" customWidth="1"/>
    <col min="6" max="6" width="22.7109375" style="3" customWidth="1"/>
    <col min="7" max="7" width="31.7109375" style="20" customWidth="1"/>
    <col min="8" max="8" width="14.85546875" style="20" bestFit="1" customWidth="1"/>
    <col min="9" max="11" width="9.140625" style="20"/>
    <col min="12" max="12" width="22.42578125" style="20" customWidth="1"/>
    <col min="13" max="16384" width="9.140625" style="20"/>
  </cols>
  <sheetData>
    <row r="1" spans="1:7" ht="22.5" customHeight="1">
      <c r="A1" s="114" t="s">
        <v>24</v>
      </c>
      <c r="B1" s="114"/>
      <c r="C1" s="114"/>
      <c r="D1" s="114"/>
      <c r="E1" s="114"/>
      <c r="F1" s="114"/>
      <c r="G1" s="114"/>
    </row>
    <row r="2" spans="1:7" ht="30.75" customHeight="1">
      <c r="A2" s="117" t="s">
        <v>25</v>
      </c>
      <c r="B2" s="117"/>
      <c r="C2" s="117"/>
      <c r="D2" s="117"/>
      <c r="E2" s="117"/>
      <c r="F2" s="117"/>
      <c r="G2" s="117"/>
    </row>
    <row r="3" spans="1:7" s="19" customFormat="1">
      <c r="A3" s="64" t="s">
        <v>0</v>
      </c>
      <c r="B3" s="7" t="s">
        <v>1</v>
      </c>
      <c r="C3" s="7" t="s">
        <v>2</v>
      </c>
      <c r="D3" s="7" t="s">
        <v>13</v>
      </c>
      <c r="E3" s="7" t="s">
        <v>4</v>
      </c>
      <c r="F3" s="7" t="s">
        <v>5</v>
      </c>
      <c r="G3" s="7" t="s">
        <v>6</v>
      </c>
    </row>
    <row r="4" spans="1:7" outlineLevel="3">
      <c r="A4" s="80">
        <v>1</v>
      </c>
      <c r="B4" s="80">
        <v>2</v>
      </c>
      <c r="C4" s="81">
        <v>3</v>
      </c>
      <c r="D4" s="81">
        <v>4</v>
      </c>
      <c r="E4" s="81">
        <v>5</v>
      </c>
      <c r="F4" s="81">
        <v>6</v>
      </c>
      <c r="G4" s="81">
        <v>7</v>
      </c>
    </row>
    <row r="5" spans="1:7" ht="42.75" customHeight="1" outlineLevel="3">
      <c r="A5" s="14">
        <v>1</v>
      </c>
      <c r="B5" s="18" t="s">
        <v>37</v>
      </c>
      <c r="C5" s="15" t="s">
        <v>14</v>
      </c>
      <c r="D5" s="93" t="e">
        <f>SUMIF(ГПР!$B$16:$B$31,VLOOKUP($B5,$B$5:$B$53,1,0),ГПР!#REF!)</f>
        <v>#REF!</v>
      </c>
      <c r="E5" s="16">
        <v>592</v>
      </c>
      <c r="F5" s="16" t="e">
        <f>D5*E5</f>
        <v>#REF!</v>
      </c>
      <c r="G5" s="91"/>
    </row>
    <row r="6" spans="1:7" ht="21.75" customHeight="1" outlineLevel="3">
      <c r="A6" s="14">
        <v>2</v>
      </c>
      <c r="B6" s="18" t="s">
        <v>31</v>
      </c>
      <c r="C6" s="15" t="s">
        <v>32</v>
      </c>
      <c r="D6" s="66" t="e">
        <f>SUMIF(ГПР!$B$16:$B$31,VLOOKUP($B6,$B$5:$B$53,1,0),ГПР!#REF!)</f>
        <v>#REF!</v>
      </c>
      <c r="E6" s="16">
        <v>2750</v>
      </c>
      <c r="F6" s="16" t="e">
        <f t="shared" ref="F6:F15" si="0">D6*E6</f>
        <v>#REF!</v>
      </c>
      <c r="G6" s="91"/>
    </row>
    <row r="7" spans="1:7" ht="21.75" customHeight="1" outlineLevel="3">
      <c r="A7" s="14">
        <v>3</v>
      </c>
      <c r="B7" s="18" t="s">
        <v>33</v>
      </c>
      <c r="C7" s="15" t="s">
        <v>32</v>
      </c>
      <c r="D7" s="66" t="e">
        <f>SUMIF(ГПР!$B$16:$B$31,VLOOKUP($B7,$B$5:$B$53,1,0),ГПР!#REF!)</f>
        <v>#REF!</v>
      </c>
      <c r="E7" s="16">
        <v>2750</v>
      </c>
      <c r="F7" s="16" t="e">
        <f t="shared" si="0"/>
        <v>#REF!</v>
      </c>
      <c r="G7" s="91"/>
    </row>
    <row r="8" spans="1:7" ht="21.75" customHeight="1" outlineLevel="3">
      <c r="A8" s="14">
        <v>4</v>
      </c>
      <c r="B8" s="18" t="s">
        <v>34</v>
      </c>
      <c r="C8" s="15" t="s">
        <v>32</v>
      </c>
      <c r="D8" s="66" t="e">
        <f>SUMIF(ГПР!$B$16:$B$31,VLOOKUP($B8,$B$5:$B$53,1,0),ГПР!#REF!)</f>
        <v>#REF!</v>
      </c>
      <c r="E8" s="16">
        <v>2650</v>
      </c>
      <c r="F8" s="16" t="e">
        <f t="shared" si="0"/>
        <v>#REF!</v>
      </c>
      <c r="G8" s="91"/>
    </row>
    <row r="9" spans="1:7" ht="21.75" customHeight="1" outlineLevel="3">
      <c r="A9" s="14">
        <v>5</v>
      </c>
      <c r="B9" s="18" t="s">
        <v>36</v>
      </c>
      <c r="C9" s="15" t="s">
        <v>35</v>
      </c>
      <c r="D9" s="66" t="e">
        <f>SUMIF(ГПР!$B$16:$B$31,VLOOKUP($B9,$B$5:$B$53,1,0),ГПР!#REF!)</f>
        <v>#REF!</v>
      </c>
      <c r="E9" s="16">
        <v>9300</v>
      </c>
      <c r="F9" s="16" t="e">
        <f t="shared" si="0"/>
        <v>#REF!</v>
      </c>
      <c r="G9" s="91"/>
    </row>
    <row r="10" spans="1:7" ht="21.75" customHeight="1" outlineLevel="3">
      <c r="A10" s="14">
        <v>6</v>
      </c>
      <c r="B10" s="18" t="s">
        <v>38</v>
      </c>
      <c r="C10" s="15" t="s">
        <v>32</v>
      </c>
      <c r="D10" s="66" t="e">
        <f>SUMIF(ГПР!$B$16:$B$31,VLOOKUP($B10,$B$5:$B$53,1,0),ГПР!#REF!)</f>
        <v>#REF!</v>
      </c>
      <c r="E10" s="16">
        <v>732</v>
      </c>
      <c r="F10" s="16" t="e">
        <f t="shared" si="0"/>
        <v>#REF!</v>
      </c>
      <c r="G10" s="91"/>
    </row>
    <row r="11" spans="1:7" ht="42.75" customHeight="1" outlineLevel="3">
      <c r="A11" s="14">
        <v>7</v>
      </c>
      <c r="B11" s="79" t="s">
        <v>46</v>
      </c>
      <c r="C11" s="15" t="s">
        <v>47</v>
      </c>
      <c r="D11" s="66" t="e">
        <f>SUMIF(ГПР!$B$16:$B$31,VLOOKUP($B11,$B$5:$B$53,1,0),ГПР!#REF!)</f>
        <v>#REF!</v>
      </c>
      <c r="E11" s="16">
        <v>698690</v>
      </c>
      <c r="F11" s="16" t="e">
        <f t="shared" si="0"/>
        <v>#REF!</v>
      </c>
      <c r="G11" s="91" t="s">
        <v>96</v>
      </c>
    </row>
    <row r="12" spans="1:7" ht="42.75" customHeight="1" outlineLevel="3">
      <c r="A12" s="14">
        <v>8</v>
      </c>
      <c r="B12" s="79" t="s">
        <v>48</v>
      </c>
      <c r="C12" s="15" t="s">
        <v>47</v>
      </c>
      <c r="D12" s="66" t="e">
        <f>SUMIF(ГПР!$B$16:$B$31,VLOOKUP($B12,$B$5:$B$53,1,0),ГПР!#REF!)</f>
        <v>#REF!</v>
      </c>
      <c r="E12" s="16">
        <v>1049150</v>
      </c>
      <c r="F12" s="16" t="e">
        <f t="shared" si="0"/>
        <v>#REF!</v>
      </c>
      <c r="G12" s="84"/>
    </row>
    <row r="13" spans="1:7" ht="42.75" customHeight="1" outlineLevel="3">
      <c r="A13" s="14">
        <v>9</v>
      </c>
      <c r="B13" s="79" t="s">
        <v>49</v>
      </c>
      <c r="C13" s="15" t="s">
        <v>47</v>
      </c>
      <c r="D13" s="66" t="e">
        <f>SUMIF(ГПР!$B$16:$B$31,VLOOKUP($B13,$B$5:$B$53,1,0),ГПР!#REF!)</f>
        <v>#REF!</v>
      </c>
      <c r="E13" s="16">
        <v>1353510</v>
      </c>
      <c r="F13" s="16" t="e">
        <f>D13*E13</f>
        <v>#REF!</v>
      </c>
      <c r="G13" s="84"/>
    </row>
    <row r="14" spans="1:7" ht="27" customHeight="1" outlineLevel="3">
      <c r="A14" s="14">
        <v>10</v>
      </c>
      <c r="B14" s="79" t="s">
        <v>50</v>
      </c>
      <c r="C14" s="15" t="s">
        <v>32</v>
      </c>
      <c r="D14" s="66" t="e">
        <f>SUMIF(ГПР!$B$16:$B$31,VLOOKUP($B14,$B$5:$B$53,1,0),ГПР!#REF!)</f>
        <v>#REF!</v>
      </c>
      <c r="E14" s="16">
        <v>1850.93</v>
      </c>
      <c r="F14" s="83" t="e">
        <f t="shared" si="0"/>
        <v>#REF!</v>
      </c>
      <c r="G14" s="84"/>
    </row>
    <row r="15" spans="1:7" ht="24" customHeight="1" outlineLevel="3">
      <c r="A15" s="14">
        <v>11</v>
      </c>
      <c r="B15" s="79" t="s">
        <v>51</v>
      </c>
      <c r="C15" s="15" t="s">
        <v>32</v>
      </c>
      <c r="D15" s="66" t="e">
        <f>SUMIF(ГПР!$B$16:$B$31,VLOOKUP($B15,$B$5:$B$53,1,0),ГПР!#REF!)</f>
        <v>#REF!</v>
      </c>
      <c r="E15" s="16">
        <v>2654.7</v>
      </c>
      <c r="F15" s="83" t="e">
        <f t="shared" si="0"/>
        <v>#REF!</v>
      </c>
      <c r="G15" s="84"/>
    </row>
    <row r="16" spans="1:7" ht="23.25" customHeight="1" outlineLevel="3">
      <c r="A16" s="14">
        <v>12</v>
      </c>
      <c r="B16" s="79" t="s">
        <v>52</v>
      </c>
      <c r="C16" s="15" t="s">
        <v>32</v>
      </c>
      <c r="D16" s="66" t="e">
        <f>SUMIF(ГПР!$B$16:$B$31,VLOOKUP($B16,$B$5:$B$53,1,0),ГПР!#REF!)</f>
        <v>#REF!</v>
      </c>
      <c r="E16" s="16">
        <v>2654.7</v>
      </c>
      <c r="F16" s="83" t="e">
        <f>D16*E16</f>
        <v>#REF!</v>
      </c>
      <c r="G16" s="84"/>
    </row>
    <row r="17" spans="1:13" ht="19.5" customHeight="1" outlineLevel="3">
      <c r="A17" s="14">
        <v>13</v>
      </c>
      <c r="B17" s="79" t="s">
        <v>53</v>
      </c>
      <c r="C17" s="15" t="s">
        <v>32</v>
      </c>
      <c r="D17" s="66" t="e">
        <f>SUMIF(ГПР!$B$16:$B$31,VLOOKUP($B17,$B$5:$B$53,1,0),ГПР!#REF!)</f>
        <v>#REF!</v>
      </c>
      <c r="E17" s="16">
        <v>4495.8</v>
      </c>
      <c r="F17" s="83" t="e">
        <f>D17*E17</f>
        <v>#REF!</v>
      </c>
      <c r="G17" s="84"/>
    </row>
    <row r="18" spans="1:13" ht="27" customHeight="1" outlineLevel="3">
      <c r="A18" s="14">
        <v>14</v>
      </c>
      <c r="B18" s="79" t="s">
        <v>54</v>
      </c>
      <c r="C18" s="15" t="s">
        <v>32</v>
      </c>
      <c r="D18" s="66" t="e">
        <f>SUMIF(ГПР!$B$16:$B$31,VLOOKUP($B18,$B$5:$B$53,1,0),ГПР!#REF!)</f>
        <v>#REF!</v>
      </c>
      <c r="E18" s="16">
        <v>92</v>
      </c>
      <c r="F18" s="83" t="e">
        <f>D18*E18</f>
        <v>#REF!</v>
      </c>
      <c r="G18" s="84"/>
    </row>
    <row r="19" spans="1:13" outlineLevel="3">
      <c r="A19" s="14">
        <v>15</v>
      </c>
      <c r="B19" s="79" t="s">
        <v>55</v>
      </c>
      <c r="C19" s="15" t="s">
        <v>32</v>
      </c>
      <c r="D19" s="66" t="e">
        <f>SUMIF(ГПР!$B$16:$B$31,VLOOKUP($B19,$B$5:$B$53,1,0),ГПР!#REF!)</f>
        <v>#REF!</v>
      </c>
      <c r="E19" s="16">
        <v>580</v>
      </c>
      <c r="F19" s="83" t="e">
        <f>D19*E19</f>
        <v>#REF!</v>
      </c>
      <c r="G19" s="84"/>
    </row>
    <row r="20" spans="1:13" outlineLevel="3">
      <c r="A20" s="14">
        <v>16</v>
      </c>
      <c r="B20" s="79" t="s">
        <v>56</v>
      </c>
      <c r="C20" s="15" t="s">
        <v>14</v>
      </c>
      <c r="D20" s="93" t="e">
        <f>SUMIF(ГПР!$B$16:$B$31,VLOOKUP($B20,$B$5:$B$53,1,0),ГПР!#REF!)</f>
        <v>#REF!</v>
      </c>
      <c r="E20" s="16">
        <v>202.73</v>
      </c>
      <c r="F20" s="83" t="e">
        <f t="shared" ref="F20:F53" si="1">D20*E20</f>
        <v>#REF!</v>
      </c>
      <c r="G20" s="84"/>
    </row>
    <row r="21" spans="1:13" outlineLevel="3">
      <c r="A21" s="14">
        <v>17</v>
      </c>
      <c r="B21" s="79" t="s">
        <v>58</v>
      </c>
      <c r="C21" s="15" t="s">
        <v>14</v>
      </c>
      <c r="D21" s="93" t="e">
        <f>SUMIF(ГПР!$B$16:$B$31,VLOOKUP($B21,$B$5:$B$53,1,0),ГПР!#REF!)</f>
        <v>#REF!</v>
      </c>
      <c r="E21" s="16">
        <v>51</v>
      </c>
      <c r="F21" s="83" t="e">
        <f t="shared" si="1"/>
        <v>#REF!</v>
      </c>
      <c r="G21" s="84"/>
    </row>
    <row r="22" spans="1:13" outlineLevel="3">
      <c r="A22" s="14">
        <v>18</v>
      </c>
      <c r="B22" s="18" t="s">
        <v>39</v>
      </c>
      <c r="C22" s="15" t="s">
        <v>15</v>
      </c>
      <c r="D22" s="66" t="e">
        <f>SUMIF(ГПР!$B$16:$B$31,VLOOKUP($B22,$B$5:$B$53,1,0),ГПР!#REF!)</f>
        <v>#REF!</v>
      </c>
      <c r="E22" s="16">
        <v>100</v>
      </c>
      <c r="F22" s="83" t="e">
        <f t="shared" si="1"/>
        <v>#REF!</v>
      </c>
      <c r="G22" s="84"/>
    </row>
    <row r="23" spans="1:13" outlineLevel="3">
      <c r="A23" s="14">
        <v>19</v>
      </c>
      <c r="B23" s="18" t="s">
        <v>40</v>
      </c>
      <c r="C23" s="15" t="s">
        <v>41</v>
      </c>
      <c r="D23" s="66" t="e">
        <f>SUMIF(ГПР!$B$16:$B$31,VLOOKUP($B23,$B$5:$B$53,1,0),ГПР!#REF!)</f>
        <v>#REF!</v>
      </c>
      <c r="E23" s="16">
        <v>11.4</v>
      </c>
      <c r="F23" s="83" t="e">
        <f t="shared" si="1"/>
        <v>#REF!</v>
      </c>
      <c r="G23" s="84"/>
    </row>
    <row r="24" spans="1:13" ht="63" customHeight="1" outlineLevel="3">
      <c r="A24" s="14">
        <v>20</v>
      </c>
      <c r="B24" s="18" t="s">
        <v>62</v>
      </c>
      <c r="C24" s="15" t="s">
        <v>63</v>
      </c>
      <c r="D24" s="66" t="e">
        <f>SUMIF(ГПР!$B$16:$B$31,VLOOKUP($B24,$B$5:$B$53,1,0),ГПР!#REF!)</f>
        <v>#REF!</v>
      </c>
      <c r="E24" s="16">
        <v>50160</v>
      </c>
      <c r="F24" s="83" t="e">
        <f t="shared" si="1"/>
        <v>#REF!</v>
      </c>
      <c r="G24" s="84" t="s">
        <v>95</v>
      </c>
      <c r="H24" s="115" t="s">
        <v>94</v>
      </c>
      <c r="I24" s="116"/>
      <c r="J24" s="116"/>
      <c r="K24" s="116"/>
      <c r="L24" s="116"/>
      <c r="M24" s="116"/>
    </row>
    <row r="25" spans="1:13" outlineLevel="3">
      <c r="A25" s="14">
        <v>21</v>
      </c>
      <c r="B25" s="18" t="s">
        <v>65</v>
      </c>
      <c r="C25" s="15" t="s">
        <v>32</v>
      </c>
      <c r="D25" s="66" t="e">
        <f>SUMIF(ГПР!$B$16:$B$31,VLOOKUP($B25,$B$5:$B$53,1,0),ГПР!#REF!)</f>
        <v>#REF!</v>
      </c>
      <c r="E25" s="16">
        <v>121.64</v>
      </c>
      <c r="F25" s="83" t="e">
        <f t="shared" si="1"/>
        <v>#REF!</v>
      </c>
      <c r="G25" s="84"/>
    </row>
    <row r="26" spans="1:13" outlineLevel="3">
      <c r="A26" s="14">
        <v>22</v>
      </c>
      <c r="B26" s="18" t="s">
        <v>66</v>
      </c>
      <c r="C26" s="15" t="s">
        <v>32</v>
      </c>
      <c r="D26" s="66" t="e">
        <f>SUMIF(ГПР!$B$16:$B$31,VLOOKUP($B26,$B$5:$B$53,1,0),ГПР!#REF!)</f>
        <v>#REF!</v>
      </c>
      <c r="E26" s="16">
        <v>26.88</v>
      </c>
      <c r="F26" s="83" t="e">
        <f t="shared" si="1"/>
        <v>#REF!</v>
      </c>
      <c r="G26" s="84"/>
    </row>
    <row r="27" spans="1:13" outlineLevel="3">
      <c r="A27" s="14">
        <v>23</v>
      </c>
      <c r="B27" s="18" t="s">
        <v>67</v>
      </c>
      <c r="C27" s="15" t="s">
        <v>32</v>
      </c>
      <c r="D27" s="66" t="e">
        <f>SUMIF(ГПР!$B$16:$B$31,VLOOKUP($B27,$B$5:$B$53,1,0),ГПР!#REF!)</f>
        <v>#REF!</v>
      </c>
      <c r="E27" s="16">
        <v>138</v>
      </c>
      <c r="F27" s="83" t="e">
        <f t="shared" si="1"/>
        <v>#REF!</v>
      </c>
      <c r="G27" s="84"/>
    </row>
    <row r="28" spans="1:13" ht="31.5" outlineLevel="3">
      <c r="A28" s="14">
        <v>24</v>
      </c>
      <c r="B28" s="18" t="s">
        <v>68</v>
      </c>
      <c r="C28" s="15" t="s">
        <v>14</v>
      </c>
      <c r="D28" s="93" t="e">
        <f>SUMIF(ГПР!$B$16:$B$31,VLOOKUP($B28,$B$5:$B$53,1,0),ГПР!#REF!)</f>
        <v>#REF!</v>
      </c>
      <c r="E28" s="16">
        <v>135.12</v>
      </c>
      <c r="F28" s="83" t="e">
        <f t="shared" si="1"/>
        <v>#REF!</v>
      </c>
      <c r="G28" s="84"/>
    </row>
    <row r="29" spans="1:13" ht="31.5" outlineLevel="3">
      <c r="A29" s="14">
        <v>25</v>
      </c>
      <c r="B29" s="18" t="s">
        <v>69</v>
      </c>
      <c r="C29" s="15" t="s">
        <v>14</v>
      </c>
      <c r="D29" s="93" t="e">
        <f>SUMIF(ГПР!$B$16:$B$31,VLOOKUP($B29,$B$5:$B$53,1,0),ГПР!#REF!)</f>
        <v>#REF!</v>
      </c>
      <c r="E29" s="16">
        <v>28.72</v>
      </c>
      <c r="F29" s="83" t="e">
        <f t="shared" si="1"/>
        <v>#REF!</v>
      </c>
      <c r="G29" s="84"/>
    </row>
    <row r="30" spans="1:13" ht="31.5" outlineLevel="3">
      <c r="A30" s="14">
        <v>26</v>
      </c>
      <c r="B30" s="18" t="s">
        <v>70</v>
      </c>
      <c r="C30" s="15" t="s">
        <v>14</v>
      </c>
      <c r="D30" s="93" t="e">
        <f>SUMIF(ГПР!$B$16:$B$31,VLOOKUP($B30,$B$5:$B$53,1,0),ГПР!#REF!)</f>
        <v>#REF!</v>
      </c>
      <c r="E30" s="16">
        <v>55.2</v>
      </c>
      <c r="F30" s="83" t="e">
        <f t="shared" si="1"/>
        <v>#REF!</v>
      </c>
      <c r="G30" s="84"/>
    </row>
    <row r="31" spans="1:13" outlineLevel="3">
      <c r="A31" s="14">
        <v>27</v>
      </c>
      <c r="B31" s="18" t="s">
        <v>71</v>
      </c>
      <c r="C31" s="15" t="s">
        <v>14</v>
      </c>
      <c r="D31" s="93" t="e">
        <f>SUMIF(ГПР!$B$16:$B$31,VLOOKUP($B31,$B$5:$B$53,1,0),ГПР!#REF!)</f>
        <v>#REF!</v>
      </c>
      <c r="E31" s="16">
        <v>79.91</v>
      </c>
      <c r="F31" s="83" t="e">
        <f t="shared" si="1"/>
        <v>#REF!</v>
      </c>
      <c r="G31" s="84"/>
    </row>
    <row r="32" spans="1:13" outlineLevel="3">
      <c r="A32" s="14">
        <v>28</v>
      </c>
      <c r="B32" s="18" t="s">
        <v>72</v>
      </c>
      <c r="C32" s="15" t="s">
        <v>14</v>
      </c>
      <c r="D32" s="93" t="e">
        <f>SUMIF(ГПР!$B$16:$B$31,VLOOKUP($B32,$B$5:$B$53,1,0),ГПР!#REF!)</f>
        <v>#REF!</v>
      </c>
      <c r="E32" s="16">
        <v>60.58</v>
      </c>
      <c r="F32" s="83" t="e">
        <f t="shared" si="1"/>
        <v>#REF!</v>
      </c>
      <c r="G32" s="84"/>
    </row>
    <row r="33" spans="1:7" outlineLevel="3">
      <c r="A33" s="14">
        <v>29</v>
      </c>
      <c r="B33" s="18" t="s">
        <v>73</v>
      </c>
      <c r="C33" s="15" t="s">
        <v>14</v>
      </c>
      <c r="D33" s="93" t="e">
        <f>SUMIF(ГПР!$B$16:$B$31,VLOOKUP($B33,$B$5:$B$53,1,0),ГПР!#REF!)</f>
        <v>#REF!</v>
      </c>
      <c r="E33" s="16">
        <v>14.02</v>
      </c>
      <c r="F33" s="83" t="e">
        <f t="shared" si="1"/>
        <v>#REF!</v>
      </c>
      <c r="G33" s="84"/>
    </row>
    <row r="34" spans="1:7" outlineLevel="3">
      <c r="A34" s="14">
        <v>30</v>
      </c>
      <c r="B34" s="18" t="s">
        <v>74</v>
      </c>
      <c r="C34" s="15" t="s">
        <v>14</v>
      </c>
      <c r="D34" s="93" t="e">
        <f>SUMIF(ГПР!$B$16:$B$31,VLOOKUP($B34,$B$5:$B$53,1,0),ГПР!#REF!)</f>
        <v>#REF!</v>
      </c>
      <c r="E34" s="16">
        <v>103.3</v>
      </c>
      <c r="F34" s="83" t="e">
        <f t="shared" si="1"/>
        <v>#REF!</v>
      </c>
      <c r="G34" s="84"/>
    </row>
    <row r="35" spans="1:7" ht="31.5" outlineLevel="3">
      <c r="A35" s="14">
        <v>31</v>
      </c>
      <c r="B35" s="18" t="s">
        <v>75</v>
      </c>
      <c r="C35" s="15" t="s">
        <v>32</v>
      </c>
      <c r="D35" s="66" t="e">
        <f>SUMIF(ГПР!$B$16:$B$31,VLOOKUP($B35,$B$5:$B$53,1,0),ГПР!#REF!)</f>
        <v>#REF!</v>
      </c>
      <c r="E35" s="16">
        <v>69680</v>
      </c>
      <c r="F35" s="83" t="e">
        <f t="shared" si="1"/>
        <v>#REF!</v>
      </c>
      <c r="G35" s="84"/>
    </row>
    <row r="36" spans="1:7" ht="31.5" outlineLevel="3">
      <c r="A36" s="14">
        <v>32</v>
      </c>
      <c r="B36" s="18" t="s">
        <v>76</v>
      </c>
      <c r="C36" s="15" t="s">
        <v>32</v>
      </c>
      <c r="D36" s="66" t="e">
        <f>SUMIF(ГПР!$B$16:$B$31,VLOOKUP($B36,$B$5:$B$53,1,0),ГПР!#REF!)</f>
        <v>#REF!</v>
      </c>
      <c r="E36" s="16">
        <v>88630</v>
      </c>
      <c r="F36" s="83" t="e">
        <f t="shared" si="1"/>
        <v>#REF!</v>
      </c>
      <c r="G36" s="84"/>
    </row>
    <row r="37" spans="1:7" ht="31.5" outlineLevel="3">
      <c r="A37" s="14">
        <v>33</v>
      </c>
      <c r="B37" s="18" t="s">
        <v>77</v>
      </c>
      <c r="C37" s="15" t="s">
        <v>32</v>
      </c>
      <c r="D37" s="66" t="e">
        <f>SUMIF(ГПР!$B$16:$B$31,VLOOKUP($B37,$B$5:$B$53,1,0),ГПР!#REF!)</f>
        <v>#REF!</v>
      </c>
      <c r="E37" s="16">
        <v>85680</v>
      </c>
      <c r="F37" s="83" t="e">
        <f t="shared" si="1"/>
        <v>#REF!</v>
      </c>
      <c r="G37" s="84"/>
    </row>
    <row r="38" spans="1:7" ht="31.5" outlineLevel="3">
      <c r="A38" s="14">
        <v>34</v>
      </c>
      <c r="B38" s="18" t="s">
        <v>78</v>
      </c>
      <c r="C38" s="15" t="s">
        <v>32</v>
      </c>
      <c r="D38" s="66" t="e">
        <f>SUMIF(ГПР!$B$16:$B$31,VLOOKUP($B38,$B$5:$B$53,1,0),ГПР!#REF!)</f>
        <v>#REF!</v>
      </c>
      <c r="E38" s="16">
        <v>64730</v>
      </c>
      <c r="F38" s="83" t="e">
        <f t="shared" si="1"/>
        <v>#REF!</v>
      </c>
      <c r="G38" s="84"/>
    </row>
    <row r="39" spans="1:7" outlineLevel="3">
      <c r="A39" s="14">
        <v>35</v>
      </c>
      <c r="B39" s="18" t="s">
        <v>79</v>
      </c>
      <c r="C39" s="15" t="s">
        <v>32</v>
      </c>
      <c r="D39" s="66" t="e">
        <f>SUMIF(ГПР!$B$16:$B$31,VLOOKUP($B39,$B$5:$B$53,1,0),ГПР!#REF!)</f>
        <v>#REF!</v>
      </c>
      <c r="E39" s="16">
        <v>75180</v>
      </c>
      <c r="F39" s="83" t="e">
        <f t="shared" si="1"/>
        <v>#REF!</v>
      </c>
      <c r="G39" s="84"/>
    </row>
    <row r="40" spans="1:7" outlineLevel="3">
      <c r="A40" s="14">
        <v>36</v>
      </c>
      <c r="B40" s="18" t="s">
        <v>80</v>
      </c>
      <c r="C40" s="15" t="s">
        <v>32</v>
      </c>
      <c r="D40" s="66" t="e">
        <f>SUMIF(ГПР!$B$16:$B$31,VLOOKUP($B40,$B$5:$B$53,1,0),ГПР!#REF!)</f>
        <v>#REF!</v>
      </c>
      <c r="E40" s="16">
        <v>28070</v>
      </c>
      <c r="F40" s="83" t="e">
        <f t="shared" si="1"/>
        <v>#REF!</v>
      </c>
      <c r="G40" s="84"/>
    </row>
    <row r="41" spans="1:7" ht="31.5" outlineLevel="3">
      <c r="A41" s="14">
        <v>37</v>
      </c>
      <c r="B41" s="18" t="s">
        <v>81</v>
      </c>
      <c r="C41" s="15" t="s">
        <v>32</v>
      </c>
      <c r="D41" s="66" t="e">
        <f>SUMIF(ГПР!$B$16:$B$31,VLOOKUP($B41,$B$5:$B$53,1,0),ГПР!#REF!)</f>
        <v>#REF!</v>
      </c>
      <c r="E41" s="16">
        <v>10654.56</v>
      </c>
      <c r="F41" s="83" t="e">
        <f t="shared" si="1"/>
        <v>#REF!</v>
      </c>
      <c r="G41" s="84"/>
    </row>
    <row r="42" spans="1:7" outlineLevel="3">
      <c r="A42" s="14">
        <v>38</v>
      </c>
      <c r="B42" s="18" t="s">
        <v>82</v>
      </c>
      <c r="C42" s="15" t="s">
        <v>32</v>
      </c>
      <c r="D42" s="66" t="e">
        <f>SUMIF(ГПР!$B$16:$B$31,VLOOKUP($B42,$B$5:$B$53,1,0),ГПР!#REF!)</f>
        <v>#REF!</v>
      </c>
      <c r="E42" s="16">
        <v>6157.13</v>
      </c>
      <c r="F42" s="83" t="e">
        <f t="shared" si="1"/>
        <v>#REF!</v>
      </c>
      <c r="G42" s="84"/>
    </row>
    <row r="43" spans="1:7" outlineLevel="3">
      <c r="A43" s="14">
        <v>39</v>
      </c>
      <c r="B43" s="18" t="s">
        <v>83</v>
      </c>
      <c r="C43" s="15" t="s">
        <v>7</v>
      </c>
      <c r="D43" s="93" t="e">
        <f>SUMIF(ГПР!$B$16:$B$31,VLOOKUP($B43,$B$5:$B$53,1,0),ГПР!#REF!)</f>
        <v>#REF!</v>
      </c>
      <c r="E43" s="16">
        <v>6500</v>
      </c>
      <c r="F43" s="83" t="e">
        <f t="shared" si="1"/>
        <v>#REF!</v>
      </c>
      <c r="G43" s="84"/>
    </row>
    <row r="44" spans="1:7" outlineLevel="3">
      <c r="A44" s="14">
        <v>40</v>
      </c>
      <c r="B44" s="18" t="s">
        <v>84</v>
      </c>
      <c r="C44" s="15" t="s">
        <v>7</v>
      </c>
      <c r="D44" s="93" t="e">
        <f>SUMIF(ГПР!$B$16:$B$31,VLOOKUP($B44,$B$5:$B$53,1,0),ГПР!#REF!)</f>
        <v>#REF!</v>
      </c>
      <c r="E44" s="16">
        <v>2050</v>
      </c>
      <c r="F44" s="83" t="e">
        <f t="shared" si="1"/>
        <v>#REF!</v>
      </c>
      <c r="G44" s="84"/>
    </row>
    <row r="45" spans="1:7" outlineLevel="3">
      <c r="A45" s="14">
        <v>41</v>
      </c>
      <c r="B45" s="18" t="s">
        <v>57</v>
      </c>
      <c r="C45" s="15" t="s">
        <v>7</v>
      </c>
      <c r="D45" s="93" t="e">
        <f>SUMIF(ГПР!$B$16:$B$31,VLOOKUP($B45,$B$5:$B$53,1,0),ГПР!#REF!)</f>
        <v>#REF!</v>
      </c>
      <c r="E45" s="16">
        <v>550</v>
      </c>
      <c r="F45" s="83" t="e">
        <f t="shared" si="1"/>
        <v>#REF!</v>
      </c>
      <c r="G45" s="84"/>
    </row>
    <row r="46" spans="1:7" outlineLevel="3">
      <c r="A46" s="14">
        <v>42</v>
      </c>
      <c r="B46" s="18" t="s">
        <v>85</v>
      </c>
      <c r="C46" s="15" t="s">
        <v>32</v>
      </c>
      <c r="D46" s="66" t="e">
        <f>SUMIF(ГПР!$B$16:$B$31,VLOOKUP($B46,$B$5:$B$53,1,0),ГПР!#REF!)</f>
        <v>#REF!</v>
      </c>
      <c r="E46" s="16">
        <v>1200</v>
      </c>
      <c r="F46" s="83" t="e">
        <f t="shared" si="1"/>
        <v>#REF!</v>
      </c>
      <c r="G46" s="84"/>
    </row>
    <row r="47" spans="1:7" outlineLevel="3">
      <c r="A47" s="14">
        <v>43</v>
      </c>
      <c r="B47" s="18" t="s">
        <v>86</v>
      </c>
      <c r="C47" s="15" t="s">
        <v>32</v>
      </c>
      <c r="D47" s="66" t="e">
        <f>SUMIF(ГПР!$B$16:$B$31,VLOOKUP($B47,$B$5:$B$53,1,0),ГПР!#REF!)</f>
        <v>#REF!</v>
      </c>
      <c r="E47" s="16">
        <v>800</v>
      </c>
      <c r="F47" s="83" t="e">
        <f t="shared" si="1"/>
        <v>#REF!</v>
      </c>
      <c r="G47" s="84"/>
    </row>
    <row r="48" spans="1:7" outlineLevel="3">
      <c r="A48" s="14">
        <v>44</v>
      </c>
      <c r="B48" s="18" t="s">
        <v>87</v>
      </c>
      <c r="C48" s="15" t="s">
        <v>32</v>
      </c>
      <c r="D48" s="66" t="e">
        <f>SUMIF(ГПР!$B$16:$B$31,VLOOKUP($B48,$B$5:$B$53,1,0),ГПР!#REF!)</f>
        <v>#REF!</v>
      </c>
      <c r="E48" s="16">
        <v>700</v>
      </c>
      <c r="F48" s="83" t="e">
        <f t="shared" si="1"/>
        <v>#REF!</v>
      </c>
      <c r="G48" s="84"/>
    </row>
    <row r="49" spans="1:7" outlineLevel="3">
      <c r="A49" s="14">
        <v>45</v>
      </c>
      <c r="B49" s="18" t="s">
        <v>88</v>
      </c>
      <c r="C49" s="15" t="s">
        <v>32</v>
      </c>
      <c r="D49" s="66" t="e">
        <f>SUMIF(ГПР!$B$16:$B$31,VLOOKUP($B49,$B$5:$B$53,1,0),ГПР!#REF!)</f>
        <v>#REF!</v>
      </c>
      <c r="E49" s="16">
        <v>800</v>
      </c>
      <c r="F49" s="83" t="e">
        <f t="shared" si="1"/>
        <v>#REF!</v>
      </c>
      <c r="G49" s="84"/>
    </row>
    <row r="50" spans="1:7" outlineLevel="3">
      <c r="A50" s="14">
        <v>46</v>
      </c>
      <c r="B50" s="18" t="s">
        <v>89</v>
      </c>
      <c r="C50" s="15" t="s">
        <v>32</v>
      </c>
      <c r="D50" s="66" t="e">
        <f>SUMIF(ГПР!$B$16:$B$31,VLOOKUP($B50,$B$5:$B$53,1,0),ГПР!#REF!)</f>
        <v>#REF!</v>
      </c>
      <c r="E50" s="16">
        <v>6</v>
      </c>
      <c r="F50" s="83" t="e">
        <f t="shared" si="1"/>
        <v>#REF!</v>
      </c>
      <c r="G50" s="84"/>
    </row>
    <row r="51" spans="1:7" outlineLevel="3">
      <c r="A51" s="14">
        <v>47</v>
      </c>
      <c r="B51" s="18" t="s">
        <v>90</v>
      </c>
      <c r="C51" s="15" t="s">
        <v>32</v>
      </c>
      <c r="D51" s="66" t="e">
        <f>SUMIF(ГПР!$B$16:$B$31,VLOOKUP($B51,$B$5:$B$53,1,0),ГПР!#REF!)</f>
        <v>#REF!</v>
      </c>
      <c r="E51" s="16">
        <v>3</v>
      </c>
      <c r="F51" s="83" t="e">
        <f t="shared" si="1"/>
        <v>#REF!</v>
      </c>
      <c r="G51" s="84"/>
    </row>
    <row r="52" spans="1:7" outlineLevel="3">
      <c r="A52" s="14">
        <v>48</v>
      </c>
      <c r="B52" s="18" t="s">
        <v>91</v>
      </c>
      <c r="C52" s="15" t="s">
        <v>32</v>
      </c>
      <c r="D52" s="66" t="e">
        <f>SUMIF(ГПР!$B$16:$B$31,VLOOKUP($B52,$B$5:$B$53,1,0),ГПР!#REF!)</f>
        <v>#REF!</v>
      </c>
      <c r="E52" s="16">
        <v>2</v>
      </c>
      <c r="F52" s="83" t="e">
        <f t="shared" si="1"/>
        <v>#REF!</v>
      </c>
      <c r="G52" s="84"/>
    </row>
    <row r="53" spans="1:7" outlineLevel="3">
      <c r="A53" s="14">
        <v>49</v>
      </c>
      <c r="B53" s="18" t="s">
        <v>92</v>
      </c>
      <c r="C53" s="15" t="s">
        <v>14</v>
      </c>
      <c r="D53" s="93" t="e">
        <f>SUMIF(ГПР!$B$16:$B$31,VLOOKUP($B53,$B$5:$B$53,1,0),ГПР!#REF!)</f>
        <v>#REF!</v>
      </c>
      <c r="E53" s="16">
        <v>9</v>
      </c>
      <c r="F53" s="83" t="e">
        <f t="shared" si="1"/>
        <v>#REF!</v>
      </c>
      <c r="G53" s="84"/>
    </row>
    <row r="54" spans="1:7">
      <c r="A54" s="62"/>
      <c r="B54" s="110" t="s">
        <v>11</v>
      </c>
      <c r="C54" s="111"/>
      <c r="D54" s="111"/>
      <c r="E54" s="112"/>
      <c r="F54" s="90" t="e">
        <f>SUM(F5:F53)</f>
        <v>#REF!</v>
      </c>
      <c r="G54" s="90"/>
    </row>
    <row r="55" spans="1:7">
      <c r="F55" s="78" t="e">
        <f>F54-ГПР!#REF!</f>
        <v>#REF!</v>
      </c>
      <c r="G55" s="2"/>
    </row>
    <row r="56" spans="1:7">
      <c r="G56" s="2"/>
    </row>
  </sheetData>
  <autoFilter ref="A3:M55" xr:uid="{624036B8-99B9-4DAF-8998-EB90BC445E44}"/>
  <mergeCells count="4">
    <mergeCell ref="B54:E54"/>
    <mergeCell ref="H24:M24"/>
    <mergeCell ref="A2:G2"/>
    <mergeCell ref="A1:G1"/>
  </mergeCells>
  <pageMargins left="0.7" right="0.7" top="0.75" bottom="0.75" header="0.3" footer="0.3"/>
  <pageSetup scale="41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ГПР</vt:lpstr>
      <vt:lpstr>ЛСР (2)</vt:lpstr>
      <vt:lpstr>РАБОТА</vt:lpstr>
      <vt:lpstr>МАТЕРИАЛ</vt:lpstr>
      <vt:lpstr>ГПР!Область_печати</vt:lpstr>
      <vt:lpstr>'ЛСР (2)'!Область_печати</vt:lpstr>
      <vt:lpstr>МАТЕРИАЛ!Область_печати</vt:lpstr>
      <vt:lpstr>РАБОТА!Область_печати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Смирнова Наталья Алексеевна</dc:creator>
  <cp:lastModifiedBy>Мухина Ирина Владимировна</cp:lastModifiedBy>
  <cp:lastPrinted>2026-03-11T04:30:31Z</cp:lastPrinted>
  <dcterms:created xsi:type="dcterms:W3CDTF">2015-06-05T18:19:34Z</dcterms:created>
  <dcterms:modified xsi:type="dcterms:W3CDTF">2026-03-11T04:30:54Z</dcterms:modified>
</cp:coreProperties>
</file>