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8 квартал Преображенский\Окна\ЛСР АЛ\"/>
    </mc:Choice>
  </mc:AlternateContent>
  <xr:revisionPtr revIDLastSave="0" documentId="13_ncr:1_{2AACC27B-04E5-4BAA-9055-F571048F7A8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ЛСР 07.01 (AL)" sheetId="14" r:id="rId1"/>
    <sheet name="Работа" sheetId="11" r:id="rId2"/>
    <sheet name="Материал" sheetId="13" r:id="rId3"/>
  </sheets>
  <definedNames>
    <definedName name="_xlnm._FilterDatabase" localSheetId="0" hidden="1">'ЛСР 07.01 (AL)'!$A$13:$Q$135</definedName>
    <definedName name="_xlnm._FilterDatabase" localSheetId="2" hidden="1">Материал!$B$1:$B$744</definedName>
    <definedName name="_xlnm.Print_Area" localSheetId="0">'ЛСР 07.01 (AL)'!$A$1:$O$171</definedName>
    <definedName name="_xlnm.Print_Area" localSheetId="2">Материал!$A$1:$L$51</definedName>
    <definedName name="_xlnm.Print_Area" localSheetId="1">Работа!$A$1:$G$36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3" l="1"/>
  <c r="L8" i="13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6" i="13"/>
  <c r="L132" i="14"/>
  <c r="L125" i="14"/>
  <c r="L124" i="14"/>
  <c r="L123" i="14"/>
  <c r="L117" i="14"/>
  <c r="L111" i="14"/>
  <c r="L105" i="14"/>
  <c r="L99" i="14"/>
  <c r="L98" i="14"/>
  <c r="L91" i="14"/>
  <c r="L85" i="14"/>
  <c r="L84" i="14"/>
  <c r="L83" i="14"/>
  <c r="L82" i="14"/>
  <c r="L81" i="14"/>
  <c r="L80" i="14"/>
  <c r="L79" i="14"/>
  <c r="L73" i="14"/>
  <c r="L67" i="14"/>
  <c r="L66" i="14"/>
  <c r="L65" i="14"/>
  <c r="L64" i="14"/>
  <c r="L63" i="14"/>
  <c r="L62" i="14"/>
  <c r="L61" i="14"/>
  <c r="L60" i="14"/>
  <c r="L59" i="14"/>
  <c r="L58" i="14"/>
  <c r="L57" i="14"/>
  <c r="L56" i="14"/>
  <c r="L55" i="14"/>
  <c r="L54" i="14"/>
  <c r="L53" i="14"/>
  <c r="L52" i="14"/>
  <c r="L51" i="14"/>
  <c r="L22" i="14"/>
  <c r="L23" i="14"/>
  <c r="L24" i="14"/>
  <c r="L25" i="14"/>
  <c r="L26" i="14"/>
  <c r="L27" i="14"/>
  <c r="L28" i="14"/>
  <c r="L29" i="14"/>
  <c r="L21" i="14"/>
  <c r="L130" i="14"/>
  <c r="L129" i="14"/>
  <c r="L121" i="14"/>
  <c r="L115" i="14"/>
  <c r="L109" i="14"/>
  <c r="L103" i="14"/>
  <c r="L96" i="14"/>
  <c r="L95" i="14"/>
  <c r="L89" i="14"/>
  <c r="L77" i="14"/>
  <c r="L71" i="14"/>
  <c r="L49" i="14"/>
  <c r="L48" i="14"/>
  <c r="L47" i="14"/>
  <c r="L46" i="14"/>
  <c r="L45" i="14"/>
  <c r="L44" i="14"/>
  <c r="L43" i="14"/>
  <c r="L42" i="14"/>
  <c r="L41" i="14"/>
  <c r="L40" i="14"/>
  <c r="L39" i="14"/>
  <c r="L38" i="14"/>
  <c r="L37" i="14"/>
  <c r="L36" i="14"/>
  <c r="L35" i="14"/>
  <c r="L34" i="14"/>
  <c r="L33" i="14"/>
  <c r="L19" i="14"/>
  <c r="K111" i="14"/>
  <c r="K91" i="14"/>
  <c r="J42" i="14"/>
  <c r="I41" i="14"/>
  <c r="I33" i="14"/>
  <c r="J19" i="14"/>
  <c r="I19" i="14"/>
  <c r="K19" i="14" s="1"/>
  <c r="G47" i="13"/>
  <c r="F47" i="13"/>
  <c r="E47" i="13"/>
  <c r="D47" i="13"/>
  <c r="K117" i="14"/>
  <c r="J115" i="14"/>
  <c r="I115" i="14"/>
  <c r="M117" i="14" l="1"/>
  <c r="M116" i="14" s="1"/>
  <c r="K115" i="14"/>
  <c r="M115" i="14" l="1"/>
  <c r="M114" i="14" s="1"/>
  <c r="M113" i="14" s="1"/>
  <c r="G44" i="13" l="1"/>
  <c r="F44" i="13"/>
  <c r="E44" i="13"/>
  <c r="D44" i="13"/>
  <c r="J109" i="14"/>
  <c r="I109" i="14"/>
  <c r="K109" i="14" s="1"/>
  <c r="M109" i="14" l="1"/>
  <c r="M108" i="14" s="1"/>
  <c r="M111" i="14"/>
  <c r="M110" i="14" s="1"/>
  <c r="M107" i="14" l="1"/>
  <c r="I77" i="14"/>
  <c r="J77" i="14"/>
  <c r="J43" i="14"/>
  <c r="J44" i="14"/>
  <c r="J45" i="14"/>
  <c r="J46" i="14"/>
  <c r="J47" i="14"/>
  <c r="J48" i="14"/>
  <c r="J49" i="14"/>
  <c r="K23" i="14" l="1"/>
  <c r="H23" i="14" s="1"/>
  <c r="M23" i="14" l="1"/>
  <c r="K82" i="14"/>
  <c r="K81" i="14"/>
  <c r="K80" i="14"/>
  <c r="I34" i="14"/>
  <c r="I35" i="14"/>
  <c r="I36" i="14"/>
  <c r="I37" i="14"/>
  <c r="I38" i="14"/>
  <c r="I39" i="14"/>
  <c r="I40" i="14"/>
  <c r="K61" i="14"/>
  <c r="H61" i="14" s="1"/>
  <c r="K60" i="14"/>
  <c r="H60" i="14" s="1"/>
  <c r="K59" i="14"/>
  <c r="H59" i="14" s="1"/>
  <c r="K58" i="14"/>
  <c r="H58" i="14" s="1"/>
  <c r="K57" i="14"/>
  <c r="H57" i="14" s="1"/>
  <c r="K56" i="14"/>
  <c r="H56" i="14" s="1"/>
  <c r="K55" i="14"/>
  <c r="H55" i="14" s="1"/>
  <c r="K54" i="14"/>
  <c r="H54" i="14" s="1"/>
  <c r="K53" i="14"/>
  <c r="H53" i="14" s="1"/>
  <c r="M58" i="14" l="1"/>
  <c r="H80" i="14"/>
  <c r="M80" i="14"/>
  <c r="H81" i="14"/>
  <c r="M81" i="14"/>
  <c r="H82" i="14"/>
  <c r="M82" i="14"/>
  <c r="M56" i="14"/>
  <c r="M59" i="14"/>
  <c r="M53" i="14"/>
  <c r="M54" i="14"/>
  <c r="M55" i="14"/>
  <c r="M60" i="14"/>
  <c r="M61" i="14"/>
  <c r="M57" i="14"/>
  <c r="K85" i="14"/>
  <c r="G6" i="13"/>
  <c r="F6" i="13"/>
  <c r="E6" i="13"/>
  <c r="D6" i="13"/>
  <c r="G30" i="13"/>
  <c r="F30" i="13"/>
  <c r="E30" i="13"/>
  <c r="D30" i="13"/>
  <c r="G29" i="13"/>
  <c r="F29" i="13"/>
  <c r="E29" i="13"/>
  <c r="D29" i="13"/>
  <c r="G28" i="13"/>
  <c r="F28" i="13"/>
  <c r="E28" i="13"/>
  <c r="D28" i="13"/>
  <c r="G27" i="13"/>
  <c r="F27" i="13"/>
  <c r="E27" i="13"/>
  <c r="D27" i="13"/>
  <c r="G26" i="13"/>
  <c r="F26" i="13"/>
  <c r="E26" i="13"/>
  <c r="D26" i="13"/>
  <c r="G25" i="13"/>
  <c r="F25" i="13"/>
  <c r="E25" i="13"/>
  <c r="D25" i="13"/>
  <c r="G24" i="13"/>
  <c r="F24" i="13"/>
  <c r="E24" i="13"/>
  <c r="D24" i="13"/>
  <c r="G23" i="13"/>
  <c r="F23" i="13"/>
  <c r="E23" i="13"/>
  <c r="D23" i="13"/>
  <c r="G22" i="13"/>
  <c r="F22" i="13"/>
  <c r="E22" i="13"/>
  <c r="D22" i="13"/>
  <c r="G21" i="13"/>
  <c r="F21" i="13"/>
  <c r="E21" i="13"/>
  <c r="D21" i="13"/>
  <c r="G20" i="13"/>
  <c r="F20" i="13"/>
  <c r="E20" i="13"/>
  <c r="D20" i="13"/>
  <c r="G19" i="13"/>
  <c r="F19" i="13"/>
  <c r="E19" i="13"/>
  <c r="D19" i="13"/>
  <c r="G18" i="13"/>
  <c r="F18" i="13"/>
  <c r="E18" i="13"/>
  <c r="D18" i="13"/>
  <c r="K132" i="14"/>
  <c r="K130" i="14"/>
  <c r="K84" i="14"/>
  <c r="H84" i="14" l="1"/>
  <c r="M84" i="14"/>
  <c r="H85" i="14"/>
  <c r="M85" i="14"/>
  <c r="K83" i="14"/>
  <c r="H83" i="14" l="1"/>
  <c r="M83" i="14"/>
  <c r="K124" i="14"/>
  <c r="K125" i="14"/>
  <c r="K123" i="14"/>
  <c r="K105" i="14"/>
  <c r="K99" i="14"/>
  <c r="K98" i="14"/>
  <c r="K73" i="14"/>
  <c r="K79" i="14"/>
  <c r="H79" i="14" s="1"/>
  <c r="K52" i="14"/>
  <c r="K62" i="14"/>
  <c r="K63" i="14"/>
  <c r="K64" i="14"/>
  <c r="K65" i="14"/>
  <c r="K66" i="14"/>
  <c r="K67" i="14"/>
  <c r="K51" i="14"/>
  <c r="K22" i="14"/>
  <c r="K24" i="14"/>
  <c r="K25" i="14"/>
  <c r="K26" i="14"/>
  <c r="K27" i="14"/>
  <c r="K28" i="14"/>
  <c r="K29" i="14"/>
  <c r="K21" i="14"/>
  <c r="H21" i="14" s="1"/>
  <c r="M79" i="14" l="1"/>
  <c r="K77" i="14"/>
  <c r="M78" i="14" l="1"/>
  <c r="I103" i="14"/>
  <c r="J103" i="14"/>
  <c r="K103" i="14" l="1"/>
  <c r="M77" i="14" l="1"/>
  <c r="M76" i="14" s="1"/>
  <c r="M75" i="14" s="1"/>
  <c r="H29" i="14"/>
  <c r="H28" i="14"/>
  <c r="M29" i="14" l="1"/>
  <c r="M28" i="14"/>
  <c r="H22" i="14" l="1"/>
  <c r="H24" i="14"/>
  <c r="D42" i="13"/>
  <c r="E42" i="13"/>
  <c r="F42" i="13"/>
  <c r="G42" i="13"/>
  <c r="D43" i="13"/>
  <c r="E43" i="13"/>
  <c r="F43" i="13"/>
  <c r="G43" i="13"/>
  <c r="D45" i="13"/>
  <c r="E45" i="13"/>
  <c r="F45" i="13"/>
  <c r="G45" i="13"/>
  <c r="K38" i="14" l="1"/>
  <c r="K46" i="14"/>
  <c r="K39" i="14"/>
  <c r="K48" i="14"/>
  <c r="K44" i="14"/>
  <c r="K42" i="14"/>
  <c r="K41" i="14"/>
  <c r="K40" i="14"/>
  <c r="K34" i="14"/>
  <c r="K37" i="14"/>
  <c r="K49" i="14"/>
  <c r="K36" i="14"/>
  <c r="K35" i="14"/>
  <c r="K47" i="14"/>
  <c r="K33" i="14"/>
  <c r="K45" i="14"/>
  <c r="K43" i="14"/>
  <c r="M24" i="14"/>
  <c r="M22" i="14"/>
  <c r="M132" i="14" l="1"/>
  <c r="M131" i="14" s="1"/>
  <c r="J71" i="14" l="1"/>
  <c r="I71" i="14"/>
  <c r="K71" i="14" l="1"/>
  <c r="M71" i="14" s="1"/>
  <c r="M70" i="14" s="1"/>
  <c r="M73" i="14"/>
  <c r="M72" i="14" s="1"/>
  <c r="M69" i="14" l="1"/>
  <c r="G48" i="13"/>
  <c r="F48" i="13"/>
  <c r="E48" i="13"/>
  <c r="D48" i="13"/>
  <c r="J121" i="14"/>
  <c r="K121" i="14" s="1"/>
  <c r="D15" i="13" l="1"/>
  <c r="E15" i="13"/>
  <c r="F15" i="13"/>
  <c r="G15" i="13"/>
  <c r="D16" i="13"/>
  <c r="E16" i="13"/>
  <c r="F16" i="13"/>
  <c r="G16" i="13"/>
  <c r="D17" i="13"/>
  <c r="E17" i="13"/>
  <c r="F17" i="13"/>
  <c r="G17" i="13"/>
  <c r="D11" i="13" l="1"/>
  <c r="E11" i="13"/>
  <c r="F11" i="13"/>
  <c r="G11" i="13"/>
  <c r="D12" i="13"/>
  <c r="E12" i="13"/>
  <c r="F12" i="13"/>
  <c r="G12" i="13"/>
  <c r="D13" i="13"/>
  <c r="E13" i="13"/>
  <c r="F13" i="13"/>
  <c r="G13" i="13"/>
  <c r="D14" i="13"/>
  <c r="E14" i="13"/>
  <c r="F14" i="13"/>
  <c r="G14" i="13"/>
  <c r="H25" i="14" l="1"/>
  <c r="M25" i="14" l="1"/>
  <c r="M105" i="14" l="1"/>
  <c r="M104" i="14" s="1"/>
  <c r="D7" i="13"/>
  <c r="E7" i="13"/>
  <c r="F7" i="13"/>
  <c r="G7" i="13"/>
  <c r="D8" i="13"/>
  <c r="E8" i="13"/>
  <c r="F8" i="13"/>
  <c r="G8" i="13"/>
  <c r="D9" i="13"/>
  <c r="E9" i="13"/>
  <c r="F9" i="13"/>
  <c r="G9" i="13"/>
  <c r="D10" i="13"/>
  <c r="E10" i="13"/>
  <c r="F10" i="13"/>
  <c r="G10" i="13"/>
  <c r="D31" i="13"/>
  <c r="E31" i="13"/>
  <c r="F31" i="13"/>
  <c r="G31" i="13"/>
  <c r="D32" i="13"/>
  <c r="E32" i="13"/>
  <c r="F32" i="13"/>
  <c r="G32" i="13"/>
  <c r="D33" i="13"/>
  <c r="E33" i="13"/>
  <c r="F33" i="13"/>
  <c r="G33" i="13"/>
  <c r="D34" i="13"/>
  <c r="E34" i="13"/>
  <c r="F34" i="13"/>
  <c r="G34" i="13"/>
  <c r="D35" i="13"/>
  <c r="E35" i="13"/>
  <c r="F35" i="13"/>
  <c r="G35" i="13"/>
  <c r="D36" i="13"/>
  <c r="E36" i="13"/>
  <c r="F36" i="13"/>
  <c r="G36" i="13"/>
  <c r="D37" i="13"/>
  <c r="E37" i="13"/>
  <c r="F37" i="13"/>
  <c r="G37" i="13"/>
  <c r="D38" i="13"/>
  <c r="E38" i="13"/>
  <c r="F38" i="13"/>
  <c r="G38" i="13"/>
  <c r="D39" i="13"/>
  <c r="E39" i="13"/>
  <c r="F39" i="13"/>
  <c r="G39" i="13"/>
  <c r="D40" i="13"/>
  <c r="E40" i="13"/>
  <c r="F40" i="13"/>
  <c r="G40" i="13"/>
  <c r="D41" i="13"/>
  <c r="E41" i="13"/>
  <c r="F41" i="13"/>
  <c r="G41" i="13"/>
  <c r="D46" i="13"/>
  <c r="E46" i="13"/>
  <c r="F46" i="13"/>
  <c r="G46" i="13"/>
  <c r="D49" i="13"/>
  <c r="E49" i="13"/>
  <c r="F49" i="13"/>
  <c r="G49" i="13"/>
  <c r="M130" i="14" l="1"/>
  <c r="M35" i="14"/>
  <c r="M38" i="14"/>
  <c r="M48" i="14"/>
  <c r="M47" i="14"/>
  <c r="M46" i="14"/>
  <c r="M44" i="14"/>
  <c r="M43" i="14"/>
  <c r="M42" i="14"/>
  <c r="M40" i="14"/>
  <c r="M39" i="14"/>
  <c r="M37" i="14"/>
  <c r="M36" i="14"/>
  <c r="M33" i="14"/>
  <c r="M49" i="14"/>
  <c r="M45" i="14"/>
  <c r="M41" i="14"/>
  <c r="M34" i="14"/>
  <c r="M32" i="14" l="1"/>
  <c r="M21" i="14" l="1"/>
  <c r="J129" i="14" l="1"/>
  <c r="M99" i="14"/>
  <c r="M98" i="14"/>
  <c r="I96" i="14"/>
  <c r="I95" i="14"/>
  <c r="J95" i="14"/>
  <c r="J96" i="14"/>
  <c r="M91" i="14"/>
  <c r="M90" i="14" s="1"/>
  <c r="J89" i="14"/>
  <c r="M27" i="14"/>
  <c r="M26" i="14"/>
  <c r="M20" i="14" s="1"/>
  <c r="H125" i="14"/>
  <c r="H124" i="14"/>
  <c r="M97" i="14" l="1"/>
  <c r="K96" i="14"/>
  <c r="M96" i="14" s="1"/>
  <c r="K95" i="14"/>
  <c r="M95" i="14" s="1"/>
  <c r="H123" i="14"/>
  <c r="M123" i="14"/>
  <c r="H62" i="14"/>
  <c r="M62" i="14"/>
  <c r="H63" i="14"/>
  <c r="M63" i="14"/>
  <c r="H52" i="14"/>
  <c r="M52" i="14"/>
  <c r="H67" i="14"/>
  <c r="M67" i="14"/>
  <c r="H66" i="14"/>
  <c r="M66" i="14"/>
  <c r="H65" i="14"/>
  <c r="M65" i="14"/>
  <c r="H51" i="14"/>
  <c r="M51" i="14"/>
  <c r="H64" i="14"/>
  <c r="M64" i="14"/>
  <c r="M125" i="14"/>
  <c r="M124" i="14"/>
  <c r="M121" i="14"/>
  <c r="M120" i="14" s="1"/>
  <c r="M94" i="14" l="1"/>
  <c r="M93" i="14" s="1"/>
  <c r="M122" i="14"/>
  <c r="M50" i="14"/>
  <c r="M19" i="14"/>
  <c r="M18" i="14" s="1"/>
  <c r="M17" i="14" s="1"/>
  <c r="I129" i="14"/>
  <c r="K129" i="14" s="1"/>
  <c r="I89" i="14"/>
  <c r="K89" i="14" s="1"/>
  <c r="H27" i="14"/>
  <c r="H26" i="14"/>
  <c r="M119" i="14" l="1"/>
  <c r="M135" i="14"/>
  <c r="M129" i="14"/>
  <c r="M89" i="14"/>
  <c r="M88" i="14" s="1"/>
  <c r="M87" i="14" s="1"/>
  <c r="M31" i="14"/>
  <c r="M128" i="14" l="1"/>
  <c r="M103" i="14"/>
  <c r="M102" i="14" s="1"/>
  <c r="M101" i="14" s="1"/>
  <c r="M134" i="14" l="1"/>
  <c r="M127" i="14"/>
  <c r="M133" i="14" s="1"/>
  <c r="D32" i="11"/>
  <c r="F32" i="11" s="1"/>
  <c r="I47" i="13"/>
  <c r="K47" i="13" s="1"/>
  <c r="D31" i="11"/>
  <c r="F31" i="11" s="1"/>
  <c r="I44" i="13"/>
  <c r="K44" i="13" s="1"/>
  <c r="I21" i="13"/>
  <c r="K21" i="13" s="1"/>
  <c r="I29" i="13"/>
  <c r="K29" i="13" s="1"/>
  <c r="I26" i="13"/>
  <c r="K26" i="13" s="1"/>
  <c r="I6" i="13"/>
  <c r="I19" i="13"/>
  <c r="K19" i="13" s="1"/>
  <c r="D24" i="11"/>
  <c r="F24" i="11" s="1"/>
  <c r="I27" i="13"/>
  <c r="K27" i="13" s="1"/>
  <c r="I20" i="13"/>
  <c r="K20" i="13" s="1"/>
  <c r="I25" i="13"/>
  <c r="K25" i="13" s="1"/>
  <c r="I30" i="13"/>
  <c r="K30" i="13" s="1"/>
  <c r="I18" i="13"/>
  <c r="K18" i="13" s="1"/>
  <c r="I28" i="13"/>
  <c r="K28" i="13" s="1"/>
  <c r="I24" i="13"/>
  <c r="K24" i="13" s="1"/>
  <c r="I22" i="13"/>
  <c r="K22" i="13" s="1"/>
  <c r="I23" i="13"/>
  <c r="K23" i="13" s="1"/>
  <c r="D29" i="11"/>
  <c r="F29" i="11" s="1"/>
  <c r="I32" i="13"/>
  <c r="K32" i="13" s="1"/>
  <c r="I45" i="13"/>
  <c r="K45" i="13" s="1"/>
  <c r="I43" i="13"/>
  <c r="I42" i="13"/>
  <c r="H42" i="13" s="1"/>
  <c r="D26" i="11"/>
  <c r="F26" i="11" s="1"/>
  <c r="I17" i="13"/>
  <c r="K17" i="13" s="1"/>
  <c r="I31" i="13"/>
  <c r="K31" i="13" s="1"/>
  <c r="I49" i="13"/>
  <c r="K49" i="13" s="1"/>
  <c r="D7" i="11"/>
  <c r="F7" i="11" s="1"/>
  <c r="D23" i="11"/>
  <c r="F23" i="11" s="1"/>
  <c r="I38" i="13"/>
  <c r="K38" i="13" s="1"/>
  <c r="D15" i="11"/>
  <c r="F15" i="11" s="1"/>
  <c r="D12" i="11"/>
  <c r="F12" i="11" s="1"/>
  <c r="D11" i="11"/>
  <c r="F11" i="11" s="1"/>
  <c r="I11" i="13"/>
  <c r="K11" i="13" s="1"/>
  <c r="I33" i="13"/>
  <c r="K33" i="13" s="1"/>
  <c r="I41" i="13"/>
  <c r="K41" i="13" s="1"/>
  <c r="I34" i="13"/>
  <c r="K34" i="13" s="1"/>
  <c r="I46" i="13"/>
  <c r="K46" i="13" s="1"/>
  <c r="D9" i="11"/>
  <c r="F9" i="11" s="1"/>
  <c r="D6" i="11"/>
  <c r="F6" i="11" s="1"/>
  <c r="D27" i="11"/>
  <c r="F27" i="11" s="1"/>
  <c r="I8" i="13"/>
  <c r="K8" i="13" s="1"/>
  <c r="D20" i="11"/>
  <c r="F20" i="11" s="1"/>
  <c r="D33" i="11"/>
  <c r="F33" i="11" s="1"/>
  <c r="I10" i="13"/>
  <c r="K10" i="13" s="1"/>
  <c r="I35" i="13"/>
  <c r="K35" i="13" s="1"/>
  <c r="I40" i="13"/>
  <c r="K40" i="13" s="1"/>
  <c r="D25" i="11"/>
  <c r="F25" i="11" s="1"/>
  <c r="D19" i="11"/>
  <c r="F19" i="11" s="1"/>
  <c r="I14" i="13"/>
  <c r="K14" i="13" s="1"/>
  <c r="I16" i="13"/>
  <c r="K16" i="13" s="1"/>
  <c r="D30" i="11"/>
  <c r="F30" i="11" s="1"/>
  <c r="I48" i="13"/>
  <c r="K48" i="13" s="1"/>
  <c r="I36" i="13"/>
  <c r="K36" i="13" s="1"/>
  <c r="I39" i="13"/>
  <c r="K39" i="13" s="1"/>
  <c r="D17" i="11"/>
  <c r="F17" i="11" s="1"/>
  <c r="D8" i="11"/>
  <c r="F8" i="11" s="1"/>
  <c r="D21" i="11"/>
  <c r="F21" i="11" s="1"/>
  <c r="I13" i="13"/>
  <c r="K13" i="13" s="1"/>
  <c r="I37" i="13"/>
  <c r="K37" i="13" s="1"/>
  <c r="D18" i="11"/>
  <c r="F18" i="11" s="1"/>
  <c r="I7" i="13"/>
  <c r="K7" i="13" s="1"/>
  <c r="D14" i="11"/>
  <c r="F14" i="11" s="1"/>
  <c r="D34" i="11"/>
  <c r="F34" i="11" s="1"/>
  <c r="I15" i="13"/>
  <c r="K15" i="13" s="1"/>
  <c r="D28" i="11"/>
  <c r="F28" i="11" s="1"/>
  <c r="I9" i="13"/>
  <c r="K9" i="13" s="1"/>
  <c r="D10" i="11"/>
  <c r="F10" i="11" s="1"/>
  <c r="D13" i="11"/>
  <c r="F13" i="11" s="1"/>
  <c r="D16" i="11"/>
  <c r="F16" i="11" s="1"/>
  <c r="I12" i="13"/>
  <c r="K12" i="13" s="1"/>
  <c r="D22" i="11"/>
  <c r="F22" i="11" s="1"/>
  <c r="K43" i="13" l="1"/>
  <c r="H43" i="13"/>
  <c r="K6" i="13"/>
  <c r="H6" i="13"/>
  <c r="K42" i="13"/>
  <c r="K50" i="13" s="1"/>
  <c r="F35" i="11"/>
  <c r="H47" i="13"/>
  <c r="H44" i="13"/>
  <c r="H23" i="13"/>
  <c r="H24" i="13"/>
  <c r="H26" i="13"/>
  <c r="H30" i="13"/>
  <c r="H29" i="13"/>
  <c r="H45" i="13"/>
  <c r="H22" i="13"/>
  <c r="H28" i="13"/>
  <c r="H19" i="13"/>
  <c r="H21" i="13"/>
  <c r="H25" i="13"/>
  <c r="H20" i="13"/>
  <c r="H27" i="13"/>
  <c r="H18" i="13"/>
  <c r="H9" i="13"/>
  <c r="H7" i="13"/>
  <c r="H39" i="13"/>
  <c r="H14" i="13"/>
  <c r="H40" i="13"/>
  <c r="H10" i="13"/>
  <c r="H46" i="13"/>
  <c r="H38" i="13"/>
  <c r="H31" i="13"/>
  <c r="H12" i="13"/>
  <c r="H48" i="13"/>
  <c r="H8" i="13"/>
  <c r="H17" i="13"/>
  <c r="H32" i="13"/>
  <c r="H37" i="13"/>
  <c r="H13" i="13"/>
  <c r="H41" i="13"/>
  <c r="H33" i="13"/>
  <c r="H11" i="13"/>
  <c r="H49" i="13"/>
  <c r="H15" i="13"/>
  <c r="H36" i="13"/>
  <c r="H16" i="13"/>
  <c r="H35" i="13"/>
  <c r="H34" i="13"/>
  <c r="K51" i="13" l="1"/>
  <c r="K52" i="13" s="1"/>
  <c r="F36" i="11"/>
  <c r="F37" i="11" s="1"/>
  <c r="M138" i="13" l="1"/>
</calcChain>
</file>

<file path=xl/sharedStrings.xml><?xml version="1.0" encoding="utf-8"?>
<sst xmlns="http://schemas.openxmlformats.org/spreadsheetml/2006/main" count="496" uniqueCount="218">
  <si>
    <t>Ед. изм.</t>
  </si>
  <si>
    <t>Кол-во</t>
  </si>
  <si>
    <t>Цена за ед. изм., руб</t>
  </si>
  <si>
    <t>Сумма, руб</t>
  </si>
  <si>
    <t>Примечание</t>
  </si>
  <si>
    <t>Приложение №</t>
  </si>
  <si>
    <t>шт</t>
  </si>
  <si>
    <t>м.п.</t>
  </si>
  <si>
    <t>в тч стоимость работ:</t>
  </si>
  <si>
    <t>в тч стоимость материалов:</t>
  </si>
  <si>
    <t>Наименование</t>
  </si>
  <si>
    <t>Площадь, м2</t>
  </si>
  <si>
    <t>Работа:</t>
  </si>
  <si>
    <t>Материалы:</t>
  </si>
  <si>
    <t xml:space="preserve">Окна </t>
  </si>
  <si>
    <t>07</t>
  </si>
  <si>
    <t>Характеристика</t>
  </si>
  <si>
    <t>в тч НДС:</t>
  </si>
  <si>
    <t>В случае, если один из перечисленных расходных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</si>
  <si>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Форма закупа материала</t>
  </si>
  <si>
    <t>№</t>
  </si>
  <si>
    <t>Марка/ Завод изготовитель</t>
  </si>
  <si>
    <t>Прочие работы</t>
  </si>
  <si>
    <t>07.01.99</t>
  </si>
  <si>
    <t>07.01.99.00</t>
  </si>
  <si>
    <t>ИТОГО по ЛСР:</t>
  </si>
  <si>
    <t>Примечания: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</si>
  <si>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</si>
  <si>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</si>
  <si>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</si>
  <si>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</si>
  <si>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Изготовление и монтаж детских замков</t>
  </si>
  <si>
    <t>Изготовление и монтаж оконных и балконных блоков</t>
  </si>
  <si>
    <t>Высота, м</t>
  </si>
  <si>
    <t>Ширина, м</t>
  </si>
  <si>
    <t>Изготовление и монтаж балконных блоков</t>
  </si>
  <si>
    <t>Изготовление и монтаж ручки</t>
  </si>
  <si>
    <t>итого AL:</t>
  </si>
  <si>
    <t>ВСЕГО СМР:</t>
  </si>
  <si>
    <t>к договору подряда №</t>
  </si>
  <si>
    <t>ПОДРЯДЧИК</t>
  </si>
  <si>
    <t xml:space="preserve"> ______________/</t>
  </si>
  <si>
    <t>Цена за ед.</t>
  </si>
  <si>
    <t>Сумма</t>
  </si>
  <si>
    <t>07.01</t>
  </si>
  <si>
    <t>Изготовление и монтаж Al изделий</t>
  </si>
  <si>
    <t>07.01.01</t>
  </si>
  <si>
    <t>Изготовление и монтаж дверей</t>
  </si>
  <si>
    <t>07.01.01.00</t>
  </si>
  <si>
    <t>07.01.02</t>
  </si>
  <si>
    <t>Изготовление и монтаж витражей</t>
  </si>
  <si>
    <t>07.01.02.00</t>
  </si>
  <si>
    <t>07.01.04</t>
  </si>
  <si>
    <t>Изготовление и монтаж доводчиков</t>
  </si>
  <si>
    <t>07.01.04.00</t>
  </si>
  <si>
    <t>Монтаж доводчиков</t>
  </si>
  <si>
    <t xml:space="preserve">Доводчик </t>
  </si>
  <si>
    <t>07.01.05</t>
  </si>
  <si>
    <t>07.01.05.00</t>
  </si>
  <si>
    <t>Монтаж ручек</t>
  </si>
  <si>
    <t>07.01.06</t>
  </si>
  <si>
    <t>Изготовление и монтаж нащельников, профилей</t>
  </si>
  <si>
    <t>07.01.06.00</t>
  </si>
  <si>
    <t>м.п</t>
  </si>
  <si>
    <t>Монтаж упора и пластины из нержавейки на алюминиевые двери</t>
  </si>
  <si>
    <t>Упор дверной в комплекте с пластиной</t>
  </si>
  <si>
    <t>нержавейка</t>
  </si>
  <si>
    <t>3. Обратить внимание на окнах находящихся в МОП и Офисах, а так же на балконах - ручка должна распологаться не выше 1,7 м. от уровня чистового пола. При необходимости рассчитать ДОСы</t>
  </si>
  <si>
    <t>Требования к монтажу  алюминиевых дверей и витражей :</t>
  </si>
  <si>
    <t>1. В алюминиевых витражах и дверях обязательно просчитывать теплую систему (с термовставкой)</t>
  </si>
  <si>
    <t>2. Устройство открывания фрамуги (рычаг открывания - ДОС) окна в незадымляемой лестничной клетке и на витражах - расположить не выше 1.7 м от пола этажа;</t>
  </si>
  <si>
    <t>3. Минимально возможная ширина проема для большего полотна в свету 900 мм. Для двух створок не менее 1200 мм. Требования пожарной безопасности</t>
  </si>
  <si>
    <t>4. Малую створку дверей оборудовать фиксатором закрывания;</t>
  </si>
  <si>
    <t>5. Светопрозрачное заполнение балконных блоков из стекла 6 мм. - закаленного</t>
  </si>
  <si>
    <t>Монтаж ручек тип 4</t>
  </si>
  <si>
    <t>Ручка тип 4</t>
  </si>
  <si>
    <t>07.01.09</t>
  </si>
  <si>
    <t>07.01.09.00</t>
  </si>
  <si>
    <t>Монтаж ручек тип 5</t>
  </si>
  <si>
    <t>Ручка тип 5</t>
  </si>
  <si>
    <t>нажимной гарнитур</t>
  </si>
  <si>
    <t>нагрузка от 100кг до 120кг, темп. режим до -35                                     (серебро)</t>
  </si>
  <si>
    <t>Ral 9016</t>
  </si>
  <si>
    <t>Детский замок 2</t>
  </si>
  <si>
    <t>Монтаж детских замков 2</t>
  </si>
  <si>
    <t>штанга 1800 - 2000 мм (нержавейка)</t>
  </si>
  <si>
    <t>Нащельник металлический тип 1</t>
  </si>
  <si>
    <t>Монтаж нащельника металлического тип 1</t>
  </si>
  <si>
    <r>
      <t xml:space="preserve">1. Примыкание (облицовку) витражей считать </t>
    </r>
    <r>
      <rPr>
        <b/>
        <i/>
        <sz val="14"/>
        <color rgb="FFFF0000"/>
        <rFont val="Times New Roman"/>
        <family val="1"/>
        <charset val="204"/>
      </rPr>
      <t>из композита</t>
    </r>
    <r>
      <rPr>
        <b/>
        <sz val="12"/>
        <color theme="1"/>
        <rFont val="Times New Roman"/>
        <family val="1"/>
        <charset val="204"/>
      </rPr>
      <t xml:space="preserve">, учитывать в стоимость витражей, с двух сторон  (схему монтажа согласовать)  </t>
    </r>
  </si>
  <si>
    <t>07.01.03</t>
  </si>
  <si>
    <t>Изготовление и монтаж оконных блоков</t>
  </si>
  <si>
    <t>07.01.03.00</t>
  </si>
  <si>
    <t>Изготовление и монтаж оконных блоков Al</t>
  </si>
  <si>
    <t xml:space="preserve"> алюминиевый 20*40</t>
  </si>
  <si>
    <t>4. Фурнитура оконных створок и витражных фрамуг на скрытых петлях!</t>
  </si>
  <si>
    <r>
      <t xml:space="preserve">5. Входные двери в подъезд, лесничную клетку и колясочную оборудовать нижними упорами, а на двери с двух сторон установить нержавеющую антивандальную  пластину 1,5 мм .Нижний профиль двери 200 мм. </t>
    </r>
    <r>
      <rPr>
        <b/>
        <sz val="12"/>
        <color rgb="FFFF0000"/>
        <rFont val="Times New Roman"/>
        <family val="1"/>
        <charset val="204"/>
      </rPr>
      <t>За исключением противопожарных конструкций, на них только пластина!</t>
    </r>
  </si>
  <si>
    <t>8. Схемы окон, витражей, балконных дверей выполнены со стороны фасадов;</t>
  </si>
  <si>
    <t>9. Для усиления порогов дверей в витражах, добавить дополнительно ригель!</t>
  </si>
  <si>
    <t>10. Монтажный шов на витражах, окнах и дверях, со стороны помещения изолируется СТИЗ. Нижняя часть витража изолируется СТИЗ с двух сторон, плюс премыкания из металла окрашенного по Ral. На балконных блоках СТИЗ с двух сторон.</t>
  </si>
  <si>
    <t>11. На период проведения работ по фасадам, рассчитать защитную пленку для укрытия конструкций. Укрывается вся конструкция.</t>
  </si>
  <si>
    <r>
      <rPr>
        <b/>
        <sz val="12"/>
        <color theme="1"/>
        <rFont val="Times New Roman"/>
        <family val="1"/>
        <charset val="204"/>
      </rPr>
      <t>12. Ручки дверей внешнего контура и тамбуров считать из нержавейки 2м. Для дверей колясочных и МОП - нержавейка 1,8м</t>
    </r>
    <r>
      <rPr>
        <sz val="12"/>
        <color theme="1"/>
        <rFont val="Times New Roman"/>
        <family val="1"/>
        <charset val="204"/>
      </rPr>
      <t>.</t>
    </r>
  </si>
  <si>
    <t>13. Обязательно применение шумогосящих подкладок при монтаже отлива.</t>
  </si>
  <si>
    <t>14. На период строительства предусмотреть временные двери в витражи МОП, внешнего контура.</t>
  </si>
  <si>
    <t>Внимание!!!</t>
  </si>
  <si>
    <t>6. Конструкции теплого контура, а также конструкции второй нитрки (включая колясочные и двери МОП) из теплого алюминия с энергосберегающим стеклом (6МF(зак)-14Ar-4(зак)-14Ar-i6М1(зак) - окон и витражей, (6МF(зак)-14Ar-4(зак)-12Ar -i4М1.4М1.1) - для дверей, в втом числе и в составе витражей. Непрозрачные участки конструкций - заполнение стемалит.</t>
  </si>
  <si>
    <t>черный</t>
  </si>
  <si>
    <t>7. Конструкции тамбура, из теплого алюминия (6М1(зак)-14-6М1(зак) - окон и витражей, (6М1(зак)-12-4М1.4М1.1) - для дверей, в втом числе и в составе витражей. Двери КУИ - холодный алюминий, непрозрачное заполнение (сэндвич-металл), нажимной гарнитур.</t>
  </si>
  <si>
    <t>ОК-6 тип 2</t>
  </si>
  <si>
    <t>ГП-214.1</t>
  </si>
  <si>
    <t>ГП-214.2</t>
  </si>
  <si>
    <t>Сводная ведомость объемов работ (ГП-214)</t>
  </si>
  <si>
    <t>Сводная ведомость объемов материала (ГП-214)</t>
  </si>
  <si>
    <t>Ral 9004</t>
  </si>
  <si>
    <t>Д-2 тип 1</t>
  </si>
  <si>
    <t>2,07*1,46</t>
  </si>
  <si>
    <t>Ral 9004/EIS60</t>
  </si>
  <si>
    <t>Д-3 тип 1</t>
  </si>
  <si>
    <t>2,07*0,97</t>
  </si>
  <si>
    <t>Д-4 тип 1</t>
  </si>
  <si>
    <t>2,10*1,06</t>
  </si>
  <si>
    <t>Д-11 тип 1</t>
  </si>
  <si>
    <t>2,09*1,46</t>
  </si>
  <si>
    <t>Д-12 тип 1</t>
  </si>
  <si>
    <t>2,07*1,06</t>
  </si>
  <si>
    <t>В-1 тип 1</t>
  </si>
  <si>
    <t>Изготовление и монтаж витражей В-1 тип 1</t>
  </si>
  <si>
    <t>2,57*2,11</t>
  </si>
  <si>
    <t>2,57*1,63</t>
  </si>
  <si>
    <t>В-2 тип 1</t>
  </si>
  <si>
    <t>В-3 тип 1</t>
  </si>
  <si>
    <t>2,91*2,09</t>
  </si>
  <si>
    <t>В-4 тип 1</t>
  </si>
  <si>
    <t>2,91*3,16</t>
  </si>
  <si>
    <t>В-5 тип 1</t>
  </si>
  <si>
    <t>2,91*2,12</t>
  </si>
  <si>
    <t>В-6 тип 1</t>
  </si>
  <si>
    <t>3,29*2,86</t>
  </si>
  <si>
    <t>В-7 тип 1</t>
  </si>
  <si>
    <t>3,39*2,66</t>
  </si>
  <si>
    <t>В-8 тип 1</t>
  </si>
  <si>
    <t>3,59*4,47</t>
  </si>
  <si>
    <t>В-9 тип 1</t>
  </si>
  <si>
    <t>2,57*2,02</t>
  </si>
  <si>
    <t>Изготовление и монтаж витражей В-2 тип 1</t>
  </si>
  <si>
    <t>Изготовление и монтаж витражей В-3 тип 1</t>
  </si>
  <si>
    <t>Изготовление и монтаж витражей В-4 тип 1</t>
  </si>
  <si>
    <t>Изготовление и монтаж витражей В-5 тип 1</t>
  </si>
  <si>
    <t>Изготовление и монтаж витражей В-6 тип 1</t>
  </si>
  <si>
    <t>Изготовление и монтаж витражей В-7 тип 1</t>
  </si>
  <si>
    <t>Изготовление и монтаж витражей В-8 тип 1</t>
  </si>
  <si>
    <t>Изготовление и монтаж витражей В-9 тип 1</t>
  </si>
  <si>
    <t>ОК-5 тип 1</t>
  </si>
  <si>
    <t>2,56*0,86</t>
  </si>
  <si>
    <t>ОК-6 тип 1</t>
  </si>
  <si>
    <t>2,56*2,16</t>
  </si>
  <si>
    <t>ОК-7 тип 1</t>
  </si>
  <si>
    <t>2,56*1,56</t>
  </si>
  <si>
    <t>ОК-8 тип 1</t>
  </si>
  <si>
    <t>2,56*2,12</t>
  </si>
  <si>
    <t>Ral 9004/Ral 9016 EI60</t>
  </si>
  <si>
    <t>Монтаж дистанционного управления</t>
  </si>
  <si>
    <t>Монтаж ДОС</t>
  </si>
  <si>
    <t>Дистанционное управление открыванием фрамуги</t>
  </si>
  <si>
    <t>ДОС</t>
  </si>
  <si>
    <t>07.01.07</t>
  </si>
  <si>
    <t>Изготовление и монтаж отливов</t>
  </si>
  <si>
    <t>07.01.07.00</t>
  </si>
  <si>
    <t>350 мм</t>
  </si>
  <si>
    <t>Отлив тип 1</t>
  </si>
  <si>
    <t>Д-3 тип 2</t>
  </si>
  <si>
    <t>Д-4 тип 2</t>
  </si>
  <si>
    <t>Д-6 тип 2</t>
  </si>
  <si>
    <t>Д-12 тип 2</t>
  </si>
  <si>
    <t>В-1 тип 2</t>
  </si>
  <si>
    <t>2,91*2,11</t>
  </si>
  <si>
    <t>В-2 тип 2</t>
  </si>
  <si>
    <t>2,59*2,05</t>
  </si>
  <si>
    <t>В-3 тип 2</t>
  </si>
  <si>
    <t>2,33*2,60</t>
  </si>
  <si>
    <t>В-4 тип 2</t>
  </si>
  <si>
    <t>3,29*3,02</t>
  </si>
  <si>
    <t>В-5 тип 2</t>
  </si>
  <si>
    <t>3,39*2,52</t>
  </si>
  <si>
    <t>В-6 тип 2</t>
  </si>
  <si>
    <t>В-7 тип 2</t>
  </si>
  <si>
    <t>В-8 тип 2</t>
  </si>
  <si>
    <t>3,59*2,86</t>
  </si>
  <si>
    <t>Изготовление и монтаж витражей В-1 тип 2</t>
  </si>
  <si>
    <t>Изготовление и монтаж витражей В-2 тип 2</t>
  </si>
  <si>
    <t>Изготовление и монтаж витражей В-3 тип 2</t>
  </si>
  <si>
    <t>Изготовление и монтаж витражей В-4 тип 2</t>
  </si>
  <si>
    <t>Изготовление и монтаж витражей В-5 тип 2</t>
  </si>
  <si>
    <t>Изготовление и монтаж витражей В-6 тип 2</t>
  </si>
  <si>
    <t>Изготовление и монтаж витражей В-7 тип 2</t>
  </si>
  <si>
    <t>Изготовление и монтаж витражей В-8 тип 2</t>
  </si>
  <si>
    <t>ОК-10 тип 2</t>
  </si>
  <si>
    <t>2,56*1,96</t>
  </si>
  <si>
    <t>ОК-13 тип 2</t>
  </si>
  <si>
    <t>2,56*2,04</t>
  </si>
  <si>
    <t>Б-1 тип 2</t>
  </si>
  <si>
    <t>2,48*2,07</t>
  </si>
  <si>
    <t>Б-2 тип 2</t>
  </si>
  <si>
    <t>2,68*2,07</t>
  </si>
  <si>
    <t>2,86*2,07</t>
  </si>
  <si>
    <t>Б-3 тип 2</t>
  </si>
  <si>
    <t>Монтаж отливов тип 1</t>
  </si>
  <si>
    <t xml:space="preserve">3. Монтаж отдельностоящих дверей МОП, считать с наличником (крашенный уголок 20*40). Для монтажа в накладку на проем, после чистовой отделки. Порог для данных дверей 14 мм., в случае противопожарных дверей - с выпадающим порогом. </t>
  </si>
  <si>
    <t>1. Обязательно для рассмотрения ЛСР предоставить визуализацию, в противном случае предложение не будет рассмотрено. Визуализация принимается по форме заказчика!</t>
  </si>
  <si>
    <t>2. С рассчетом предоставить АТР разработаный системодержателем для данного объекта!</t>
  </si>
  <si>
    <t>ООО ЭНКО СТРОЙ</t>
  </si>
  <si>
    <t>______________Ярков С.И.</t>
  </si>
  <si>
    <t>ВСЕГО материал:</t>
  </si>
  <si>
    <t xml:space="preserve">6. Доводчики - нагрузка от 100 до 120кг и темп. режим. - до -35⁰ </t>
  </si>
  <si>
    <t>Стоимость материалов учитывает стоимость доставки. Учтена стоимость защитной пленки для укрытия конструкций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</si>
  <si>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 Учтена стоимость укрытия конструкций защитной пленкой.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</si>
  <si>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</si>
  <si>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Локальный сметный расчет №1 (ГП-214)</t>
  </si>
  <si>
    <t>7. Изготовление и монтаж конструкций только после замеров на объекте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</si>
</sst>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b/>
      <u/>
      <sz val="12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b/>
      <i/>
      <sz val="12"/>
      <color rgb="FF00B05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4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u/>
      <sz val="16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253">
    <xf numFmtId="0" fontId="0" fillId="0" borderId="0" xfId="0"/>
    <xf numFmtId="0" fontId="13" fillId="0" borderId="0" xfId="0" applyFont="1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" fontId="13" fillId="0" borderId="0" xfId="0" applyNumberFormat="1" applyFont="1"/>
    <xf numFmtId="0" fontId="18" fillId="0" borderId="0" xfId="0" applyFont="1"/>
    <xf numFmtId="4" fontId="13" fillId="0" borderId="0" xfId="0" applyNumberFormat="1" applyFont="1" applyAlignment="1">
      <alignment vertical="center"/>
    </xf>
    <xf numFmtId="0" fontId="15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4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8" fillId="0" borderId="0" xfId="3" applyNumberFormat="1" applyFont="1" applyAlignment="1">
      <alignment horizontal="left"/>
    </xf>
    <xf numFmtId="0" fontId="14" fillId="3" borderId="3" xfId="0" applyFont="1" applyFill="1" applyBorder="1" applyAlignment="1">
      <alignment horizontal="center" vertical="center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8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left" vertical="center" wrapText="1"/>
    </xf>
    <xf numFmtId="49" fontId="18" fillId="6" borderId="1" xfId="0" applyNumberFormat="1" applyFont="1" applyFill="1" applyBorder="1" applyAlignment="1">
      <alignment horizontal="center" vertical="center"/>
    </xf>
    <xf numFmtId="0" fontId="18" fillId="6" borderId="1" xfId="1" applyFont="1" applyFill="1" applyBorder="1" applyAlignment="1">
      <alignment horizontal="left" vertical="center" wrapText="1"/>
    </xf>
    <xf numFmtId="0" fontId="18" fillId="6" borderId="1" xfId="0" applyFont="1" applyFill="1" applyBorder="1" applyAlignment="1">
      <alignment horizontal="center" vertical="center" wrapText="1"/>
    </xf>
    <xf numFmtId="4" fontId="18" fillId="6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4" fontId="14" fillId="0" borderId="0" xfId="0" applyNumberFormat="1" applyFont="1" applyAlignment="1">
      <alignment vertical="center" wrapText="1"/>
    </xf>
    <xf numFmtId="0" fontId="14" fillId="3" borderId="3" xfId="0" applyFont="1" applyFill="1" applyBorder="1" applyAlignment="1">
      <alignment horizontal="center" vertical="center" wrapText="1"/>
    </xf>
    <xf numFmtId="4" fontId="12" fillId="0" borderId="0" xfId="0" applyNumberFormat="1" applyFont="1"/>
    <xf numFmtId="49" fontId="18" fillId="3" borderId="1" xfId="0" applyNumberFormat="1" applyFont="1" applyFill="1" applyBorder="1" applyAlignment="1">
      <alignment horizontal="center"/>
    </xf>
    <xf numFmtId="4" fontId="13" fillId="3" borderId="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0" xfId="0" applyFont="1" applyFill="1" applyAlignment="1">
      <alignment horizontal="center" vertical="center"/>
    </xf>
    <xf numFmtId="4" fontId="11" fillId="3" borderId="0" xfId="0" applyNumberFormat="1" applyFont="1" applyFill="1"/>
    <xf numFmtId="4" fontId="12" fillId="3" borderId="1" xfId="0" applyNumberFormat="1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horizontal="left"/>
    </xf>
    <xf numFmtId="164" fontId="14" fillId="0" borderId="0" xfId="0" applyNumberFormat="1" applyFont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8" fillId="6" borderId="1" xfId="0" applyNumberFormat="1" applyFont="1" applyFill="1" applyBorder="1" applyAlignment="1">
      <alignment horizontal="center" vertical="center" wrapText="1"/>
    </xf>
    <xf numFmtId="164" fontId="13" fillId="3" borderId="1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4" fontId="13" fillId="0" borderId="0" xfId="0" applyNumberFormat="1" applyFont="1"/>
    <xf numFmtId="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horizontal="center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right" wrapText="1"/>
    </xf>
    <xf numFmtId="4" fontId="14" fillId="0" borderId="0" xfId="0" applyNumberFormat="1" applyFont="1" applyAlignment="1">
      <alignment horizontal="center"/>
    </xf>
    <xf numFmtId="0" fontId="18" fillId="0" borderId="0" xfId="0" applyFont="1" applyAlignment="1">
      <alignment horizontal="left" vertical="center"/>
    </xf>
    <xf numFmtId="49" fontId="14" fillId="0" borderId="0" xfId="2" applyNumberFormat="1" applyFont="1" applyAlignment="1">
      <alignment horizontal="left" vertical="top"/>
    </xf>
    <xf numFmtId="4" fontId="18" fillId="0" borderId="0" xfId="0" applyNumberFormat="1" applyFont="1" applyAlignment="1">
      <alignment horizontal="left"/>
    </xf>
    <xf numFmtId="4" fontId="18" fillId="0" borderId="0" xfId="0" applyNumberFormat="1" applyFont="1" applyAlignment="1">
      <alignment horizontal="center"/>
    </xf>
    <xf numFmtId="49" fontId="18" fillId="0" borderId="0" xfId="2" applyNumberFormat="1" applyFont="1" applyAlignment="1">
      <alignment horizontal="left" vertical="top"/>
    </xf>
    <xf numFmtId="49" fontId="18" fillId="0" borderId="0" xfId="3" applyNumberFormat="1" applyFont="1" applyAlignment="1">
      <alignment horizontal="center" vertical="top"/>
    </xf>
    <xf numFmtId="49" fontId="14" fillId="0" borderId="0" xfId="3" applyNumberFormat="1" applyFont="1" applyAlignment="1">
      <alignment horizontal="center" vertical="top"/>
    </xf>
    <xf numFmtId="49" fontId="18" fillId="0" borderId="0" xfId="3" applyNumberFormat="1" applyFont="1" applyAlignment="1">
      <alignment horizontal="left"/>
    </xf>
    <xf numFmtId="49" fontId="18" fillId="0" borderId="0" xfId="3" applyNumberFormat="1" applyFont="1" applyAlignment="1">
      <alignment horizontal="center"/>
    </xf>
    <xf numFmtId="4" fontId="12" fillId="0" borderId="1" xfId="1" applyNumberFormat="1" applyFont="1" applyFill="1" applyBorder="1" applyAlignment="1">
      <alignment horizontal="center" vertical="center" wrapText="1"/>
    </xf>
    <xf numFmtId="4" fontId="14" fillId="6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4" fontId="14" fillId="4" borderId="2" xfId="0" applyNumberFormat="1" applyFont="1" applyFill="1" applyBorder="1" applyAlignment="1">
      <alignment horizontal="center" vertical="center" wrapText="1"/>
    </xf>
    <xf numFmtId="2" fontId="14" fillId="6" borderId="1" xfId="0" applyNumberFormat="1" applyFont="1" applyFill="1" applyBorder="1" applyAlignment="1">
      <alignment horizontal="center" vertical="center" wrapText="1"/>
    </xf>
    <xf numFmtId="0" fontId="25" fillId="0" borderId="0" xfId="0" applyFont="1"/>
    <xf numFmtId="0" fontId="9" fillId="3" borderId="0" xfId="0" applyFont="1" applyFill="1"/>
    <xf numFmtId="0" fontId="18" fillId="6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18" fillId="0" borderId="0" xfId="0" applyFont="1" applyAlignment="1">
      <alignment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/>
    <xf numFmtId="0" fontId="18" fillId="6" borderId="1" xfId="1" applyFont="1" applyFill="1" applyBorder="1" applyAlignment="1">
      <alignment horizontal="left" vertical="center"/>
    </xf>
    <xf numFmtId="165" fontId="18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left"/>
    </xf>
    <xf numFmtId="165" fontId="18" fillId="0" borderId="0" xfId="3" applyNumberFormat="1" applyFont="1" applyAlignment="1">
      <alignment horizontal="center" vertical="top"/>
    </xf>
    <xf numFmtId="165" fontId="14" fillId="0" borderId="0" xfId="3" applyNumberFormat="1" applyFont="1" applyAlignment="1">
      <alignment horizontal="center" vertical="top"/>
    </xf>
    <xf numFmtId="165" fontId="18" fillId="0" borderId="0" xfId="0" applyNumberFormat="1" applyFont="1" applyAlignment="1">
      <alignment horizontal="center"/>
    </xf>
    <xf numFmtId="165" fontId="18" fillId="0" borderId="0" xfId="0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65" fontId="14" fillId="0" borderId="1" xfId="1" applyNumberFormat="1" applyFont="1" applyFill="1" applyBorder="1" applyAlignment="1">
      <alignment horizontal="center" vertical="center" wrapText="1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8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4" fillId="3" borderId="1" xfId="0" applyNumberFormat="1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/>
    <xf numFmtId="165" fontId="12" fillId="0" borderId="0" xfId="0" applyNumberFormat="1" applyFont="1"/>
    <xf numFmtId="165" fontId="18" fillId="0" borderId="0" xfId="0" applyNumberFormat="1" applyFont="1"/>
    <xf numFmtId="4" fontId="12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49" fontId="18" fillId="8" borderId="1" xfId="0" applyNumberFormat="1" applyFont="1" applyFill="1" applyBorder="1" applyAlignment="1">
      <alignment horizontal="center"/>
    </xf>
    <xf numFmtId="49" fontId="18" fillId="6" borderId="1" xfId="0" applyNumberFormat="1" applyFont="1" applyFill="1" applyBorder="1" applyAlignment="1">
      <alignment horizontal="center"/>
    </xf>
    <xf numFmtId="4" fontId="12" fillId="6" borderId="1" xfId="0" applyNumberFormat="1" applyFont="1" applyFill="1" applyBorder="1" applyAlignment="1">
      <alignment horizontal="center" vertical="center"/>
    </xf>
    <xf numFmtId="165" fontId="18" fillId="3" borderId="1" xfId="0" applyNumberFormat="1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/>
    </xf>
    <xf numFmtId="165" fontId="22" fillId="4" borderId="1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165" fontId="22" fillId="5" borderId="1" xfId="0" applyNumberFormat="1" applyFont="1" applyFill="1" applyBorder="1" applyAlignment="1">
      <alignment horizontal="center" vertical="center" wrapText="1"/>
    </xf>
    <xf numFmtId="165" fontId="12" fillId="5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5" fontId="23" fillId="6" borderId="1" xfId="0" applyNumberFormat="1" applyFont="1" applyFill="1" applyBorder="1" applyAlignment="1">
      <alignment horizontal="center" vertical="center" wrapText="1"/>
    </xf>
    <xf numFmtId="165" fontId="24" fillId="6" borderId="1" xfId="0" applyNumberFormat="1" applyFont="1" applyFill="1" applyBorder="1" applyAlignment="1">
      <alignment horizontal="center" vertical="center" wrapText="1"/>
    </xf>
    <xf numFmtId="165" fontId="24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21" fillId="0" borderId="0" xfId="0" applyNumberFormat="1" applyFont="1" applyAlignment="1">
      <alignment horizontal="left"/>
    </xf>
    <xf numFmtId="165" fontId="13" fillId="0" borderId="0" xfId="0" applyNumberFormat="1" applyFont="1" applyAlignment="1">
      <alignment horizontal="left"/>
    </xf>
    <xf numFmtId="165" fontId="12" fillId="0" borderId="0" xfId="0" applyNumberFormat="1" applyFont="1" applyAlignment="1">
      <alignment horizontal="left"/>
    </xf>
    <xf numFmtId="4" fontId="13" fillId="3" borderId="0" xfId="0" applyNumberFormat="1" applyFont="1" applyFill="1" applyAlignment="1">
      <alignment vertical="center"/>
    </xf>
    <xf numFmtId="0" fontId="14" fillId="7" borderId="1" xfId="0" applyFont="1" applyFill="1" applyBorder="1" applyAlignment="1" applyProtection="1">
      <alignment horizontal="left" vertical="center" wrapText="1"/>
      <protection locked="0"/>
    </xf>
    <xf numFmtId="0" fontId="14" fillId="6" borderId="1" xfId="0" applyFont="1" applyFill="1" applyBorder="1" applyAlignment="1" applyProtection="1">
      <alignment horizontal="left" vertical="center" wrapText="1"/>
      <protection locked="0"/>
    </xf>
    <xf numFmtId="165" fontId="18" fillId="6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0" borderId="1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/>
    </xf>
    <xf numFmtId="0" fontId="18" fillId="0" borderId="1" xfId="0" applyFont="1" applyBorder="1" applyAlignment="1">
      <alignment vertical="center" wrapText="1"/>
    </xf>
    <xf numFmtId="164" fontId="13" fillId="0" borderId="1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165" fontId="18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 wrapText="1"/>
    </xf>
    <xf numFmtId="0" fontId="11" fillId="4" borderId="1" xfId="0" applyFont="1" applyFill="1" applyBorder="1"/>
    <xf numFmtId="0" fontId="13" fillId="0" borderId="1" xfId="0" applyFont="1" applyBorder="1" applyAlignment="1">
      <alignment vertical="center"/>
    </xf>
    <xf numFmtId="164" fontId="13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>
      <alignment horizontal="left" vertical="center"/>
    </xf>
    <xf numFmtId="4" fontId="14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29" fillId="6" borderId="1" xfId="1" applyFont="1" applyFill="1" applyBorder="1" applyAlignment="1">
      <alignment horizontal="left" vertical="center" wrapText="1"/>
    </xf>
    <xf numFmtId="0" fontId="30" fillId="6" borderId="1" xfId="1" applyFont="1" applyFill="1" applyBorder="1" applyAlignment="1">
      <alignment horizontal="left" vertical="center" wrapText="1"/>
    </xf>
    <xf numFmtId="2" fontId="18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7" fillId="3" borderId="0" xfId="0" applyFont="1" applyFill="1" applyAlignment="1">
      <alignment vertical="center"/>
    </xf>
    <xf numFmtId="0" fontId="18" fillId="3" borderId="0" xfId="0" applyFont="1" applyFill="1"/>
    <xf numFmtId="0" fontId="18" fillId="3" borderId="0" xfId="0" applyFont="1" applyFill="1" applyAlignment="1">
      <alignment wrapText="1"/>
    </xf>
    <xf numFmtId="0" fontId="14" fillId="3" borderId="0" xfId="0" applyFont="1" applyFill="1"/>
    <xf numFmtId="165" fontId="18" fillId="3" borderId="0" xfId="0" applyNumberFormat="1" applyFont="1" applyFill="1"/>
    <xf numFmtId="0" fontId="18" fillId="3" borderId="1" xfId="0" applyFont="1" applyFill="1" applyBorder="1" applyAlignment="1">
      <alignment vertical="center" wrapText="1"/>
    </xf>
    <xf numFmtId="165" fontId="18" fillId="3" borderId="1" xfId="0" applyNumberFormat="1" applyFont="1" applyFill="1" applyBorder="1" applyAlignment="1">
      <alignment horizontal="center" vertical="center"/>
    </xf>
    <xf numFmtId="165" fontId="14" fillId="3" borderId="1" xfId="0" applyNumberFormat="1" applyFont="1" applyFill="1" applyBorder="1" applyAlignment="1">
      <alignment horizontal="center" vertical="center"/>
    </xf>
    <xf numFmtId="49" fontId="31" fillId="4" borderId="1" xfId="0" applyNumberFormat="1" applyFont="1" applyFill="1" applyBorder="1" applyAlignment="1">
      <alignment horizontal="center" vertical="center"/>
    </xf>
    <xf numFmtId="0" fontId="25" fillId="4" borderId="1" xfId="0" applyFont="1" applyFill="1" applyBorder="1" applyAlignment="1">
      <alignment vertical="center" wrapText="1"/>
    </xf>
    <xf numFmtId="49" fontId="31" fillId="5" borderId="1" xfId="0" applyNumberFormat="1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vertical="center" wrapText="1"/>
    </xf>
    <xf numFmtId="0" fontId="32" fillId="6" borderId="1" xfId="0" applyFont="1" applyFill="1" applyBorder="1" applyAlignment="1">
      <alignment horizontal="center" vertical="center"/>
    </xf>
    <xf numFmtId="0" fontId="25" fillId="6" borderId="1" xfId="1" applyFont="1" applyFill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/>
    </xf>
    <xf numFmtId="0" fontId="25" fillId="0" borderId="1" xfId="1" applyFont="1" applyFill="1" applyBorder="1" applyAlignment="1">
      <alignment horizontal="left" vertical="center" wrapText="1"/>
    </xf>
    <xf numFmtId="4" fontId="12" fillId="0" borderId="1" xfId="0" applyNumberFormat="1" applyFont="1" applyBorder="1" applyAlignment="1">
      <alignment horizontal="center" vertical="center"/>
    </xf>
    <xf numFmtId="0" fontId="34" fillId="3" borderId="0" xfId="0" applyFont="1" applyFill="1"/>
    <xf numFmtId="0" fontId="35" fillId="3" borderId="0" xfId="0" applyFont="1" applyFill="1" applyAlignment="1">
      <alignment vertical="center"/>
    </xf>
    <xf numFmtId="0" fontId="12" fillId="9" borderId="0" xfId="0" applyFont="1" applyFill="1" applyAlignment="1">
      <alignment vertical="center"/>
    </xf>
    <xf numFmtId="0" fontId="13" fillId="9" borderId="0" xfId="0" applyFont="1" applyFill="1" applyAlignment="1">
      <alignment horizontal="left"/>
    </xf>
    <xf numFmtId="164" fontId="13" fillId="9" borderId="0" xfId="0" applyNumberFormat="1" applyFont="1" applyFill="1" applyAlignment="1">
      <alignment horizontal="left"/>
    </xf>
    <xf numFmtId="0" fontId="18" fillId="0" borderId="0" xfId="6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49" fontId="14" fillId="0" borderId="0" xfId="3" applyNumberFormat="1" applyFont="1" applyAlignment="1">
      <alignment horizontal="center" vertical="center"/>
    </xf>
    <xf numFmtId="4" fontId="14" fillId="4" borderId="2" xfId="0" applyNumberFormat="1" applyFont="1" applyFill="1" applyBorder="1" applyAlignment="1">
      <alignment horizontal="right" vertical="center"/>
    </xf>
    <xf numFmtId="4" fontId="14" fillId="4" borderId="4" xfId="0" applyNumberFormat="1" applyFont="1" applyFill="1" applyBorder="1" applyAlignment="1">
      <alignment horizontal="right" vertical="center"/>
    </xf>
    <xf numFmtId="4" fontId="14" fillId="4" borderId="5" xfId="0" applyNumberFormat="1" applyFont="1" applyFill="1" applyBorder="1" applyAlignment="1">
      <alignment horizontal="right" vertical="center"/>
    </xf>
    <xf numFmtId="4" fontId="16" fillId="6" borderId="2" xfId="0" applyNumberFormat="1" applyFont="1" applyFill="1" applyBorder="1" applyAlignment="1">
      <alignment horizontal="right" vertical="center"/>
    </xf>
    <xf numFmtId="4" fontId="16" fillId="6" borderId="4" xfId="0" applyNumberFormat="1" applyFont="1" applyFill="1" applyBorder="1" applyAlignment="1">
      <alignment horizontal="right" vertical="center"/>
    </xf>
    <xf numFmtId="4" fontId="16" fillId="6" borderId="5" xfId="0" applyNumberFormat="1" applyFont="1" applyFill="1" applyBorder="1" applyAlignment="1">
      <alignment horizontal="right" vertical="center"/>
    </xf>
    <xf numFmtId="0" fontId="35" fillId="3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4" fontId="14" fillId="8" borderId="2" xfId="0" applyNumberFormat="1" applyFont="1" applyFill="1" applyBorder="1" applyAlignment="1">
      <alignment horizontal="right" vertical="center"/>
    </xf>
    <xf numFmtId="4" fontId="14" fillId="8" borderId="4" xfId="0" applyNumberFormat="1" applyFont="1" applyFill="1" applyBorder="1" applyAlignment="1">
      <alignment horizontal="right" vertical="center"/>
    </xf>
    <xf numFmtId="4" fontId="14" fillId="8" borderId="5" xfId="0" applyNumberFormat="1" applyFont="1" applyFill="1" applyBorder="1" applyAlignment="1">
      <alignment horizontal="right" vertical="center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7992-98A7-4A3E-AF62-D241738CC3C4}">
  <dimension ref="A1:AD172"/>
  <sheetViews>
    <sheetView view="pageBreakPreview" zoomScale="60" zoomScaleNormal="70" workbookViewId="0">
      <selection activeCell="E110" sqref="E110"/>
    </sheetView>
  </sheetViews>
  <sheetFormatPr defaultRowHeight="15.75" outlineLevelRow="3" outlineLevelCol="1" x14ac:dyDescent="0.25"/>
  <cols>
    <col min="1" max="1" width="14.7109375" style="11" customWidth="1"/>
    <col min="2" max="2" width="67.85546875" style="15" customWidth="1"/>
    <col min="3" max="3" width="20.140625" style="17" customWidth="1" outlineLevel="1"/>
    <col min="4" max="5" width="15.42578125" style="17" customWidth="1" outlineLevel="1"/>
    <col min="6" max="6" width="29.140625" style="132" customWidth="1"/>
    <col min="7" max="7" width="11.28515625" style="17" customWidth="1"/>
    <col min="8" max="8" width="18.7109375" style="136" customWidth="1" outlineLevel="1"/>
    <col min="9" max="10" width="13" style="163" customWidth="1" outlineLevel="1"/>
    <col min="11" max="11" width="14.140625" style="141" customWidth="1"/>
    <col min="12" max="12" width="21.28515625" style="110" customWidth="1"/>
    <col min="13" max="13" width="24.42578125" style="110" customWidth="1"/>
    <col min="14" max="14" width="31.7109375" style="11" customWidth="1"/>
    <col min="15" max="15" width="23.85546875" style="11" customWidth="1"/>
    <col min="16" max="16" width="9.140625" style="27"/>
    <col min="17" max="17" width="12" style="27" bestFit="1" customWidth="1"/>
    <col min="18" max="16384" width="9.140625" style="27"/>
  </cols>
  <sheetData>
    <row r="1" spans="1:17" x14ac:dyDescent="0.25">
      <c r="A1" s="22"/>
      <c r="B1" s="29"/>
      <c r="C1" s="30"/>
      <c r="D1" s="30"/>
      <c r="E1" s="30"/>
      <c r="F1" s="30"/>
      <c r="G1" s="30"/>
      <c r="H1" s="30"/>
      <c r="I1" s="138"/>
      <c r="J1" s="138"/>
      <c r="K1" s="139"/>
      <c r="L1" s="32"/>
      <c r="M1" s="32"/>
      <c r="O1" s="28" t="s">
        <v>5</v>
      </c>
    </row>
    <row r="2" spans="1:17" x14ac:dyDescent="0.25">
      <c r="A2" s="102"/>
      <c r="B2" s="103"/>
      <c r="C2" s="104"/>
      <c r="D2" s="104"/>
      <c r="E2" s="104"/>
      <c r="F2" s="105"/>
      <c r="G2" s="104"/>
      <c r="H2" s="133"/>
      <c r="I2" s="140"/>
      <c r="J2" s="140"/>
      <c r="L2" s="32"/>
      <c r="M2" s="32"/>
      <c r="O2" s="28" t="s">
        <v>39</v>
      </c>
      <c r="Q2" s="26"/>
    </row>
    <row r="3" spans="1:17" x14ac:dyDescent="0.25">
      <c r="A3" s="107"/>
      <c r="B3" s="103"/>
      <c r="C3" s="103"/>
      <c r="D3" s="103"/>
      <c r="E3" s="103"/>
      <c r="F3" s="103"/>
      <c r="G3" s="103"/>
      <c r="H3" s="29"/>
      <c r="I3" s="142"/>
      <c r="J3" s="142"/>
      <c r="K3" s="139"/>
      <c r="L3" s="32"/>
      <c r="M3" s="32"/>
      <c r="N3" s="103"/>
      <c r="O3" s="103"/>
    </row>
    <row r="4" spans="1:17" x14ac:dyDescent="0.25">
      <c r="B4" s="108" t="s">
        <v>40</v>
      </c>
      <c r="C4" s="109"/>
      <c r="D4" s="109"/>
      <c r="E4" s="109"/>
      <c r="F4" s="109"/>
      <c r="G4" s="34" t="s">
        <v>27</v>
      </c>
      <c r="H4" s="134"/>
      <c r="I4" s="143"/>
      <c r="J4" s="143"/>
      <c r="M4" s="35" t="s">
        <v>28</v>
      </c>
      <c r="N4" s="110"/>
      <c r="O4" s="110"/>
    </row>
    <row r="5" spans="1:17" x14ac:dyDescent="0.25">
      <c r="B5" s="111"/>
      <c r="C5" s="33"/>
      <c r="D5" s="33"/>
      <c r="E5" s="33"/>
      <c r="F5" s="33"/>
      <c r="G5" s="33" t="s">
        <v>209</v>
      </c>
      <c r="H5" s="113"/>
      <c r="I5" s="144"/>
      <c r="J5" s="144"/>
      <c r="K5" s="145"/>
      <c r="M5" s="33" t="s">
        <v>29</v>
      </c>
      <c r="N5" s="112"/>
      <c r="O5" s="112"/>
    </row>
    <row r="6" spans="1:17" x14ac:dyDescent="0.25">
      <c r="B6" s="111"/>
      <c r="C6" s="33"/>
      <c r="D6" s="33"/>
      <c r="E6" s="33"/>
      <c r="F6" s="33"/>
      <c r="G6" s="33"/>
      <c r="H6" s="113"/>
      <c r="I6" s="144"/>
      <c r="J6" s="144"/>
      <c r="K6" s="145"/>
      <c r="M6" s="33"/>
      <c r="N6" s="112"/>
      <c r="O6" s="112"/>
    </row>
    <row r="7" spans="1:17" x14ac:dyDescent="0.25">
      <c r="B7" s="111"/>
      <c r="C7" s="33"/>
      <c r="D7" s="33"/>
      <c r="E7" s="33"/>
      <c r="F7" s="33"/>
      <c r="G7" s="33"/>
      <c r="H7" s="113"/>
      <c r="I7" s="145"/>
      <c r="J7" s="145"/>
      <c r="K7" s="145"/>
      <c r="M7" s="35"/>
      <c r="N7" s="113"/>
      <c r="O7" s="113"/>
    </row>
    <row r="8" spans="1:17" x14ac:dyDescent="0.25">
      <c r="B8" s="114" t="s">
        <v>41</v>
      </c>
      <c r="F8" s="17"/>
      <c r="G8" s="17" t="s">
        <v>210</v>
      </c>
      <c r="H8" s="106"/>
      <c r="I8" s="146"/>
      <c r="J8" s="146"/>
      <c r="M8" s="36" t="s">
        <v>210</v>
      </c>
      <c r="N8" s="110"/>
      <c r="O8" s="110"/>
    </row>
    <row r="9" spans="1:17" x14ac:dyDescent="0.25">
      <c r="A9" s="115"/>
      <c r="F9" s="17"/>
      <c r="H9" s="22"/>
      <c r="I9" s="147"/>
      <c r="J9" s="147"/>
      <c r="K9" s="148"/>
      <c r="M9" s="36"/>
      <c r="N9" s="110"/>
      <c r="O9" s="110"/>
    </row>
    <row r="10" spans="1:17" ht="23.25" customHeight="1" x14ac:dyDescent="0.25">
      <c r="A10" s="241" t="s">
        <v>216</v>
      </c>
      <c r="B10" s="241"/>
      <c r="C10" s="241"/>
      <c r="D10" s="241"/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1"/>
    </row>
    <row r="11" spans="1:17" x14ac:dyDescent="0.25">
      <c r="A11" s="22"/>
      <c r="B11" s="22"/>
      <c r="C11" s="29"/>
      <c r="D11" s="29"/>
      <c r="E11" s="29"/>
      <c r="F11" s="29"/>
      <c r="G11" s="29"/>
      <c r="H11" s="29"/>
      <c r="I11" s="139"/>
      <c r="J11" s="139"/>
      <c r="K11" s="139"/>
      <c r="L11" s="101"/>
      <c r="M11" s="101"/>
      <c r="N11" s="22"/>
      <c r="O11" s="22"/>
    </row>
    <row r="13" spans="1:17" ht="31.5" x14ac:dyDescent="0.25">
      <c r="A13" s="12" t="s">
        <v>20</v>
      </c>
      <c r="B13" s="13" t="s">
        <v>10</v>
      </c>
      <c r="C13" s="13" t="s">
        <v>21</v>
      </c>
      <c r="D13" s="82" t="s">
        <v>33</v>
      </c>
      <c r="E13" s="82" t="s">
        <v>34</v>
      </c>
      <c r="F13" s="13" t="s">
        <v>16</v>
      </c>
      <c r="G13" s="13" t="s">
        <v>0</v>
      </c>
      <c r="H13" s="37" t="s">
        <v>11</v>
      </c>
      <c r="I13" s="149" t="s">
        <v>108</v>
      </c>
      <c r="J13" s="149" t="s">
        <v>109</v>
      </c>
      <c r="K13" s="150" t="s">
        <v>1</v>
      </c>
      <c r="L13" s="116" t="s">
        <v>42</v>
      </c>
      <c r="M13" s="116" t="s">
        <v>43</v>
      </c>
      <c r="N13" s="116" t="s">
        <v>4</v>
      </c>
      <c r="O13" s="116" t="s">
        <v>19</v>
      </c>
    </row>
    <row r="14" spans="1:17" ht="21" customHeight="1" x14ac:dyDescent="0.25">
      <c r="A14" s="38" t="s">
        <v>15</v>
      </c>
      <c r="B14" s="39" t="s">
        <v>14</v>
      </c>
      <c r="C14" s="40"/>
      <c r="D14" s="40"/>
      <c r="E14" s="40"/>
      <c r="F14" s="40"/>
      <c r="G14" s="40"/>
      <c r="H14" s="40"/>
      <c r="I14" s="151"/>
      <c r="J14" s="151"/>
      <c r="K14" s="151"/>
      <c r="L14" s="41"/>
      <c r="M14" s="41"/>
      <c r="N14" s="40"/>
      <c r="O14" s="40"/>
    </row>
    <row r="15" spans="1:17" ht="21" customHeight="1" x14ac:dyDescent="0.25">
      <c r="A15" s="42" t="s">
        <v>44</v>
      </c>
      <c r="B15" s="43" t="s">
        <v>45</v>
      </c>
      <c r="C15" s="44"/>
      <c r="D15" s="44"/>
      <c r="E15" s="44"/>
      <c r="F15" s="44"/>
      <c r="G15" s="44"/>
      <c r="H15" s="121"/>
      <c r="I15" s="152"/>
      <c r="J15" s="152"/>
      <c r="K15" s="153"/>
      <c r="L15" s="46"/>
      <c r="M15" s="46"/>
      <c r="N15" s="46"/>
      <c r="O15" s="46"/>
    </row>
    <row r="16" spans="1:17" ht="21" customHeight="1" x14ac:dyDescent="0.25">
      <c r="A16" s="47" t="s">
        <v>46</v>
      </c>
      <c r="B16" s="48" t="s">
        <v>47</v>
      </c>
      <c r="C16" s="5"/>
      <c r="D16" s="5"/>
      <c r="E16" s="5"/>
      <c r="F16" s="5"/>
      <c r="G16" s="5"/>
      <c r="H16" s="6"/>
      <c r="I16" s="156"/>
      <c r="J16" s="156"/>
      <c r="K16" s="156"/>
      <c r="L16" s="6"/>
      <c r="M16" s="6"/>
      <c r="N16" s="6"/>
      <c r="O16" s="120"/>
    </row>
    <row r="17" spans="1:15" ht="21" customHeight="1" outlineLevel="1" x14ac:dyDescent="0.25">
      <c r="A17" s="49" t="s">
        <v>48</v>
      </c>
      <c r="B17" s="50" t="s">
        <v>47</v>
      </c>
      <c r="C17" s="51"/>
      <c r="D17" s="51"/>
      <c r="E17" s="51"/>
      <c r="F17" s="51"/>
      <c r="G17" s="51"/>
      <c r="H17" s="51"/>
      <c r="I17" s="157"/>
      <c r="J17" s="157"/>
      <c r="K17" s="157"/>
      <c r="L17" s="52"/>
      <c r="M17" s="52">
        <f>M18+M20</f>
        <v>0</v>
      </c>
      <c r="N17" s="52"/>
      <c r="O17" s="52"/>
    </row>
    <row r="18" spans="1:15" s="122" customFormat="1" ht="21" customHeight="1" outlineLevel="2" x14ac:dyDescent="0.2">
      <c r="A18" s="42"/>
      <c r="B18" s="53" t="s">
        <v>12</v>
      </c>
      <c r="C18" s="44"/>
      <c r="D18" s="44"/>
      <c r="E18" s="44"/>
      <c r="F18" s="44"/>
      <c r="G18" s="44"/>
      <c r="H18" s="121"/>
      <c r="I18" s="153"/>
      <c r="J18" s="153"/>
      <c r="K18" s="153"/>
      <c r="L18" s="46"/>
      <c r="M18" s="46">
        <f>M19</f>
        <v>0</v>
      </c>
      <c r="N18" s="46"/>
      <c r="O18" s="46"/>
    </row>
    <row r="19" spans="1:15" ht="21" customHeight="1" outlineLevel="2" x14ac:dyDescent="0.25">
      <c r="A19" s="54"/>
      <c r="B19" s="55" t="s">
        <v>47</v>
      </c>
      <c r="C19" s="56"/>
      <c r="D19" s="56"/>
      <c r="E19" s="56"/>
      <c r="F19" s="56"/>
      <c r="G19" s="56" t="s">
        <v>6</v>
      </c>
      <c r="H19" s="121"/>
      <c r="I19" s="152">
        <f>SUM(I21:I29)</f>
        <v>5</v>
      </c>
      <c r="J19" s="152">
        <f>SUM(J21:J29)</f>
        <v>4</v>
      </c>
      <c r="K19" s="153">
        <f>SUM(I19:J19)</f>
        <v>9</v>
      </c>
      <c r="L19" s="57">
        <f>VLOOKUP(B19,Работа!$B$4:$G$34,4,0)</f>
        <v>0</v>
      </c>
      <c r="M19" s="57">
        <f>L19*K19</f>
        <v>0</v>
      </c>
      <c r="N19" s="57"/>
      <c r="O19" s="57"/>
    </row>
    <row r="20" spans="1:15" ht="21" customHeight="1" outlineLevel="2" x14ac:dyDescent="0.25">
      <c r="A20" s="58"/>
      <c r="B20" s="59" t="s">
        <v>13</v>
      </c>
      <c r="C20" s="60"/>
      <c r="D20" s="60"/>
      <c r="E20" s="60"/>
      <c r="F20" s="60"/>
      <c r="G20" s="60"/>
      <c r="H20" s="60"/>
      <c r="I20" s="154"/>
      <c r="J20" s="154"/>
      <c r="K20" s="154"/>
      <c r="L20" s="61"/>
      <c r="M20" s="62">
        <f>SUM(M21:M29)</f>
        <v>0</v>
      </c>
      <c r="N20" s="62"/>
      <c r="O20" s="62"/>
    </row>
    <row r="21" spans="1:15" s="123" customFormat="1" ht="21.75" customHeight="1" outlineLevel="2" x14ac:dyDescent="0.25">
      <c r="A21" s="73"/>
      <c r="B21" s="196" t="s">
        <v>113</v>
      </c>
      <c r="C21" s="195">
        <v>2</v>
      </c>
      <c r="D21" s="203">
        <v>2.0699999999999998</v>
      </c>
      <c r="E21" s="203">
        <v>1.46</v>
      </c>
      <c r="F21" s="198" t="s">
        <v>114</v>
      </c>
      <c r="G21" s="202" t="s">
        <v>6</v>
      </c>
      <c r="H21" s="188">
        <f>(D21*E21)*K21</f>
        <v>3.0221999999999998</v>
      </c>
      <c r="I21" s="215">
        <v>1</v>
      </c>
      <c r="J21" s="194"/>
      <c r="K21" s="193">
        <f t="shared" ref="K21:K29" si="0">SUM(I21:J21)</f>
        <v>1</v>
      </c>
      <c r="L21" s="202">
        <f>VLOOKUP(B21,Материал!$B$5:$L$49,9,0)</f>
        <v>0</v>
      </c>
      <c r="M21" s="202">
        <f>L21*K21</f>
        <v>0</v>
      </c>
      <c r="N21" s="216" t="s">
        <v>115</v>
      </c>
      <c r="O21" s="64"/>
    </row>
    <row r="22" spans="1:15" s="123" customFormat="1" ht="21.75" customHeight="1" outlineLevel="2" x14ac:dyDescent="0.25">
      <c r="A22" s="73"/>
      <c r="B22" s="196" t="s">
        <v>116</v>
      </c>
      <c r="C22" s="195">
        <v>3</v>
      </c>
      <c r="D22" s="203">
        <v>2.0699999999999998</v>
      </c>
      <c r="E22" s="203">
        <v>0.97</v>
      </c>
      <c r="F22" s="198" t="s">
        <v>117</v>
      </c>
      <c r="G22" s="202" t="s">
        <v>6</v>
      </c>
      <c r="H22" s="188">
        <f t="shared" ref="H22:H29" si="1">(D22*E22)*K22</f>
        <v>2.0078999999999998</v>
      </c>
      <c r="I22" s="215">
        <v>1</v>
      </c>
      <c r="J22" s="194"/>
      <c r="K22" s="193">
        <f t="shared" si="0"/>
        <v>1</v>
      </c>
      <c r="L22" s="202">
        <f>VLOOKUP(B22,Материал!$B$5:$L$49,9,0)</f>
        <v>0</v>
      </c>
      <c r="M22" s="202">
        <f t="shared" ref="M22:M24" si="2">L22*K22</f>
        <v>0</v>
      </c>
      <c r="N22" s="216" t="s">
        <v>112</v>
      </c>
      <c r="O22" s="64"/>
    </row>
    <row r="23" spans="1:15" s="123" customFormat="1" ht="21.75" customHeight="1" outlineLevel="2" x14ac:dyDescent="0.25">
      <c r="A23" s="73"/>
      <c r="B23" s="196" t="s">
        <v>118</v>
      </c>
      <c r="C23" s="195">
        <v>4</v>
      </c>
      <c r="D23" s="203">
        <v>2.1</v>
      </c>
      <c r="E23" s="203">
        <v>1.06</v>
      </c>
      <c r="F23" s="198" t="s">
        <v>119</v>
      </c>
      <c r="G23" s="202" t="s">
        <v>6</v>
      </c>
      <c r="H23" s="188">
        <f t="shared" si="1"/>
        <v>2.2260000000000004</v>
      </c>
      <c r="I23" s="215">
        <v>1</v>
      </c>
      <c r="J23" s="194"/>
      <c r="K23" s="193">
        <f t="shared" si="0"/>
        <v>1</v>
      </c>
      <c r="L23" s="202">
        <f>VLOOKUP(B23,Материал!$B$5:$L$49,9,0)</f>
        <v>0</v>
      </c>
      <c r="M23" s="202">
        <f t="shared" ref="M23" si="3">L23*K23</f>
        <v>0</v>
      </c>
      <c r="N23" s="216" t="s">
        <v>112</v>
      </c>
      <c r="O23" s="64"/>
    </row>
    <row r="24" spans="1:15" s="123" customFormat="1" ht="21.75" customHeight="1" outlineLevel="2" x14ac:dyDescent="0.25">
      <c r="A24" s="73"/>
      <c r="B24" s="196" t="s">
        <v>120</v>
      </c>
      <c r="C24" s="195">
        <v>11</v>
      </c>
      <c r="D24" s="203">
        <v>2.085</v>
      </c>
      <c r="E24" s="203">
        <v>1.46</v>
      </c>
      <c r="F24" s="198" t="s">
        <v>121</v>
      </c>
      <c r="G24" s="202" t="s">
        <v>6</v>
      </c>
      <c r="H24" s="188">
        <f t="shared" si="1"/>
        <v>3.0440999999999998</v>
      </c>
      <c r="I24" s="215">
        <v>1</v>
      </c>
      <c r="J24" s="194"/>
      <c r="K24" s="193">
        <f t="shared" si="0"/>
        <v>1</v>
      </c>
      <c r="L24" s="202">
        <f>VLOOKUP(B24,Материал!$B$5:$L$49,9,0)</f>
        <v>0</v>
      </c>
      <c r="M24" s="202">
        <f t="shared" si="2"/>
        <v>0</v>
      </c>
      <c r="N24" s="216" t="s">
        <v>115</v>
      </c>
      <c r="O24" s="64"/>
    </row>
    <row r="25" spans="1:15" s="123" customFormat="1" ht="21.75" customHeight="1" outlineLevel="2" x14ac:dyDescent="0.25">
      <c r="A25" s="73"/>
      <c r="B25" s="196" t="s">
        <v>122</v>
      </c>
      <c r="C25" s="195">
        <v>12</v>
      </c>
      <c r="D25" s="203">
        <v>2.0699999999999998</v>
      </c>
      <c r="E25" s="203">
        <v>1.06</v>
      </c>
      <c r="F25" s="198" t="s">
        <v>123</v>
      </c>
      <c r="G25" s="202" t="s">
        <v>6</v>
      </c>
      <c r="H25" s="188">
        <f t="shared" si="1"/>
        <v>2.1941999999999999</v>
      </c>
      <c r="I25" s="215">
        <v>1</v>
      </c>
      <c r="J25" s="194"/>
      <c r="K25" s="193">
        <f t="shared" si="0"/>
        <v>1</v>
      </c>
      <c r="L25" s="202">
        <f>VLOOKUP(B25,Материал!$B$5:$L$49,9,0)</f>
        <v>0</v>
      </c>
      <c r="M25" s="202">
        <f>L25*K25</f>
        <v>0</v>
      </c>
      <c r="N25" s="216" t="s">
        <v>112</v>
      </c>
      <c r="O25" s="64"/>
    </row>
    <row r="26" spans="1:15" s="123" customFormat="1" ht="21.75" customHeight="1" outlineLevel="2" x14ac:dyDescent="0.25">
      <c r="A26" s="73"/>
      <c r="B26" s="196" t="s">
        <v>169</v>
      </c>
      <c r="C26" s="195">
        <v>3</v>
      </c>
      <c r="D26" s="203">
        <v>2.085</v>
      </c>
      <c r="E26" s="203">
        <v>1.46</v>
      </c>
      <c r="F26" s="198" t="s">
        <v>121</v>
      </c>
      <c r="G26" s="202" t="s">
        <v>6</v>
      </c>
      <c r="H26" s="188">
        <f t="shared" si="1"/>
        <v>3.0440999999999998</v>
      </c>
      <c r="I26" s="195"/>
      <c r="J26" s="194">
        <v>1</v>
      </c>
      <c r="K26" s="193">
        <f t="shared" si="0"/>
        <v>1</v>
      </c>
      <c r="L26" s="202">
        <f>VLOOKUP(B26,Материал!$B$5:$L$49,9,0)</f>
        <v>0</v>
      </c>
      <c r="M26" s="202">
        <f t="shared" ref="M26:M27" si="4">L26*K26</f>
        <v>0</v>
      </c>
      <c r="N26" s="216" t="s">
        <v>115</v>
      </c>
      <c r="O26" s="64"/>
    </row>
    <row r="27" spans="1:15" s="123" customFormat="1" ht="21.75" customHeight="1" outlineLevel="2" x14ac:dyDescent="0.25">
      <c r="A27" s="73"/>
      <c r="B27" s="196" t="s">
        <v>170</v>
      </c>
      <c r="C27" s="195">
        <v>4</v>
      </c>
      <c r="D27" s="203">
        <v>2.0699999999999998</v>
      </c>
      <c r="E27" s="203">
        <v>1.46</v>
      </c>
      <c r="F27" s="198" t="s">
        <v>114</v>
      </c>
      <c r="G27" s="202" t="s">
        <v>6</v>
      </c>
      <c r="H27" s="188">
        <f t="shared" si="1"/>
        <v>3.0221999999999998</v>
      </c>
      <c r="I27" s="195"/>
      <c r="J27" s="194">
        <v>1</v>
      </c>
      <c r="K27" s="193">
        <f t="shared" si="0"/>
        <v>1</v>
      </c>
      <c r="L27" s="202">
        <f>VLOOKUP(B27,Материал!$B$5:$L$49,9,0)</f>
        <v>0</v>
      </c>
      <c r="M27" s="202">
        <f t="shared" si="4"/>
        <v>0</v>
      </c>
      <c r="N27" s="216" t="s">
        <v>115</v>
      </c>
      <c r="O27" s="64"/>
    </row>
    <row r="28" spans="1:15" s="123" customFormat="1" ht="21.75" customHeight="1" outlineLevel="2" x14ac:dyDescent="0.25">
      <c r="A28" s="73"/>
      <c r="B28" s="196" t="s">
        <v>171</v>
      </c>
      <c r="C28" s="195">
        <v>6</v>
      </c>
      <c r="D28" s="203">
        <v>2.0699999999999998</v>
      </c>
      <c r="E28" s="203">
        <v>1.06</v>
      </c>
      <c r="F28" s="198" t="s">
        <v>123</v>
      </c>
      <c r="G28" s="202" t="s">
        <v>6</v>
      </c>
      <c r="H28" s="188">
        <f t="shared" si="1"/>
        <v>2.1941999999999999</v>
      </c>
      <c r="I28" s="195"/>
      <c r="J28" s="194">
        <v>1</v>
      </c>
      <c r="K28" s="193">
        <f t="shared" si="0"/>
        <v>1</v>
      </c>
      <c r="L28" s="202">
        <f>VLOOKUP(B28,Материал!$B$5:$L$49,9,0)</f>
        <v>0</v>
      </c>
      <c r="M28" s="202">
        <f t="shared" ref="M28:M29" si="5">L28*K28</f>
        <v>0</v>
      </c>
      <c r="N28" s="216" t="s">
        <v>112</v>
      </c>
      <c r="O28" s="64"/>
    </row>
    <row r="29" spans="1:15" s="123" customFormat="1" ht="21.75" customHeight="1" outlineLevel="2" x14ac:dyDescent="0.25">
      <c r="A29" s="73"/>
      <c r="B29" s="196" t="s">
        <v>172</v>
      </c>
      <c r="C29" s="195">
        <v>12</v>
      </c>
      <c r="D29" s="203">
        <v>2.0699999999999998</v>
      </c>
      <c r="E29" s="203">
        <v>0.97</v>
      </c>
      <c r="F29" s="198" t="s">
        <v>117</v>
      </c>
      <c r="G29" s="202" t="s">
        <v>6</v>
      </c>
      <c r="H29" s="188">
        <f t="shared" si="1"/>
        <v>2.0078999999999998</v>
      </c>
      <c r="I29" s="195"/>
      <c r="J29" s="194">
        <v>1</v>
      </c>
      <c r="K29" s="193">
        <f t="shared" si="0"/>
        <v>1</v>
      </c>
      <c r="L29" s="202">
        <f>VLOOKUP(B29,Материал!$B$5:$L$49,9,0)</f>
        <v>0</v>
      </c>
      <c r="M29" s="202">
        <f t="shared" si="5"/>
        <v>0</v>
      </c>
      <c r="N29" s="216" t="s">
        <v>112</v>
      </c>
      <c r="O29" s="64"/>
    </row>
    <row r="30" spans="1:15" ht="16.5" customHeight="1" x14ac:dyDescent="0.25">
      <c r="A30" s="47" t="s">
        <v>49</v>
      </c>
      <c r="B30" s="48" t="s">
        <v>50</v>
      </c>
      <c r="C30" s="5"/>
      <c r="D30" s="5"/>
      <c r="E30" s="5"/>
      <c r="F30" s="5"/>
      <c r="G30" s="5"/>
      <c r="H30" s="6"/>
      <c r="I30" s="156"/>
      <c r="J30" s="156"/>
      <c r="K30" s="156"/>
      <c r="L30" s="6"/>
      <c r="M30" s="6"/>
      <c r="N30" s="6"/>
      <c r="O30" s="6"/>
    </row>
    <row r="31" spans="1:15" ht="16.5" customHeight="1" outlineLevel="1" x14ac:dyDescent="0.25">
      <c r="A31" s="49" t="s">
        <v>51</v>
      </c>
      <c r="B31" s="50" t="s">
        <v>50</v>
      </c>
      <c r="C31" s="51"/>
      <c r="D31" s="51"/>
      <c r="E31" s="51"/>
      <c r="F31" s="51"/>
      <c r="G31" s="51"/>
      <c r="H31" s="51"/>
      <c r="I31" s="157"/>
      <c r="J31" s="157"/>
      <c r="K31" s="157"/>
      <c r="L31" s="52"/>
      <c r="M31" s="52">
        <f>M32+M50</f>
        <v>0</v>
      </c>
      <c r="N31" s="52"/>
      <c r="O31" s="52"/>
    </row>
    <row r="32" spans="1:15" ht="18.75" customHeight="1" outlineLevel="2" x14ac:dyDescent="0.25">
      <c r="A32" s="65"/>
      <c r="B32" s="53" t="s">
        <v>12</v>
      </c>
      <c r="C32" s="66"/>
      <c r="D32" s="66"/>
      <c r="E32" s="66"/>
      <c r="F32" s="66"/>
      <c r="G32" s="66"/>
      <c r="H32" s="67"/>
      <c r="I32" s="158"/>
      <c r="J32" s="158"/>
      <c r="K32" s="158"/>
      <c r="L32" s="20"/>
      <c r="M32" s="46">
        <f>SUM(M33:M49)</f>
        <v>0</v>
      </c>
      <c r="N32" s="46"/>
      <c r="O32" s="46"/>
    </row>
    <row r="33" spans="1:15" ht="18.75" customHeight="1" outlineLevel="2" x14ac:dyDescent="0.25">
      <c r="A33" s="65"/>
      <c r="B33" s="137" t="s">
        <v>125</v>
      </c>
      <c r="C33" s="56"/>
      <c r="D33" s="56"/>
      <c r="E33" s="56"/>
      <c r="F33" s="56"/>
      <c r="G33" s="56" t="s">
        <v>6</v>
      </c>
      <c r="H33" s="121"/>
      <c r="I33" s="152">
        <f>I51</f>
        <v>8</v>
      </c>
      <c r="J33" s="152"/>
      <c r="K33" s="153">
        <f t="shared" ref="K33:K49" si="6">SUM(I33:J33)</f>
        <v>8</v>
      </c>
      <c r="L33" s="57">
        <f>VLOOKUP(B33,Работа!$B$4:$G$34,4,0)</f>
        <v>0</v>
      </c>
      <c r="M33" s="57">
        <f>L33*K33</f>
        <v>0</v>
      </c>
      <c r="N33" s="46"/>
      <c r="O33" s="46"/>
    </row>
    <row r="34" spans="1:15" ht="18.75" customHeight="1" outlineLevel="2" x14ac:dyDescent="0.25">
      <c r="A34" s="65"/>
      <c r="B34" s="137" t="s">
        <v>143</v>
      </c>
      <c r="C34" s="56"/>
      <c r="D34" s="56"/>
      <c r="E34" s="56"/>
      <c r="F34" s="56"/>
      <c r="G34" s="56" t="s">
        <v>6</v>
      </c>
      <c r="H34" s="121"/>
      <c r="I34" s="152">
        <f t="shared" ref="I34:J49" si="7">I52</f>
        <v>2</v>
      </c>
      <c r="J34" s="152"/>
      <c r="K34" s="153">
        <f t="shared" si="6"/>
        <v>2</v>
      </c>
      <c r="L34" s="57">
        <f>VLOOKUP(B34,Работа!$B$4:$G$34,4,0)</f>
        <v>0</v>
      </c>
      <c r="M34" s="57">
        <f t="shared" ref="M34:M49" si="8">L34*K34</f>
        <v>0</v>
      </c>
      <c r="N34" s="46"/>
      <c r="O34" s="46"/>
    </row>
    <row r="35" spans="1:15" ht="18.75" customHeight="1" outlineLevel="2" x14ac:dyDescent="0.25">
      <c r="A35" s="65"/>
      <c r="B35" s="137" t="s">
        <v>144</v>
      </c>
      <c r="C35" s="56"/>
      <c r="D35" s="56"/>
      <c r="E35" s="56"/>
      <c r="F35" s="56"/>
      <c r="G35" s="56" t="s">
        <v>6</v>
      </c>
      <c r="H35" s="121"/>
      <c r="I35" s="152">
        <f t="shared" si="7"/>
        <v>1</v>
      </c>
      <c r="J35" s="152"/>
      <c r="K35" s="153">
        <f t="shared" si="6"/>
        <v>1</v>
      </c>
      <c r="L35" s="57">
        <f>VLOOKUP(B35,Работа!$B$4:$G$34,4,0)</f>
        <v>0</v>
      </c>
      <c r="M35" s="57">
        <f t="shared" si="8"/>
        <v>0</v>
      </c>
      <c r="N35" s="46"/>
      <c r="O35" s="46"/>
    </row>
    <row r="36" spans="1:15" ht="18.75" customHeight="1" outlineLevel="2" x14ac:dyDescent="0.25">
      <c r="A36" s="65"/>
      <c r="B36" s="137" t="s">
        <v>145</v>
      </c>
      <c r="C36" s="56"/>
      <c r="D36" s="56"/>
      <c r="E36" s="56"/>
      <c r="F36" s="56"/>
      <c r="G36" s="56" t="s">
        <v>6</v>
      </c>
      <c r="H36" s="121"/>
      <c r="I36" s="152">
        <f t="shared" si="7"/>
        <v>1</v>
      </c>
      <c r="J36" s="152"/>
      <c r="K36" s="153">
        <f t="shared" si="6"/>
        <v>1</v>
      </c>
      <c r="L36" s="57">
        <f>VLOOKUP(B36,Работа!$B$4:$G$34,4,0)</f>
        <v>0</v>
      </c>
      <c r="M36" s="57">
        <f t="shared" si="8"/>
        <v>0</v>
      </c>
      <c r="N36" s="46"/>
      <c r="O36" s="46"/>
    </row>
    <row r="37" spans="1:15" ht="18.75" customHeight="1" outlineLevel="2" x14ac:dyDescent="0.25">
      <c r="A37" s="65"/>
      <c r="B37" s="137" t="s">
        <v>146</v>
      </c>
      <c r="C37" s="56"/>
      <c r="D37" s="56"/>
      <c r="E37" s="56"/>
      <c r="F37" s="56"/>
      <c r="G37" s="56" t="s">
        <v>6</v>
      </c>
      <c r="H37" s="121"/>
      <c r="I37" s="152">
        <f t="shared" si="7"/>
        <v>5</v>
      </c>
      <c r="J37" s="152"/>
      <c r="K37" s="153">
        <f t="shared" si="6"/>
        <v>5</v>
      </c>
      <c r="L37" s="57">
        <f>VLOOKUP(B37,Работа!$B$4:$G$34,4,0)</f>
        <v>0</v>
      </c>
      <c r="M37" s="57">
        <f t="shared" si="8"/>
        <v>0</v>
      </c>
      <c r="N37" s="46"/>
      <c r="O37" s="46"/>
    </row>
    <row r="38" spans="1:15" ht="18.75" customHeight="1" outlineLevel="2" x14ac:dyDescent="0.25">
      <c r="A38" s="65"/>
      <c r="B38" s="137" t="s">
        <v>147</v>
      </c>
      <c r="C38" s="56"/>
      <c r="D38" s="56"/>
      <c r="E38" s="56"/>
      <c r="F38" s="56"/>
      <c r="G38" s="56" t="s">
        <v>6</v>
      </c>
      <c r="H38" s="121"/>
      <c r="I38" s="152">
        <f t="shared" si="7"/>
        <v>2</v>
      </c>
      <c r="J38" s="152"/>
      <c r="K38" s="153">
        <f t="shared" si="6"/>
        <v>2</v>
      </c>
      <c r="L38" s="57">
        <f>VLOOKUP(B38,Работа!$B$4:$G$34,4,0)</f>
        <v>0</v>
      </c>
      <c r="M38" s="57">
        <f t="shared" si="8"/>
        <v>0</v>
      </c>
      <c r="N38" s="46"/>
      <c r="O38" s="46"/>
    </row>
    <row r="39" spans="1:15" ht="18.75" customHeight="1" outlineLevel="2" x14ac:dyDescent="0.25">
      <c r="A39" s="65"/>
      <c r="B39" s="137" t="s">
        <v>148</v>
      </c>
      <c r="C39" s="56"/>
      <c r="D39" s="56"/>
      <c r="E39" s="56"/>
      <c r="F39" s="56"/>
      <c r="G39" s="56" t="s">
        <v>6</v>
      </c>
      <c r="H39" s="121"/>
      <c r="I39" s="152">
        <f t="shared" si="7"/>
        <v>2</v>
      </c>
      <c r="J39" s="152"/>
      <c r="K39" s="153">
        <f t="shared" si="6"/>
        <v>2</v>
      </c>
      <c r="L39" s="57">
        <f>VLOOKUP(B39,Работа!$B$4:$G$34,4,0)</f>
        <v>0</v>
      </c>
      <c r="M39" s="57">
        <f t="shared" si="8"/>
        <v>0</v>
      </c>
      <c r="N39" s="46"/>
      <c r="O39" s="46"/>
    </row>
    <row r="40" spans="1:15" ht="18.75" customHeight="1" outlineLevel="2" x14ac:dyDescent="0.25">
      <c r="A40" s="65"/>
      <c r="B40" s="137" t="s">
        <v>149</v>
      </c>
      <c r="C40" s="56"/>
      <c r="D40" s="56"/>
      <c r="E40" s="56"/>
      <c r="F40" s="56"/>
      <c r="G40" s="56" t="s">
        <v>6</v>
      </c>
      <c r="H40" s="121"/>
      <c r="I40" s="152">
        <f t="shared" si="7"/>
        <v>1</v>
      </c>
      <c r="J40" s="152"/>
      <c r="K40" s="153">
        <f t="shared" si="6"/>
        <v>1</v>
      </c>
      <c r="L40" s="57">
        <f>VLOOKUP(B40,Работа!$B$4:$G$34,4,0)</f>
        <v>0</v>
      </c>
      <c r="M40" s="57">
        <f t="shared" si="8"/>
        <v>0</v>
      </c>
      <c r="N40" s="46"/>
      <c r="O40" s="46"/>
    </row>
    <row r="41" spans="1:15" ht="18.75" customHeight="1" outlineLevel="2" x14ac:dyDescent="0.25">
      <c r="A41" s="65"/>
      <c r="B41" s="137" t="s">
        <v>150</v>
      </c>
      <c r="C41" s="56"/>
      <c r="D41" s="56"/>
      <c r="E41" s="56"/>
      <c r="F41" s="56"/>
      <c r="G41" s="56" t="s">
        <v>6</v>
      </c>
      <c r="H41" s="121"/>
      <c r="I41" s="152">
        <f>I59</f>
        <v>2</v>
      </c>
      <c r="J41" s="152"/>
      <c r="K41" s="153">
        <f t="shared" si="6"/>
        <v>2</v>
      </c>
      <c r="L41" s="57">
        <f>VLOOKUP(B41,Работа!$B$4:$G$34,4,0)</f>
        <v>0</v>
      </c>
      <c r="M41" s="57">
        <f t="shared" si="8"/>
        <v>0</v>
      </c>
      <c r="N41" s="46"/>
      <c r="O41" s="46"/>
    </row>
    <row r="42" spans="1:15" ht="18.75" customHeight="1" outlineLevel="2" x14ac:dyDescent="0.25">
      <c r="A42" s="65"/>
      <c r="B42" s="137" t="s">
        <v>187</v>
      </c>
      <c r="C42" s="56"/>
      <c r="D42" s="56"/>
      <c r="E42" s="56"/>
      <c r="F42" s="56"/>
      <c r="G42" s="56" t="s">
        <v>6</v>
      </c>
      <c r="H42" s="121"/>
      <c r="I42" s="152"/>
      <c r="J42" s="152">
        <f>J60</f>
        <v>4</v>
      </c>
      <c r="K42" s="153">
        <f t="shared" si="6"/>
        <v>4</v>
      </c>
      <c r="L42" s="57">
        <f>VLOOKUP(B42,Работа!$B$4:$G$34,4,0)</f>
        <v>0</v>
      </c>
      <c r="M42" s="57">
        <f t="shared" si="8"/>
        <v>0</v>
      </c>
      <c r="N42" s="46"/>
      <c r="O42" s="46"/>
    </row>
    <row r="43" spans="1:15" ht="18.75" customHeight="1" outlineLevel="2" x14ac:dyDescent="0.25">
      <c r="A43" s="65"/>
      <c r="B43" s="137" t="s">
        <v>188</v>
      </c>
      <c r="C43" s="56"/>
      <c r="D43" s="56"/>
      <c r="E43" s="56"/>
      <c r="F43" s="56"/>
      <c r="G43" s="56" t="s">
        <v>6</v>
      </c>
      <c r="H43" s="121"/>
      <c r="I43" s="152"/>
      <c r="J43" s="152">
        <f t="shared" si="7"/>
        <v>5</v>
      </c>
      <c r="K43" s="153">
        <f t="shared" si="6"/>
        <v>5</v>
      </c>
      <c r="L43" s="57">
        <f>VLOOKUP(B43,Работа!$B$4:$G$34,4,0)</f>
        <v>0</v>
      </c>
      <c r="M43" s="57">
        <f t="shared" si="8"/>
        <v>0</v>
      </c>
      <c r="N43" s="46"/>
      <c r="O43" s="46"/>
    </row>
    <row r="44" spans="1:15" ht="18.75" customHeight="1" outlineLevel="2" x14ac:dyDescent="0.25">
      <c r="A44" s="65"/>
      <c r="B44" s="137" t="s">
        <v>189</v>
      </c>
      <c r="C44" s="56"/>
      <c r="D44" s="56"/>
      <c r="E44" s="56"/>
      <c r="F44" s="56"/>
      <c r="G44" s="56" t="s">
        <v>6</v>
      </c>
      <c r="H44" s="121"/>
      <c r="I44" s="152"/>
      <c r="J44" s="152">
        <f t="shared" si="7"/>
        <v>1</v>
      </c>
      <c r="K44" s="153">
        <f t="shared" si="6"/>
        <v>1</v>
      </c>
      <c r="L44" s="57">
        <f>VLOOKUP(B44,Работа!$B$4:$G$34,4,0)</f>
        <v>0</v>
      </c>
      <c r="M44" s="57">
        <f t="shared" si="8"/>
        <v>0</v>
      </c>
      <c r="N44" s="46"/>
      <c r="O44" s="46"/>
    </row>
    <row r="45" spans="1:15" ht="18.75" customHeight="1" outlineLevel="2" x14ac:dyDescent="0.25">
      <c r="A45" s="65"/>
      <c r="B45" s="137" t="s">
        <v>190</v>
      </c>
      <c r="C45" s="56"/>
      <c r="D45" s="56"/>
      <c r="E45" s="56"/>
      <c r="F45" s="56"/>
      <c r="G45" s="56" t="s">
        <v>6</v>
      </c>
      <c r="H45" s="121"/>
      <c r="I45" s="152"/>
      <c r="J45" s="152">
        <f t="shared" si="7"/>
        <v>1</v>
      </c>
      <c r="K45" s="153">
        <f t="shared" si="6"/>
        <v>1</v>
      </c>
      <c r="L45" s="57">
        <f>VLOOKUP(B45,Работа!$B$4:$G$34,4,0)</f>
        <v>0</v>
      </c>
      <c r="M45" s="57">
        <f t="shared" si="8"/>
        <v>0</v>
      </c>
      <c r="N45" s="46"/>
      <c r="O45" s="46"/>
    </row>
    <row r="46" spans="1:15" ht="18.75" customHeight="1" outlineLevel="2" x14ac:dyDescent="0.25">
      <c r="A46" s="65"/>
      <c r="B46" s="137" t="s">
        <v>191</v>
      </c>
      <c r="C46" s="56"/>
      <c r="D46" s="56"/>
      <c r="E46" s="56"/>
      <c r="F46" s="56"/>
      <c r="G46" s="56" t="s">
        <v>6</v>
      </c>
      <c r="H46" s="121"/>
      <c r="I46" s="152"/>
      <c r="J46" s="152">
        <f t="shared" si="7"/>
        <v>1</v>
      </c>
      <c r="K46" s="153">
        <f t="shared" si="6"/>
        <v>1</v>
      </c>
      <c r="L46" s="57">
        <f>VLOOKUP(B46,Работа!$B$4:$G$34,4,0)</f>
        <v>0</v>
      </c>
      <c r="M46" s="57">
        <f t="shared" si="8"/>
        <v>0</v>
      </c>
      <c r="N46" s="46"/>
      <c r="O46" s="46"/>
    </row>
    <row r="47" spans="1:15" ht="18.75" customHeight="1" outlineLevel="2" x14ac:dyDescent="0.25">
      <c r="A47" s="65"/>
      <c r="B47" s="137" t="s">
        <v>192</v>
      </c>
      <c r="C47" s="56"/>
      <c r="D47" s="56"/>
      <c r="E47" s="56"/>
      <c r="F47" s="56"/>
      <c r="G47" s="56" t="s">
        <v>6</v>
      </c>
      <c r="H47" s="121"/>
      <c r="I47" s="152"/>
      <c r="J47" s="152">
        <f t="shared" si="7"/>
        <v>1</v>
      </c>
      <c r="K47" s="153">
        <f t="shared" si="6"/>
        <v>1</v>
      </c>
      <c r="L47" s="57">
        <f>VLOOKUP(B47,Работа!$B$4:$G$34,4,0)</f>
        <v>0</v>
      </c>
      <c r="M47" s="57">
        <f t="shared" si="8"/>
        <v>0</v>
      </c>
      <c r="N47" s="46"/>
      <c r="O47" s="46"/>
    </row>
    <row r="48" spans="1:15" ht="18.75" customHeight="1" outlineLevel="2" x14ac:dyDescent="0.25">
      <c r="A48" s="65"/>
      <c r="B48" s="137" t="s">
        <v>193</v>
      </c>
      <c r="C48" s="56"/>
      <c r="D48" s="56"/>
      <c r="E48" s="56"/>
      <c r="F48" s="56"/>
      <c r="G48" s="56" t="s">
        <v>6</v>
      </c>
      <c r="H48" s="121"/>
      <c r="I48" s="152"/>
      <c r="J48" s="152">
        <f t="shared" si="7"/>
        <v>1</v>
      </c>
      <c r="K48" s="153">
        <f t="shared" si="6"/>
        <v>1</v>
      </c>
      <c r="L48" s="57">
        <f>VLOOKUP(B48,Работа!$B$4:$G$34,4,0)</f>
        <v>0</v>
      </c>
      <c r="M48" s="57">
        <f t="shared" si="8"/>
        <v>0</v>
      </c>
      <c r="N48" s="46"/>
      <c r="O48" s="46"/>
    </row>
    <row r="49" spans="1:15" ht="18.75" customHeight="1" outlineLevel="2" x14ac:dyDescent="0.25">
      <c r="A49" s="65"/>
      <c r="B49" s="137" t="s">
        <v>194</v>
      </c>
      <c r="C49" s="56"/>
      <c r="D49" s="56"/>
      <c r="E49" s="56"/>
      <c r="F49" s="56"/>
      <c r="G49" s="56" t="s">
        <v>6</v>
      </c>
      <c r="H49" s="121"/>
      <c r="I49" s="152"/>
      <c r="J49" s="152">
        <f t="shared" si="7"/>
        <v>1</v>
      </c>
      <c r="K49" s="153">
        <f t="shared" si="6"/>
        <v>1</v>
      </c>
      <c r="L49" s="57">
        <f>VLOOKUP(B49,Работа!$B$4:$G$34,4,0)</f>
        <v>0</v>
      </c>
      <c r="M49" s="57">
        <f t="shared" si="8"/>
        <v>0</v>
      </c>
      <c r="N49" s="46"/>
      <c r="O49" s="46"/>
    </row>
    <row r="50" spans="1:15" ht="16.5" customHeight="1" outlineLevel="2" x14ac:dyDescent="0.25">
      <c r="A50" s="58"/>
      <c r="B50" s="59" t="s">
        <v>13</v>
      </c>
      <c r="C50" s="60"/>
      <c r="D50" s="60"/>
      <c r="E50" s="60"/>
      <c r="F50" s="60"/>
      <c r="G50" s="60"/>
      <c r="H50" s="60"/>
      <c r="I50" s="154"/>
      <c r="J50" s="154"/>
      <c r="K50" s="154"/>
      <c r="L50" s="61"/>
      <c r="M50" s="62">
        <f>SUM(M51:M67)</f>
        <v>0</v>
      </c>
      <c r="N50" s="62"/>
      <c r="O50" s="62"/>
    </row>
    <row r="51" spans="1:15" s="123" customFormat="1" ht="16.5" customHeight="1" outlineLevel="2" x14ac:dyDescent="0.25">
      <c r="A51" s="73"/>
      <c r="B51" s="196" t="s">
        <v>124</v>
      </c>
      <c r="C51" s="202"/>
      <c r="D51" s="203">
        <v>2.57</v>
      </c>
      <c r="E51" s="203">
        <v>2.11</v>
      </c>
      <c r="F51" s="198" t="s">
        <v>126</v>
      </c>
      <c r="G51" s="202" t="s">
        <v>6</v>
      </c>
      <c r="H51" s="188">
        <f t="shared" ref="H51:H67" si="9">(D51*E51)*K51</f>
        <v>43.381599999999992</v>
      </c>
      <c r="I51" s="194">
        <v>8</v>
      </c>
      <c r="J51" s="194"/>
      <c r="K51" s="193">
        <f t="shared" ref="K51:K67" si="10">SUM(I51:J51)</f>
        <v>8</v>
      </c>
      <c r="L51" s="202">
        <f>VLOOKUP(B51,Материал!$B$5:$L$49,9,0)</f>
        <v>0</v>
      </c>
      <c r="M51" s="202">
        <f>L51*K51</f>
        <v>0</v>
      </c>
      <c r="N51" s="216" t="s">
        <v>112</v>
      </c>
      <c r="O51" s="64"/>
    </row>
    <row r="52" spans="1:15" s="123" customFormat="1" ht="16.5" customHeight="1" outlineLevel="2" x14ac:dyDescent="0.25">
      <c r="A52" s="73"/>
      <c r="B52" s="196" t="s">
        <v>128</v>
      </c>
      <c r="C52" s="202"/>
      <c r="D52" s="203">
        <v>2.57</v>
      </c>
      <c r="E52" s="203">
        <v>1.63</v>
      </c>
      <c r="F52" s="198" t="s">
        <v>127</v>
      </c>
      <c r="G52" s="202" t="s">
        <v>6</v>
      </c>
      <c r="H52" s="188">
        <f t="shared" si="9"/>
        <v>8.3781999999999996</v>
      </c>
      <c r="I52" s="194">
        <v>2</v>
      </c>
      <c r="J52" s="194"/>
      <c r="K52" s="193">
        <f t="shared" si="10"/>
        <v>2</v>
      </c>
      <c r="L52" s="202">
        <f>VLOOKUP(B52,Материал!$B$5:$L$49,9,0)</f>
        <v>0</v>
      </c>
      <c r="M52" s="202">
        <f t="shared" ref="M52:M67" si="11">L52*K52</f>
        <v>0</v>
      </c>
      <c r="N52" s="216" t="s">
        <v>112</v>
      </c>
      <c r="O52" s="64"/>
    </row>
    <row r="53" spans="1:15" s="123" customFormat="1" ht="16.5" customHeight="1" outlineLevel="2" x14ac:dyDescent="0.25">
      <c r="A53" s="73"/>
      <c r="B53" s="196" t="s">
        <v>129</v>
      </c>
      <c r="C53" s="202"/>
      <c r="D53" s="203">
        <v>2.91</v>
      </c>
      <c r="E53" s="203">
        <v>2.085</v>
      </c>
      <c r="F53" s="198" t="s">
        <v>130</v>
      </c>
      <c r="G53" s="202" t="s">
        <v>6</v>
      </c>
      <c r="H53" s="188">
        <f t="shared" si="9"/>
        <v>6.0673500000000002</v>
      </c>
      <c r="I53" s="194">
        <v>1</v>
      </c>
      <c r="J53" s="194"/>
      <c r="K53" s="193">
        <f t="shared" si="10"/>
        <v>1</v>
      </c>
      <c r="L53" s="202">
        <f>VLOOKUP(B53,Материал!$B$5:$L$49,9,0)</f>
        <v>0</v>
      </c>
      <c r="M53" s="202">
        <f t="shared" ref="M53" si="12">L53*K53</f>
        <v>0</v>
      </c>
      <c r="N53" s="216" t="s">
        <v>112</v>
      </c>
      <c r="O53" s="64"/>
    </row>
    <row r="54" spans="1:15" s="123" customFormat="1" ht="16.5" customHeight="1" outlineLevel="2" x14ac:dyDescent="0.25">
      <c r="A54" s="73"/>
      <c r="B54" s="196" t="s">
        <v>131</v>
      </c>
      <c r="C54" s="202"/>
      <c r="D54" s="203">
        <v>2.91</v>
      </c>
      <c r="E54" s="203">
        <v>3.16</v>
      </c>
      <c r="F54" s="198" t="s">
        <v>132</v>
      </c>
      <c r="G54" s="202" t="s">
        <v>6</v>
      </c>
      <c r="H54" s="188">
        <f t="shared" si="9"/>
        <v>9.1956000000000007</v>
      </c>
      <c r="I54" s="194">
        <v>1</v>
      </c>
      <c r="J54" s="194"/>
      <c r="K54" s="193">
        <f t="shared" si="10"/>
        <v>1</v>
      </c>
      <c r="L54" s="202">
        <f>VLOOKUP(B54,Материал!$B$5:$L$49,9,0)</f>
        <v>0</v>
      </c>
      <c r="M54" s="202">
        <f t="shared" ref="M54" si="13">L54*K54</f>
        <v>0</v>
      </c>
      <c r="N54" s="216" t="s">
        <v>112</v>
      </c>
      <c r="O54" s="64"/>
    </row>
    <row r="55" spans="1:15" s="123" customFormat="1" ht="16.5" customHeight="1" outlineLevel="2" x14ac:dyDescent="0.25">
      <c r="A55" s="73"/>
      <c r="B55" s="196" t="s">
        <v>133</v>
      </c>
      <c r="C55" s="202"/>
      <c r="D55" s="203">
        <v>2.91</v>
      </c>
      <c r="E55" s="203">
        <v>2.12</v>
      </c>
      <c r="F55" s="198" t="s">
        <v>134</v>
      </c>
      <c r="G55" s="202" t="s">
        <v>6</v>
      </c>
      <c r="H55" s="188">
        <f t="shared" si="9"/>
        <v>30.846000000000004</v>
      </c>
      <c r="I55" s="194">
        <v>5</v>
      </c>
      <c r="J55" s="194"/>
      <c r="K55" s="193">
        <f t="shared" si="10"/>
        <v>5</v>
      </c>
      <c r="L55" s="202">
        <f>VLOOKUP(B55,Материал!$B$5:$L$49,9,0)</f>
        <v>0</v>
      </c>
      <c r="M55" s="202">
        <f t="shared" ref="M55" si="14">L55*K55</f>
        <v>0</v>
      </c>
      <c r="N55" s="216" t="s">
        <v>112</v>
      </c>
      <c r="O55" s="64"/>
    </row>
    <row r="56" spans="1:15" s="123" customFormat="1" ht="16.5" customHeight="1" outlineLevel="2" x14ac:dyDescent="0.25">
      <c r="A56" s="73"/>
      <c r="B56" s="196" t="s">
        <v>135</v>
      </c>
      <c r="C56" s="202"/>
      <c r="D56" s="203">
        <v>3.29</v>
      </c>
      <c r="E56" s="203">
        <v>2.86</v>
      </c>
      <c r="F56" s="198" t="s">
        <v>136</v>
      </c>
      <c r="G56" s="202" t="s">
        <v>6</v>
      </c>
      <c r="H56" s="188">
        <f t="shared" si="9"/>
        <v>18.8188</v>
      </c>
      <c r="I56" s="194">
        <v>2</v>
      </c>
      <c r="J56" s="194"/>
      <c r="K56" s="193">
        <f t="shared" si="10"/>
        <v>2</v>
      </c>
      <c r="L56" s="202">
        <f>VLOOKUP(B56,Материал!$B$5:$L$49,9,0)</f>
        <v>0</v>
      </c>
      <c r="M56" s="202">
        <f t="shared" ref="M56" si="15">L56*K56</f>
        <v>0</v>
      </c>
      <c r="N56" s="216" t="s">
        <v>112</v>
      </c>
      <c r="O56" s="64"/>
    </row>
    <row r="57" spans="1:15" s="123" customFormat="1" ht="16.5" customHeight="1" outlineLevel="2" x14ac:dyDescent="0.25">
      <c r="A57" s="73"/>
      <c r="B57" s="196" t="s">
        <v>137</v>
      </c>
      <c r="C57" s="202"/>
      <c r="D57" s="203">
        <v>3.39</v>
      </c>
      <c r="E57" s="203">
        <v>2.66</v>
      </c>
      <c r="F57" s="198" t="s">
        <v>138</v>
      </c>
      <c r="G57" s="202" t="s">
        <v>6</v>
      </c>
      <c r="H57" s="188">
        <f t="shared" si="9"/>
        <v>18.034800000000001</v>
      </c>
      <c r="I57" s="194">
        <v>2</v>
      </c>
      <c r="J57" s="194"/>
      <c r="K57" s="193">
        <f t="shared" si="10"/>
        <v>2</v>
      </c>
      <c r="L57" s="202">
        <f>VLOOKUP(B57,Материал!$B$5:$L$49,9,0)</f>
        <v>0</v>
      </c>
      <c r="M57" s="202">
        <f t="shared" ref="M57" si="16">L57*K57</f>
        <v>0</v>
      </c>
      <c r="N57" s="216" t="s">
        <v>112</v>
      </c>
      <c r="O57" s="64"/>
    </row>
    <row r="58" spans="1:15" s="123" customFormat="1" ht="16.5" customHeight="1" outlineLevel="2" x14ac:dyDescent="0.25">
      <c r="A58" s="73"/>
      <c r="B58" s="196" t="s">
        <v>139</v>
      </c>
      <c r="C58" s="202"/>
      <c r="D58" s="203">
        <v>3.59</v>
      </c>
      <c r="E58" s="203">
        <v>4.47</v>
      </c>
      <c r="F58" s="198" t="s">
        <v>140</v>
      </c>
      <c r="G58" s="202" t="s">
        <v>6</v>
      </c>
      <c r="H58" s="188">
        <f t="shared" si="9"/>
        <v>16.0473</v>
      </c>
      <c r="I58" s="194">
        <v>1</v>
      </c>
      <c r="J58" s="194"/>
      <c r="K58" s="193">
        <f t="shared" si="10"/>
        <v>1</v>
      </c>
      <c r="L58" s="202">
        <f>VLOOKUP(B58,Материал!$B$5:$L$49,9,0)</f>
        <v>0</v>
      </c>
      <c r="M58" s="202">
        <f t="shared" ref="M58" si="17">L58*K58</f>
        <v>0</v>
      </c>
      <c r="N58" s="216" t="s">
        <v>112</v>
      </c>
      <c r="O58" s="64"/>
    </row>
    <row r="59" spans="1:15" s="123" customFormat="1" ht="16.5" customHeight="1" outlineLevel="2" x14ac:dyDescent="0.25">
      <c r="A59" s="73"/>
      <c r="B59" s="196" t="s">
        <v>141</v>
      </c>
      <c r="C59" s="202"/>
      <c r="D59" s="203">
        <v>2.57</v>
      </c>
      <c r="E59" s="203">
        <v>2.02</v>
      </c>
      <c r="F59" s="198" t="s">
        <v>142</v>
      </c>
      <c r="G59" s="202" t="s">
        <v>6</v>
      </c>
      <c r="H59" s="188">
        <f t="shared" si="9"/>
        <v>10.3828</v>
      </c>
      <c r="I59" s="194">
        <v>2</v>
      </c>
      <c r="J59" s="194"/>
      <c r="K59" s="193">
        <f t="shared" si="10"/>
        <v>2</v>
      </c>
      <c r="L59" s="202">
        <f>VLOOKUP(B59,Материал!$B$5:$L$49,9,0)</f>
        <v>0</v>
      </c>
      <c r="M59" s="202">
        <f t="shared" ref="M59" si="18">L59*K59</f>
        <v>0</v>
      </c>
      <c r="N59" s="216" t="s">
        <v>112</v>
      </c>
      <c r="O59" s="64"/>
    </row>
    <row r="60" spans="1:15" s="123" customFormat="1" ht="16.5" customHeight="1" outlineLevel="2" x14ac:dyDescent="0.25">
      <c r="A60" s="73"/>
      <c r="B60" s="196" t="s">
        <v>173</v>
      </c>
      <c r="C60" s="202"/>
      <c r="D60" s="203">
        <v>2.91</v>
      </c>
      <c r="E60" s="203">
        <v>2.11</v>
      </c>
      <c r="F60" s="198" t="s">
        <v>174</v>
      </c>
      <c r="G60" s="202" t="s">
        <v>6</v>
      </c>
      <c r="H60" s="188">
        <f t="shared" si="9"/>
        <v>24.560400000000001</v>
      </c>
      <c r="I60" s="194"/>
      <c r="J60" s="194">
        <v>4</v>
      </c>
      <c r="K60" s="193">
        <f t="shared" si="10"/>
        <v>4</v>
      </c>
      <c r="L60" s="202">
        <f>VLOOKUP(B60,Материал!$B$5:$L$49,9,0)</f>
        <v>0</v>
      </c>
      <c r="M60" s="202">
        <f t="shared" ref="M60" si="19">L60*K60</f>
        <v>0</v>
      </c>
      <c r="N60" s="216" t="s">
        <v>112</v>
      </c>
      <c r="O60" s="64"/>
    </row>
    <row r="61" spans="1:15" s="123" customFormat="1" ht="16.5" customHeight="1" outlineLevel="2" x14ac:dyDescent="0.25">
      <c r="A61" s="73"/>
      <c r="B61" s="196" t="s">
        <v>175</v>
      </c>
      <c r="C61" s="202"/>
      <c r="D61" s="203">
        <v>2.59</v>
      </c>
      <c r="E61" s="203">
        <v>2.0449999999999999</v>
      </c>
      <c r="F61" s="198" t="s">
        <v>176</v>
      </c>
      <c r="G61" s="202" t="s">
        <v>6</v>
      </c>
      <c r="H61" s="188">
        <f t="shared" si="9"/>
        <v>26.482749999999999</v>
      </c>
      <c r="I61" s="194"/>
      <c r="J61" s="194">
        <v>5</v>
      </c>
      <c r="K61" s="193">
        <f t="shared" si="10"/>
        <v>5</v>
      </c>
      <c r="L61" s="202">
        <f>VLOOKUP(B61,Материал!$B$5:$L$49,9,0)</f>
        <v>0</v>
      </c>
      <c r="M61" s="202">
        <f t="shared" ref="M61" si="20">L61*K61</f>
        <v>0</v>
      </c>
      <c r="N61" s="216" t="s">
        <v>112</v>
      </c>
      <c r="O61" s="64"/>
    </row>
    <row r="62" spans="1:15" s="123" customFormat="1" ht="16.5" customHeight="1" outlineLevel="2" x14ac:dyDescent="0.25">
      <c r="A62" s="73"/>
      <c r="B62" s="196" t="s">
        <v>177</v>
      </c>
      <c r="C62" s="202"/>
      <c r="D62" s="203">
        <v>2.33</v>
      </c>
      <c r="E62" s="203">
        <v>2.6</v>
      </c>
      <c r="F62" s="198" t="s">
        <v>178</v>
      </c>
      <c r="G62" s="202" t="s">
        <v>6</v>
      </c>
      <c r="H62" s="188">
        <f t="shared" si="9"/>
        <v>6.0580000000000007</v>
      </c>
      <c r="I62" s="194"/>
      <c r="J62" s="194">
        <v>1</v>
      </c>
      <c r="K62" s="193">
        <f t="shared" si="10"/>
        <v>1</v>
      </c>
      <c r="L62" s="202">
        <f>VLOOKUP(B62,Материал!$B$5:$L$49,9,0)</f>
        <v>0</v>
      </c>
      <c r="M62" s="202">
        <f t="shared" si="11"/>
        <v>0</v>
      </c>
      <c r="N62" s="216" t="s">
        <v>112</v>
      </c>
      <c r="O62" s="64"/>
    </row>
    <row r="63" spans="1:15" s="123" customFormat="1" ht="16.5" customHeight="1" outlineLevel="2" x14ac:dyDescent="0.25">
      <c r="A63" s="73"/>
      <c r="B63" s="196" t="s">
        <v>179</v>
      </c>
      <c r="C63" s="202"/>
      <c r="D63" s="203">
        <v>3.29</v>
      </c>
      <c r="E63" s="203">
        <v>3.0150000000000001</v>
      </c>
      <c r="F63" s="198" t="s">
        <v>180</v>
      </c>
      <c r="G63" s="202" t="s">
        <v>6</v>
      </c>
      <c r="H63" s="188">
        <f t="shared" si="9"/>
        <v>9.9193499999999997</v>
      </c>
      <c r="I63" s="194"/>
      <c r="J63" s="194">
        <v>1</v>
      </c>
      <c r="K63" s="193">
        <f t="shared" si="10"/>
        <v>1</v>
      </c>
      <c r="L63" s="202">
        <f>VLOOKUP(B63,Материал!$B$5:$L$49,9,0)</f>
        <v>0</v>
      </c>
      <c r="M63" s="202">
        <f t="shared" si="11"/>
        <v>0</v>
      </c>
      <c r="N63" s="216" t="s">
        <v>112</v>
      </c>
      <c r="O63" s="64"/>
    </row>
    <row r="64" spans="1:15" s="123" customFormat="1" ht="16.5" customHeight="1" outlineLevel="2" x14ac:dyDescent="0.25">
      <c r="A64" s="73"/>
      <c r="B64" s="196" t="s">
        <v>181</v>
      </c>
      <c r="C64" s="202"/>
      <c r="D64" s="203">
        <v>3.39</v>
      </c>
      <c r="E64" s="203">
        <v>2.5150000000000001</v>
      </c>
      <c r="F64" s="198" t="s">
        <v>182</v>
      </c>
      <c r="G64" s="202" t="s">
        <v>6</v>
      </c>
      <c r="H64" s="188">
        <f t="shared" si="9"/>
        <v>8.5258500000000002</v>
      </c>
      <c r="I64" s="194"/>
      <c r="J64" s="194">
        <v>1</v>
      </c>
      <c r="K64" s="193">
        <f t="shared" si="10"/>
        <v>1</v>
      </c>
      <c r="L64" s="202">
        <f>VLOOKUP(B64,Материал!$B$5:$L$49,9,0)</f>
        <v>0</v>
      </c>
      <c r="M64" s="202">
        <f t="shared" si="11"/>
        <v>0</v>
      </c>
      <c r="N64" s="216" t="s">
        <v>112</v>
      </c>
      <c r="O64" s="64"/>
    </row>
    <row r="65" spans="1:20" s="123" customFormat="1" ht="16.5" customHeight="1" outlineLevel="2" x14ac:dyDescent="0.25">
      <c r="A65" s="73"/>
      <c r="B65" s="196" t="s">
        <v>183</v>
      </c>
      <c r="C65" s="202"/>
      <c r="D65" s="203">
        <v>3.39</v>
      </c>
      <c r="E65" s="203">
        <v>2.66</v>
      </c>
      <c r="F65" s="198" t="s">
        <v>138</v>
      </c>
      <c r="G65" s="202" t="s">
        <v>6</v>
      </c>
      <c r="H65" s="188">
        <f t="shared" si="9"/>
        <v>9.0174000000000003</v>
      </c>
      <c r="I65" s="194"/>
      <c r="J65" s="194">
        <v>1</v>
      </c>
      <c r="K65" s="193">
        <f t="shared" si="10"/>
        <v>1</v>
      </c>
      <c r="L65" s="202">
        <f>VLOOKUP(B65,Материал!$B$5:$L$49,9,0)</f>
        <v>0</v>
      </c>
      <c r="M65" s="202">
        <f t="shared" si="11"/>
        <v>0</v>
      </c>
      <c r="N65" s="216" t="s">
        <v>112</v>
      </c>
      <c r="O65" s="64"/>
    </row>
    <row r="66" spans="1:20" s="123" customFormat="1" ht="16.5" customHeight="1" outlineLevel="2" x14ac:dyDescent="0.25">
      <c r="A66" s="73"/>
      <c r="B66" s="196" t="s">
        <v>184</v>
      </c>
      <c r="C66" s="202"/>
      <c r="D66" s="203">
        <v>3.29</v>
      </c>
      <c r="E66" s="203">
        <v>2.86</v>
      </c>
      <c r="F66" s="198" t="s">
        <v>136</v>
      </c>
      <c r="G66" s="202" t="s">
        <v>6</v>
      </c>
      <c r="H66" s="188">
        <f t="shared" si="9"/>
        <v>9.4093999999999998</v>
      </c>
      <c r="I66" s="194"/>
      <c r="J66" s="194">
        <v>1</v>
      </c>
      <c r="K66" s="193">
        <f t="shared" si="10"/>
        <v>1</v>
      </c>
      <c r="L66" s="202">
        <f>VLOOKUP(B66,Материал!$B$5:$L$49,9,0)</f>
        <v>0</v>
      </c>
      <c r="M66" s="202">
        <f t="shared" si="11"/>
        <v>0</v>
      </c>
      <c r="N66" s="216" t="s">
        <v>112</v>
      </c>
      <c r="O66" s="64"/>
    </row>
    <row r="67" spans="1:20" s="123" customFormat="1" ht="16.5" customHeight="1" outlineLevel="2" x14ac:dyDescent="0.25">
      <c r="A67" s="73"/>
      <c r="B67" s="196" t="s">
        <v>185</v>
      </c>
      <c r="C67" s="202"/>
      <c r="D67" s="203">
        <v>3.59</v>
      </c>
      <c r="E67" s="203">
        <v>2.86</v>
      </c>
      <c r="F67" s="198" t="s">
        <v>186</v>
      </c>
      <c r="G67" s="202" t="s">
        <v>6</v>
      </c>
      <c r="H67" s="188">
        <f t="shared" si="9"/>
        <v>10.267399999999999</v>
      </c>
      <c r="I67" s="194"/>
      <c r="J67" s="194">
        <v>1</v>
      </c>
      <c r="K67" s="193">
        <f t="shared" si="10"/>
        <v>1</v>
      </c>
      <c r="L67" s="202">
        <f>VLOOKUP(B67,Материал!$B$5:$L$49,9,0)</f>
        <v>0</v>
      </c>
      <c r="M67" s="202">
        <f t="shared" si="11"/>
        <v>0</v>
      </c>
      <c r="N67" s="216" t="s">
        <v>112</v>
      </c>
      <c r="O67" s="64"/>
    </row>
    <row r="68" spans="1:20" s="2" customFormat="1" ht="18" customHeight="1" outlineLevel="1" x14ac:dyDescent="0.25">
      <c r="A68" s="47" t="s">
        <v>49</v>
      </c>
      <c r="B68" s="48" t="s">
        <v>31</v>
      </c>
      <c r="C68" s="5"/>
      <c r="D68" s="83"/>
      <c r="E68" s="83"/>
      <c r="F68" s="5"/>
      <c r="G68" s="5"/>
      <c r="H68" s="5"/>
      <c r="I68" s="172"/>
      <c r="J68" s="173"/>
      <c r="K68" s="156"/>
      <c r="L68" s="156"/>
      <c r="M68" s="6"/>
      <c r="N68" s="6"/>
      <c r="O68" s="204"/>
      <c r="R68" s="3"/>
      <c r="T68" s="4"/>
    </row>
    <row r="69" spans="1:20" s="2" customFormat="1" ht="18" customHeight="1" outlineLevel="2" x14ac:dyDescent="0.25">
      <c r="A69" s="49" t="s">
        <v>51</v>
      </c>
      <c r="B69" s="50" t="s">
        <v>31</v>
      </c>
      <c r="C69" s="51"/>
      <c r="D69" s="84"/>
      <c r="E69" s="84"/>
      <c r="F69" s="51"/>
      <c r="G69" s="51"/>
      <c r="H69" s="51"/>
      <c r="I69" s="174"/>
      <c r="J69" s="175"/>
      <c r="K69" s="157"/>
      <c r="L69" s="157"/>
      <c r="M69" s="52">
        <f>M70+M72</f>
        <v>0</v>
      </c>
      <c r="N69" s="52"/>
      <c r="O69" s="52"/>
      <c r="R69" s="3"/>
      <c r="T69" s="4"/>
    </row>
    <row r="70" spans="1:20" s="2" customFormat="1" ht="21" customHeight="1" outlineLevel="3" x14ac:dyDescent="0.25">
      <c r="A70" s="65"/>
      <c r="B70" s="53" t="s">
        <v>12</v>
      </c>
      <c r="C70" s="66"/>
      <c r="D70" s="87"/>
      <c r="E70" s="87"/>
      <c r="F70" s="66"/>
      <c r="G70" s="66"/>
      <c r="H70" s="67"/>
      <c r="I70" s="177"/>
      <c r="J70" s="178"/>
      <c r="K70" s="158"/>
      <c r="L70" s="158"/>
      <c r="M70" s="46">
        <f>M71</f>
        <v>0</v>
      </c>
      <c r="N70" s="46"/>
      <c r="O70" s="46"/>
      <c r="R70" s="3"/>
      <c r="T70" s="4"/>
    </row>
    <row r="71" spans="1:20" s="2" customFormat="1" ht="21" customHeight="1" outlineLevel="3" x14ac:dyDescent="0.25">
      <c r="A71" s="65"/>
      <c r="B71" s="55" t="s">
        <v>84</v>
      </c>
      <c r="C71" s="56"/>
      <c r="D71" s="85"/>
      <c r="E71" s="85"/>
      <c r="F71" s="56"/>
      <c r="G71" s="56" t="s">
        <v>6</v>
      </c>
      <c r="H71" s="45"/>
      <c r="I71" s="176">
        <f>I73</f>
        <v>16</v>
      </c>
      <c r="J71" s="176">
        <f t="shared" ref="J71" si="21">J73</f>
        <v>17</v>
      </c>
      <c r="K71" s="153">
        <f>SUM(I71:J71)</f>
        <v>33</v>
      </c>
      <c r="L71" s="57">
        <f>VLOOKUP(B71,Работа!$B$4:$G$34,4,0)</f>
        <v>0</v>
      </c>
      <c r="M71" s="57">
        <f>L71*K71</f>
        <v>0</v>
      </c>
      <c r="N71" s="46"/>
      <c r="O71" s="46"/>
      <c r="R71" s="3"/>
      <c r="T71" s="4"/>
    </row>
    <row r="72" spans="1:20" s="2" customFormat="1" ht="16.5" customHeight="1" outlineLevel="3" x14ac:dyDescent="0.25">
      <c r="A72" s="58"/>
      <c r="B72" s="59" t="s">
        <v>13</v>
      </c>
      <c r="C72" s="60"/>
      <c r="D72" s="88"/>
      <c r="E72" s="88"/>
      <c r="F72" s="60"/>
      <c r="G72" s="60"/>
      <c r="H72" s="60"/>
      <c r="I72" s="179"/>
      <c r="J72" s="179"/>
      <c r="K72" s="154"/>
      <c r="L72" s="154"/>
      <c r="M72" s="180">
        <f>SUM(M73:M73)</f>
        <v>0</v>
      </c>
      <c r="N72" s="62"/>
      <c r="O72" s="62"/>
      <c r="R72" s="3"/>
      <c r="T72" s="4"/>
    </row>
    <row r="73" spans="1:20" s="75" customFormat="1" ht="24.75" customHeight="1" outlineLevel="3" x14ac:dyDescent="0.25">
      <c r="A73" s="189"/>
      <c r="B73" s="190" t="s">
        <v>83</v>
      </c>
      <c r="C73" s="129"/>
      <c r="D73" s="191"/>
      <c r="E73" s="191"/>
      <c r="F73" s="191"/>
      <c r="G73" s="129" t="s">
        <v>6</v>
      </c>
      <c r="H73" s="191"/>
      <c r="I73" s="192">
        <v>16</v>
      </c>
      <c r="J73" s="192">
        <v>17</v>
      </c>
      <c r="K73" s="193">
        <f>SUM(I73:J73)</f>
        <v>33</v>
      </c>
      <c r="L73" s="202">
        <f>VLOOKUP(B73,Материал!$B$5:$L$49,9,0)</f>
        <v>0</v>
      </c>
      <c r="M73" s="192">
        <f>L73*K73</f>
        <v>0</v>
      </c>
      <c r="N73" s="64" t="s">
        <v>82</v>
      </c>
      <c r="O73" s="196"/>
      <c r="R73" s="76"/>
      <c r="T73" s="77"/>
    </row>
    <row r="74" spans="1:20" s="75" customFormat="1" ht="18.75" customHeight="1" outlineLevel="3" x14ac:dyDescent="0.25">
      <c r="A74" s="47" t="s">
        <v>89</v>
      </c>
      <c r="B74" s="48" t="s">
        <v>90</v>
      </c>
      <c r="C74" s="5"/>
      <c r="D74" s="83"/>
      <c r="E74" s="83"/>
      <c r="F74" s="5"/>
      <c r="G74" s="5"/>
      <c r="H74" s="5"/>
      <c r="I74" s="172"/>
      <c r="J74" s="173"/>
      <c r="K74" s="156"/>
      <c r="L74" s="156"/>
      <c r="M74" s="6"/>
      <c r="N74" s="6"/>
      <c r="O74" s="204"/>
      <c r="R74" s="76"/>
      <c r="T74" s="77"/>
    </row>
    <row r="75" spans="1:20" s="75" customFormat="1" ht="18.75" customHeight="1" outlineLevel="3" x14ac:dyDescent="0.25">
      <c r="A75" s="49" t="s">
        <v>91</v>
      </c>
      <c r="B75" s="50" t="s">
        <v>90</v>
      </c>
      <c r="C75" s="51"/>
      <c r="D75" s="84"/>
      <c r="E75" s="84"/>
      <c r="F75" s="51"/>
      <c r="G75" s="51"/>
      <c r="H75" s="51"/>
      <c r="I75" s="174"/>
      <c r="J75" s="175"/>
      <c r="K75" s="157"/>
      <c r="L75" s="157"/>
      <c r="M75" s="52">
        <f>M76+M78</f>
        <v>0</v>
      </c>
      <c r="N75" s="52"/>
      <c r="O75" s="52"/>
      <c r="R75" s="76"/>
      <c r="T75" s="77"/>
    </row>
    <row r="76" spans="1:20" s="75" customFormat="1" ht="21" customHeight="1" outlineLevel="3" x14ac:dyDescent="0.25">
      <c r="A76" s="65"/>
      <c r="B76" s="213" t="s">
        <v>12</v>
      </c>
      <c r="C76" s="66"/>
      <c r="D76" s="87"/>
      <c r="E76" s="87"/>
      <c r="F76" s="66"/>
      <c r="G76" s="66"/>
      <c r="H76" s="67"/>
      <c r="I76" s="177"/>
      <c r="J76" s="178"/>
      <c r="K76" s="158"/>
      <c r="L76" s="158"/>
      <c r="M76" s="46">
        <f>M77</f>
        <v>0</v>
      </c>
      <c r="N76" s="46"/>
      <c r="O76" s="46"/>
      <c r="R76" s="76"/>
      <c r="T76" s="77"/>
    </row>
    <row r="77" spans="1:20" s="75" customFormat="1" ht="21" customHeight="1" outlineLevel="3" x14ac:dyDescent="0.25">
      <c r="A77" s="65"/>
      <c r="B77" s="214" t="s">
        <v>92</v>
      </c>
      <c r="C77" s="56"/>
      <c r="D77" s="85"/>
      <c r="E77" s="85"/>
      <c r="F77" s="56"/>
      <c r="G77" s="56" t="s">
        <v>6</v>
      </c>
      <c r="H77" s="45"/>
      <c r="I77" s="152">
        <f>SUM(I79:I82)</f>
        <v>16</v>
      </c>
      <c r="J77" s="152">
        <f>SUM(J79:J85)</f>
        <v>17</v>
      </c>
      <c r="K77" s="153">
        <f t="shared" ref="K77:K85" si="22">SUM(I77:J77)</f>
        <v>33</v>
      </c>
      <c r="L77" s="57">
        <f>VLOOKUP(B77,Работа!$B$4:$G$34,4,0)</f>
        <v>0</v>
      </c>
      <c r="M77" s="57">
        <f>L77*K77</f>
        <v>0</v>
      </c>
      <c r="N77" s="46"/>
      <c r="O77" s="46"/>
      <c r="R77" s="76"/>
      <c r="T77" s="77"/>
    </row>
    <row r="78" spans="1:20" s="2" customFormat="1" ht="21" customHeight="1" outlineLevel="3" x14ac:dyDescent="0.25">
      <c r="A78" s="58"/>
      <c r="B78" s="59" t="s">
        <v>13</v>
      </c>
      <c r="C78" s="60"/>
      <c r="D78" s="88"/>
      <c r="E78" s="88"/>
      <c r="F78" s="60"/>
      <c r="G78" s="60"/>
      <c r="H78" s="60"/>
      <c r="I78" s="179"/>
      <c r="J78" s="179"/>
      <c r="K78" s="154"/>
      <c r="L78" s="154"/>
      <c r="M78" s="180">
        <f>SUM(M79:M85)</f>
        <v>0</v>
      </c>
      <c r="N78" s="62"/>
      <c r="O78" s="62"/>
      <c r="R78" s="3"/>
      <c r="T78" s="4"/>
    </row>
    <row r="79" spans="1:20" s="75" customFormat="1" ht="19.5" customHeight="1" outlineLevel="3" x14ac:dyDescent="0.25">
      <c r="A79" s="73"/>
      <c r="B79" s="199" t="s">
        <v>151</v>
      </c>
      <c r="C79" s="202"/>
      <c r="D79" s="203">
        <v>2.56</v>
      </c>
      <c r="E79" s="203">
        <v>0.86</v>
      </c>
      <c r="F79" s="198" t="s">
        <v>152</v>
      </c>
      <c r="G79" s="202" t="s">
        <v>6</v>
      </c>
      <c r="H79" s="188">
        <f>(D79*E79)*K79</f>
        <v>2.2016</v>
      </c>
      <c r="I79" s="192">
        <v>1</v>
      </c>
      <c r="J79" s="129"/>
      <c r="K79" s="193">
        <f t="shared" si="22"/>
        <v>1</v>
      </c>
      <c r="L79" s="202">
        <f>VLOOKUP(B79,Материал!$B$5:$L$49,9,0)</f>
        <v>0</v>
      </c>
      <c r="M79" s="192">
        <f t="shared" ref="M79:M85" si="23">L79*K79</f>
        <v>0</v>
      </c>
      <c r="N79" s="216" t="s">
        <v>159</v>
      </c>
      <c r="O79" s="196"/>
      <c r="R79" s="76"/>
      <c r="T79" s="77"/>
    </row>
    <row r="80" spans="1:20" s="75" customFormat="1" ht="19.5" customHeight="1" outlineLevel="3" x14ac:dyDescent="0.25">
      <c r="A80" s="73"/>
      <c r="B80" s="199" t="s">
        <v>153</v>
      </c>
      <c r="C80" s="202"/>
      <c r="D80" s="203">
        <v>2.56</v>
      </c>
      <c r="E80" s="203">
        <v>2.16</v>
      </c>
      <c r="F80" s="198" t="s">
        <v>154</v>
      </c>
      <c r="G80" s="202" t="s">
        <v>6</v>
      </c>
      <c r="H80" s="188">
        <f t="shared" ref="H80:H85" si="24">(D80*E80)*K80</f>
        <v>44.236800000000002</v>
      </c>
      <c r="I80" s="192">
        <v>8</v>
      </c>
      <c r="J80" s="129"/>
      <c r="K80" s="193">
        <f t="shared" si="22"/>
        <v>8</v>
      </c>
      <c r="L80" s="202">
        <f>VLOOKUP(B80,Материал!$B$5:$L$49,9,0)</f>
        <v>0</v>
      </c>
      <c r="M80" s="192">
        <f t="shared" si="23"/>
        <v>0</v>
      </c>
      <c r="N80" s="216" t="s">
        <v>159</v>
      </c>
      <c r="O80" s="196"/>
      <c r="R80" s="76"/>
      <c r="T80" s="77"/>
    </row>
    <row r="81" spans="1:20" s="75" customFormat="1" ht="19.5" customHeight="1" outlineLevel="3" x14ac:dyDescent="0.25">
      <c r="A81" s="73"/>
      <c r="B81" s="199" t="s">
        <v>155</v>
      </c>
      <c r="C81" s="202"/>
      <c r="D81" s="203">
        <v>2.56</v>
      </c>
      <c r="E81" s="203">
        <v>1.56</v>
      </c>
      <c r="F81" s="198" t="s">
        <v>156</v>
      </c>
      <c r="G81" s="202" t="s">
        <v>6</v>
      </c>
      <c r="H81" s="188">
        <f t="shared" si="24"/>
        <v>7.9872000000000005</v>
      </c>
      <c r="I81" s="192">
        <v>2</v>
      </c>
      <c r="J81" s="129"/>
      <c r="K81" s="193">
        <f t="shared" si="22"/>
        <v>2</v>
      </c>
      <c r="L81" s="202">
        <f>VLOOKUP(B81,Материал!$B$5:$L$49,9,0)</f>
        <v>0</v>
      </c>
      <c r="M81" s="192">
        <f t="shared" si="23"/>
        <v>0</v>
      </c>
      <c r="N81" s="216" t="s">
        <v>159</v>
      </c>
      <c r="O81" s="196"/>
      <c r="R81" s="76"/>
      <c r="T81" s="77"/>
    </row>
    <row r="82" spans="1:20" s="75" customFormat="1" ht="19.5" customHeight="1" outlineLevel="3" x14ac:dyDescent="0.25">
      <c r="A82" s="73"/>
      <c r="B82" s="199" t="s">
        <v>157</v>
      </c>
      <c r="C82" s="202"/>
      <c r="D82" s="203">
        <v>2.56</v>
      </c>
      <c r="E82" s="203">
        <v>2.12</v>
      </c>
      <c r="F82" s="198" t="s">
        <v>158</v>
      </c>
      <c r="G82" s="202" t="s">
        <v>6</v>
      </c>
      <c r="H82" s="188">
        <f t="shared" si="24"/>
        <v>27.135999999999999</v>
      </c>
      <c r="I82" s="192">
        <v>5</v>
      </c>
      <c r="J82" s="129"/>
      <c r="K82" s="193">
        <f t="shared" si="22"/>
        <v>5</v>
      </c>
      <c r="L82" s="202">
        <f>VLOOKUP(B82,Материал!$B$5:$L$49,9,0)</f>
        <v>0</v>
      </c>
      <c r="M82" s="192">
        <f t="shared" si="23"/>
        <v>0</v>
      </c>
      <c r="N82" s="216" t="s">
        <v>159</v>
      </c>
      <c r="O82" s="196"/>
      <c r="R82" s="76"/>
      <c r="T82" s="77"/>
    </row>
    <row r="83" spans="1:20" s="75" customFormat="1" ht="19.5" customHeight="1" outlineLevel="3" x14ac:dyDescent="0.25">
      <c r="A83" s="189"/>
      <c r="B83" s="199" t="s">
        <v>107</v>
      </c>
      <c r="C83" s="129"/>
      <c r="D83" s="203">
        <v>2.56</v>
      </c>
      <c r="E83" s="191">
        <v>2.16</v>
      </c>
      <c r="F83" s="198" t="s">
        <v>154</v>
      </c>
      <c r="G83" s="202" t="s">
        <v>6</v>
      </c>
      <c r="H83" s="188">
        <f t="shared" si="24"/>
        <v>60.825600000000001</v>
      </c>
      <c r="I83" s="192"/>
      <c r="J83" s="129">
        <v>11</v>
      </c>
      <c r="K83" s="193">
        <f t="shared" si="22"/>
        <v>11</v>
      </c>
      <c r="L83" s="202">
        <f>VLOOKUP(B83,Материал!$B$5:$L$49,9,0)</f>
        <v>0</v>
      </c>
      <c r="M83" s="192">
        <f t="shared" si="23"/>
        <v>0</v>
      </c>
      <c r="N83" s="216" t="s">
        <v>159</v>
      </c>
      <c r="O83" s="196"/>
      <c r="R83" s="76"/>
      <c r="T83" s="77"/>
    </row>
    <row r="84" spans="1:20" s="75" customFormat="1" ht="19.5" customHeight="1" outlineLevel="3" x14ac:dyDescent="0.25">
      <c r="A84" s="189"/>
      <c r="B84" s="199" t="s">
        <v>195</v>
      </c>
      <c r="C84" s="202"/>
      <c r="D84" s="203">
        <v>2.56</v>
      </c>
      <c r="E84" s="203">
        <v>1.96</v>
      </c>
      <c r="F84" s="198" t="s">
        <v>196</v>
      </c>
      <c r="G84" s="202" t="s">
        <v>6</v>
      </c>
      <c r="H84" s="188">
        <f t="shared" si="24"/>
        <v>10.0352</v>
      </c>
      <c r="I84" s="192"/>
      <c r="J84" s="129">
        <v>2</v>
      </c>
      <c r="K84" s="193">
        <f t="shared" si="22"/>
        <v>2</v>
      </c>
      <c r="L84" s="202">
        <f>VLOOKUP(B84,Материал!$B$5:$L$49,9,0)</f>
        <v>0</v>
      </c>
      <c r="M84" s="192">
        <f t="shared" si="23"/>
        <v>0</v>
      </c>
      <c r="N84" s="216" t="s">
        <v>159</v>
      </c>
      <c r="O84" s="196"/>
      <c r="R84" s="76"/>
      <c r="T84" s="77"/>
    </row>
    <row r="85" spans="1:20" s="75" customFormat="1" ht="19.5" customHeight="1" outlineLevel="3" x14ac:dyDescent="0.25">
      <c r="A85" s="189"/>
      <c r="B85" s="199" t="s">
        <v>197</v>
      </c>
      <c r="C85" s="129"/>
      <c r="D85" s="203">
        <v>2.56</v>
      </c>
      <c r="E85" s="191">
        <v>2.04</v>
      </c>
      <c r="F85" s="191" t="s">
        <v>198</v>
      </c>
      <c r="G85" s="202" t="s">
        <v>6</v>
      </c>
      <c r="H85" s="188">
        <f t="shared" si="24"/>
        <v>20.889600000000002</v>
      </c>
      <c r="I85" s="192"/>
      <c r="J85" s="129">
        <v>4</v>
      </c>
      <c r="K85" s="193">
        <f t="shared" si="22"/>
        <v>4</v>
      </c>
      <c r="L85" s="202">
        <f>VLOOKUP(B85,Материал!$B$5:$L$49,9,0)</f>
        <v>0</v>
      </c>
      <c r="M85" s="192">
        <f t="shared" si="23"/>
        <v>0</v>
      </c>
      <c r="N85" s="216" t="s">
        <v>159</v>
      </c>
      <c r="O85" s="196"/>
      <c r="R85" s="76"/>
      <c r="T85" s="77"/>
    </row>
    <row r="86" spans="1:20" ht="21" customHeight="1" x14ac:dyDescent="0.25">
      <c r="A86" s="47" t="s">
        <v>52</v>
      </c>
      <c r="B86" s="48" t="s">
        <v>53</v>
      </c>
      <c r="C86" s="5"/>
      <c r="D86" s="5"/>
      <c r="E86" s="5"/>
      <c r="F86" s="5"/>
      <c r="G86" s="5"/>
      <c r="H86" s="5"/>
      <c r="I86" s="156"/>
      <c r="J86" s="156"/>
      <c r="K86" s="156"/>
      <c r="L86" s="6"/>
      <c r="M86" s="6"/>
      <c r="N86" s="6"/>
      <c r="O86" s="6"/>
    </row>
    <row r="87" spans="1:20" ht="21" customHeight="1" outlineLevel="1" x14ac:dyDescent="0.25">
      <c r="A87" s="49" t="s">
        <v>54</v>
      </c>
      <c r="B87" s="50" t="s">
        <v>55</v>
      </c>
      <c r="C87" s="51"/>
      <c r="D87" s="51"/>
      <c r="E87" s="51"/>
      <c r="F87" s="51"/>
      <c r="G87" s="51"/>
      <c r="H87" s="51"/>
      <c r="I87" s="157"/>
      <c r="J87" s="157"/>
      <c r="K87" s="157"/>
      <c r="L87" s="52"/>
      <c r="M87" s="52">
        <f>M88+M90</f>
        <v>0</v>
      </c>
      <c r="N87" s="52"/>
      <c r="O87" s="52"/>
    </row>
    <row r="88" spans="1:20" ht="21" customHeight="1" outlineLevel="2" x14ac:dyDescent="0.25">
      <c r="A88" s="69"/>
      <c r="B88" s="53" t="s">
        <v>12</v>
      </c>
      <c r="C88" s="66"/>
      <c r="D88" s="66"/>
      <c r="E88" s="66"/>
      <c r="F88" s="66"/>
      <c r="G88" s="66"/>
      <c r="H88" s="67"/>
      <c r="I88" s="158"/>
      <c r="J88" s="158"/>
      <c r="K88" s="158"/>
      <c r="L88" s="20"/>
      <c r="M88" s="46">
        <f>M89</f>
        <v>0</v>
      </c>
      <c r="N88" s="46"/>
      <c r="O88" s="46"/>
    </row>
    <row r="89" spans="1:20" ht="21" customHeight="1" outlineLevel="2" x14ac:dyDescent="0.25">
      <c r="A89" s="124"/>
      <c r="B89" s="55" t="s">
        <v>55</v>
      </c>
      <c r="C89" s="56"/>
      <c r="D89" s="56"/>
      <c r="E89" s="56"/>
      <c r="F89" s="56"/>
      <c r="G89" s="56" t="s">
        <v>6</v>
      </c>
      <c r="H89" s="121"/>
      <c r="I89" s="152">
        <f>I91</f>
        <v>16</v>
      </c>
      <c r="J89" s="152">
        <f t="shared" ref="J89" si="25">J91</f>
        <v>14</v>
      </c>
      <c r="K89" s="153">
        <f>SUM(I89:J89)</f>
        <v>30</v>
      </c>
      <c r="L89" s="57">
        <f>VLOOKUP(B89,Работа!$B$4:$G$34,4,0)</f>
        <v>0</v>
      </c>
      <c r="M89" s="57">
        <f>L89*K89</f>
        <v>0</v>
      </c>
      <c r="N89" s="57"/>
      <c r="O89" s="57"/>
    </row>
    <row r="90" spans="1:20" ht="21" customHeight="1" outlineLevel="2" x14ac:dyDescent="0.25">
      <c r="A90" s="125"/>
      <c r="B90" s="59" t="s">
        <v>13</v>
      </c>
      <c r="C90" s="60"/>
      <c r="D90" s="60"/>
      <c r="E90" s="60"/>
      <c r="F90" s="60"/>
      <c r="G90" s="60"/>
      <c r="H90" s="60"/>
      <c r="I90" s="154"/>
      <c r="J90" s="154"/>
      <c r="K90" s="154"/>
      <c r="L90" s="61"/>
      <c r="M90" s="62">
        <f>M91</f>
        <v>0</v>
      </c>
      <c r="N90" s="62"/>
      <c r="O90" s="62"/>
    </row>
    <row r="91" spans="1:20" s="123" customFormat="1" ht="51.75" customHeight="1" outlineLevel="2" x14ac:dyDescent="0.25">
      <c r="A91" s="125"/>
      <c r="B91" s="199" t="s">
        <v>56</v>
      </c>
      <c r="C91" s="200"/>
      <c r="D91" s="200"/>
      <c r="E91" s="200"/>
      <c r="F91" s="200" t="s">
        <v>81</v>
      </c>
      <c r="G91" s="200" t="s">
        <v>6</v>
      </c>
      <c r="H91" s="201"/>
      <c r="I91" s="197">
        <v>16</v>
      </c>
      <c r="J91" s="197">
        <v>14</v>
      </c>
      <c r="K91" s="193">
        <f>SUM(I91:J91)</f>
        <v>30</v>
      </c>
      <c r="L91" s="202">
        <f>VLOOKUP(B91,Материал!$B$5:$L$49,9,0)</f>
        <v>0</v>
      </c>
      <c r="M91" s="202">
        <f>L91*K91</f>
        <v>0</v>
      </c>
      <c r="N91" s="212" t="s">
        <v>105</v>
      </c>
      <c r="O91" s="195"/>
    </row>
    <row r="92" spans="1:20" ht="19.5" customHeight="1" x14ac:dyDescent="0.25">
      <c r="A92" s="47" t="s">
        <v>57</v>
      </c>
      <c r="B92" s="48" t="s">
        <v>36</v>
      </c>
      <c r="C92" s="5"/>
      <c r="D92" s="5"/>
      <c r="E92" s="5"/>
      <c r="F92" s="5"/>
      <c r="G92" s="5"/>
      <c r="H92" s="5"/>
      <c r="I92" s="156"/>
      <c r="J92" s="156"/>
      <c r="K92" s="156"/>
      <c r="L92" s="6"/>
      <c r="M92" s="6"/>
      <c r="N92" s="6"/>
      <c r="O92" s="6"/>
    </row>
    <row r="93" spans="1:20" ht="19.5" customHeight="1" outlineLevel="1" x14ac:dyDescent="0.25">
      <c r="A93" s="49" t="s">
        <v>58</v>
      </c>
      <c r="B93" s="50" t="s">
        <v>59</v>
      </c>
      <c r="C93" s="51"/>
      <c r="D93" s="51"/>
      <c r="E93" s="51"/>
      <c r="F93" s="51"/>
      <c r="G93" s="51"/>
      <c r="H93" s="51"/>
      <c r="I93" s="157"/>
      <c r="J93" s="157"/>
      <c r="K93" s="157"/>
      <c r="L93" s="52"/>
      <c r="M93" s="52">
        <f>M94+M97</f>
        <v>0</v>
      </c>
      <c r="N93" s="52"/>
      <c r="O93" s="52"/>
    </row>
    <row r="94" spans="1:20" ht="19.5" customHeight="1" outlineLevel="2" x14ac:dyDescent="0.25">
      <c r="A94" s="69"/>
      <c r="B94" s="53" t="s">
        <v>12</v>
      </c>
      <c r="C94" s="66"/>
      <c r="D94" s="66"/>
      <c r="E94" s="66"/>
      <c r="F94" s="66"/>
      <c r="G94" s="66"/>
      <c r="H94" s="67"/>
      <c r="I94" s="158"/>
      <c r="J94" s="158"/>
      <c r="K94" s="158"/>
      <c r="L94" s="20"/>
      <c r="M94" s="46">
        <f>M95+M96</f>
        <v>0</v>
      </c>
      <c r="N94" s="46"/>
      <c r="O94" s="46"/>
    </row>
    <row r="95" spans="1:20" ht="21" customHeight="1" outlineLevel="2" x14ac:dyDescent="0.25">
      <c r="A95" s="124"/>
      <c r="B95" s="55" t="s">
        <v>74</v>
      </c>
      <c r="C95" s="56"/>
      <c r="D95" s="56"/>
      <c r="E95" s="56"/>
      <c r="F95" s="56"/>
      <c r="G95" s="56" t="s">
        <v>6</v>
      </c>
      <c r="H95" s="121"/>
      <c r="I95" s="152">
        <f t="shared" ref="I95:J96" si="26">I98</f>
        <v>17</v>
      </c>
      <c r="J95" s="152">
        <f t="shared" si="26"/>
        <v>13</v>
      </c>
      <c r="K95" s="153">
        <f>SUM(I95:J95)</f>
        <v>30</v>
      </c>
      <c r="L95" s="57">
        <f>VLOOKUP(B95,Работа!$B$4:$G$34,4,0)</f>
        <v>0</v>
      </c>
      <c r="M95" s="57">
        <f>L95*K95</f>
        <v>0</v>
      </c>
      <c r="N95" s="57"/>
      <c r="O95" s="57"/>
    </row>
    <row r="96" spans="1:20" ht="21" customHeight="1" outlineLevel="2" x14ac:dyDescent="0.25">
      <c r="A96" s="124"/>
      <c r="B96" s="55" t="s">
        <v>78</v>
      </c>
      <c r="C96" s="56"/>
      <c r="D96" s="56"/>
      <c r="E96" s="56"/>
      <c r="F96" s="56"/>
      <c r="G96" s="56" t="s">
        <v>6</v>
      </c>
      <c r="H96" s="121"/>
      <c r="I96" s="152">
        <f t="shared" si="26"/>
        <v>1</v>
      </c>
      <c r="J96" s="152">
        <f t="shared" si="26"/>
        <v>1</v>
      </c>
      <c r="K96" s="153">
        <f>SUM(I96:J96)</f>
        <v>2</v>
      </c>
      <c r="L96" s="57">
        <f>VLOOKUP(B96,Работа!$B$4:$G$34,4,0)</f>
        <v>0</v>
      </c>
      <c r="M96" s="57">
        <f>L96*K96</f>
        <v>0</v>
      </c>
      <c r="N96" s="57"/>
      <c r="O96" s="57"/>
    </row>
    <row r="97" spans="1:30" ht="19.5" customHeight="1" outlineLevel="2" x14ac:dyDescent="0.25">
      <c r="A97" s="125"/>
      <c r="B97" s="59" t="s">
        <v>13</v>
      </c>
      <c r="C97" s="60"/>
      <c r="D97" s="60"/>
      <c r="E97" s="60"/>
      <c r="F97" s="60"/>
      <c r="G97" s="60"/>
      <c r="H97" s="60"/>
      <c r="I97" s="154"/>
      <c r="J97" s="154"/>
      <c r="K97" s="154"/>
      <c r="L97" s="61"/>
      <c r="M97" s="62">
        <f>M98+M99</f>
        <v>0</v>
      </c>
      <c r="N97" s="62"/>
      <c r="O97" s="62"/>
    </row>
    <row r="98" spans="1:30" s="123" customFormat="1" ht="36.75" customHeight="1" outlineLevel="2" x14ac:dyDescent="0.25">
      <c r="A98" s="126"/>
      <c r="B98" s="94" t="s">
        <v>75</v>
      </c>
      <c r="C98" s="95"/>
      <c r="D98" s="95"/>
      <c r="E98" s="95"/>
      <c r="F98" s="95" t="s">
        <v>85</v>
      </c>
      <c r="G98" s="95" t="s">
        <v>6</v>
      </c>
      <c r="H98" s="100"/>
      <c r="I98" s="169">
        <v>17</v>
      </c>
      <c r="J98" s="169">
        <v>13</v>
      </c>
      <c r="K98" s="159">
        <f>SUM(I98:J98)</f>
        <v>30</v>
      </c>
      <c r="L98" s="202">
        <f>VLOOKUP(B98,Материал!$B$5:$L$49,9,0)</f>
        <v>0</v>
      </c>
      <c r="M98" s="68">
        <f t="shared" ref="M98:M99" si="27">L98*K98</f>
        <v>0</v>
      </c>
      <c r="N98" s="64" t="s">
        <v>66</v>
      </c>
      <c r="O98" s="64"/>
    </row>
    <row r="99" spans="1:30" s="123" customFormat="1" ht="36.75" customHeight="1" outlineLevel="2" x14ac:dyDescent="0.25">
      <c r="A99" s="126"/>
      <c r="B99" s="94" t="s">
        <v>79</v>
      </c>
      <c r="C99" s="95"/>
      <c r="D99" s="95"/>
      <c r="E99" s="95"/>
      <c r="F99" s="200" t="s">
        <v>80</v>
      </c>
      <c r="G99" s="95" t="s">
        <v>6</v>
      </c>
      <c r="H99" s="100"/>
      <c r="I99" s="169">
        <v>1</v>
      </c>
      <c r="J99" s="169">
        <v>1</v>
      </c>
      <c r="K99" s="159">
        <f>SUM(I99:J99)</f>
        <v>2</v>
      </c>
      <c r="L99" s="202">
        <f>VLOOKUP(B99,Материал!$B$5:$L$49,9,0)</f>
        <v>0</v>
      </c>
      <c r="M99" s="68">
        <f t="shared" si="27"/>
        <v>0</v>
      </c>
      <c r="N99" s="216" t="s">
        <v>112</v>
      </c>
      <c r="O99" s="64"/>
    </row>
    <row r="100" spans="1:30" ht="19.5" customHeight="1" x14ac:dyDescent="0.25">
      <c r="A100" s="47" t="s">
        <v>60</v>
      </c>
      <c r="B100" s="48" t="s">
        <v>61</v>
      </c>
      <c r="C100" s="5"/>
      <c r="D100" s="5"/>
      <c r="E100" s="5"/>
      <c r="F100" s="5"/>
      <c r="G100" s="5"/>
      <c r="H100" s="5"/>
      <c r="I100" s="156"/>
      <c r="J100" s="156"/>
      <c r="K100" s="156"/>
      <c r="L100" s="6"/>
      <c r="M100" s="6"/>
      <c r="N100" s="6"/>
      <c r="O100" s="6"/>
    </row>
    <row r="101" spans="1:30" ht="19.5" customHeight="1" outlineLevel="1" x14ac:dyDescent="0.25">
      <c r="A101" s="49" t="s">
        <v>62</v>
      </c>
      <c r="B101" s="50" t="s">
        <v>61</v>
      </c>
      <c r="C101" s="51"/>
      <c r="D101" s="51"/>
      <c r="E101" s="51"/>
      <c r="F101" s="51"/>
      <c r="G101" s="51"/>
      <c r="H101" s="51"/>
      <c r="I101" s="157"/>
      <c r="J101" s="157"/>
      <c r="K101" s="157"/>
      <c r="L101" s="52"/>
      <c r="M101" s="52">
        <f>M102+M104</f>
        <v>0</v>
      </c>
      <c r="N101" s="52"/>
      <c r="O101" s="52"/>
    </row>
    <row r="102" spans="1:30" ht="19.5" customHeight="1" outlineLevel="2" x14ac:dyDescent="0.25">
      <c r="A102" s="69"/>
      <c r="B102" s="53" t="s">
        <v>12</v>
      </c>
      <c r="C102" s="66"/>
      <c r="D102" s="66"/>
      <c r="E102" s="66"/>
      <c r="F102" s="66"/>
      <c r="G102" s="66"/>
      <c r="H102" s="67"/>
      <c r="I102" s="158"/>
      <c r="J102" s="158"/>
      <c r="K102" s="158"/>
      <c r="L102" s="20"/>
      <c r="M102" s="46">
        <f>M103</f>
        <v>0</v>
      </c>
      <c r="N102" s="46"/>
      <c r="O102" s="46"/>
    </row>
    <row r="103" spans="1:30" ht="26.25" customHeight="1" outlineLevel="2" x14ac:dyDescent="0.25">
      <c r="A103" s="124"/>
      <c r="B103" s="55" t="s">
        <v>87</v>
      </c>
      <c r="C103" s="56"/>
      <c r="D103" s="56"/>
      <c r="E103" s="56"/>
      <c r="F103" s="56"/>
      <c r="G103" s="56" t="s">
        <v>7</v>
      </c>
      <c r="H103" s="121"/>
      <c r="I103" s="152">
        <f t="shared" ref="I103:J103" si="28">I105</f>
        <v>27.2</v>
      </c>
      <c r="J103" s="152">
        <f t="shared" si="28"/>
        <v>21.86</v>
      </c>
      <c r="K103" s="153">
        <f>SUM(I103:J103)</f>
        <v>49.06</v>
      </c>
      <c r="L103" s="57">
        <f>VLOOKUP(B103,Работа!$B$4:$G$34,4,0)</f>
        <v>0</v>
      </c>
      <c r="M103" s="57">
        <f>L103*K103</f>
        <v>0</v>
      </c>
      <c r="N103" s="57"/>
      <c r="O103" s="57"/>
    </row>
    <row r="104" spans="1:30" ht="21" customHeight="1" outlineLevel="2" x14ac:dyDescent="0.25">
      <c r="A104" s="125"/>
      <c r="B104" s="59" t="s">
        <v>13</v>
      </c>
      <c r="C104" s="60"/>
      <c r="D104" s="60"/>
      <c r="E104" s="60"/>
      <c r="F104" s="60"/>
      <c r="G104" s="60"/>
      <c r="H104" s="60"/>
      <c r="I104" s="154"/>
      <c r="J104" s="154"/>
      <c r="K104" s="154"/>
      <c r="L104" s="61"/>
      <c r="M104" s="62">
        <f>M105</f>
        <v>0</v>
      </c>
      <c r="N104" s="62"/>
      <c r="O104" s="62"/>
    </row>
    <row r="105" spans="1:30" s="2" customFormat="1" ht="27" customHeight="1" outlineLevel="2" x14ac:dyDescent="0.25">
      <c r="A105" s="127"/>
      <c r="B105" s="128" t="s">
        <v>86</v>
      </c>
      <c r="C105" s="91"/>
      <c r="D105" s="91"/>
      <c r="E105" s="91"/>
      <c r="F105" s="93" t="s">
        <v>93</v>
      </c>
      <c r="G105" s="91" t="s">
        <v>63</v>
      </c>
      <c r="H105" s="135"/>
      <c r="I105" s="170">
        <v>27.2</v>
      </c>
      <c r="J105" s="170">
        <v>21.86</v>
      </c>
      <c r="K105" s="160">
        <f>SUM(I105:J105)</f>
        <v>49.06</v>
      </c>
      <c r="L105" s="202">
        <f>VLOOKUP(B105,Материал!$B$5:$L$49,9,0)</f>
        <v>0</v>
      </c>
      <c r="M105" s="129">
        <f>L105*K105</f>
        <v>0</v>
      </c>
      <c r="N105" s="216" t="s">
        <v>112</v>
      </c>
      <c r="O105" s="92"/>
    </row>
    <row r="106" spans="1:30" s="2" customFormat="1" ht="21" customHeight="1" outlineLevel="2" x14ac:dyDescent="0.25">
      <c r="A106" s="47" t="s">
        <v>89</v>
      </c>
      <c r="B106" s="48" t="s">
        <v>160</v>
      </c>
      <c r="C106" s="5"/>
      <c r="D106" s="5"/>
      <c r="E106" s="5"/>
      <c r="F106" s="5"/>
      <c r="G106" s="5"/>
      <c r="H106" s="5"/>
      <c r="I106" s="156"/>
      <c r="J106" s="156"/>
      <c r="K106" s="156"/>
      <c r="L106" s="6"/>
      <c r="M106" s="6"/>
      <c r="N106" s="6"/>
      <c r="O106" s="6"/>
      <c r="R106" s="27"/>
    </row>
    <row r="107" spans="1:30" s="2" customFormat="1" ht="21" customHeight="1" outlineLevel="2" x14ac:dyDescent="0.25">
      <c r="A107" s="49" t="s">
        <v>91</v>
      </c>
      <c r="B107" s="50" t="s">
        <v>161</v>
      </c>
      <c r="C107" s="51"/>
      <c r="D107" s="51"/>
      <c r="E107" s="51"/>
      <c r="F107" s="51"/>
      <c r="G107" s="51"/>
      <c r="H107" s="51"/>
      <c r="I107" s="157"/>
      <c r="J107" s="157"/>
      <c r="K107" s="157"/>
      <c r="L107" s="52"/>
      <c r="M107" s="52">
        <f>M108+M110</f>
        <v>0</v>
      </c>
      <c r="N107" s="52"/>
      <c r="O107" s="52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</row>
    <row r="108" spans="1:30" s="2" customFormat="1" ht="21" customHeight="1" outlineLevel="2" x14ac:dyDescent="0.25">
      <c r="A108" s="65"/>
      <c r="B108" s="53" t="s">
        <v>12</v>
      </c>
      <c r="C108" s="66"/>
      <c r="D108" s="66"/>
      <c r="E108" s="66"/>
      <c r="F108" s="66"/>
      <c r="G108" s="66"/>
      <c r="H108" s="67"/>
      <c r="I108" s="158"/>
      <c r="J108" s="158"/>
      <c r="K108" s="158"/>
      <c r="L108" s="20"/>
      <c r="M108" s="46">
        <f>M109</f>
        <v>0</v>
      </c>
      <c r="N108" s="46"/>
      <c r="O108" s="46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</row>
    <row r="109" spans="1:30" s="2" customFormat="1" ht="21" customHeight="1" outlineLevel="2" x14ac:dyDescent="0.25">
      <c r="A109" s="54"/>
      <c r="B109" s="55" t="s">
        <v>161</v>
      </c>
      <c r="C109" s="56"/>
      <c r="D109" s="56"/>
      <c r="E109" s="56"/>
      <c r="F109" s="56"/>
      <c r="G109" s="56" t="s">
        <v>6</v>
      </c>
      <c r="H109" s="121"/>
      <c r="I109" s="152">
        <f t="shared" ref="I109:J109" si="29">I111</f>
        <v>12</v>
      </c>
      <c r="J109" s="152">
        <f t="shared" si="29"/>
        <v>5</v>
      </c>
      <c r="K109" s="153">
        <f>SUM(I109:J109)</f>
        <v>17</v>
      </c>
      <c r="L109" s="57">
        <f>VLOOKUP(B109,Работа!$B$4:$G$34,4,0)</f>
        <v>0</v>
      </c>
      <c r="M109" s="57">
        <f>L109*K109</f>
        <v>0</v>
      </c>
      <c r="N109" s="57"/>
      <c r="O109" s="57"/>
      <c r="P109" s="27"/>
      <c r="Q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</row>
    <row r="110" spans="1:30" s="2" customFormat="1" ht="21" customHeight="1" outlineLevel="2" x14ac:dyDescent="0.25">
      <c r="A110" s="58"/>
      <c r="B110" s="59" t="s">
        <v>13</v>
      </c>
      <c r="C110" s="60"/>
      <c r="D110" s="60"/>
      <c r="E110" s="60"/>
      <c r="F110" s="60"/>
      <c r="G110" s="60"/>
      <c r="H110" s="60"/>
      <c r="I110" s="154"/>
      <c r="J110" s="154"/>
      <c r="K110" s="154"/>
      <c r="L110" s="61"/>
      <c r="M110" s="62">
        <f>M111</f>
        <v>0</v>
      </c>
      <c r="N110" s="62"/>
      <c r="O110" s="62"/>
      <c r="T110" s="3"/>
      <c r="V110" s="4"/>
    </row>
    <row r="111" spans="1:30" s="2" customFormat="1" ht="21" customHeight="1" outlineLevel="2" x14ac:dyDescent="0.25">
      <c r="A111" s="73"/>
      <c r="B111" s="222" t="s">
        <v>162</v>
      </c>
      <c r="C111" s="68"/>
      <c r="D111" s="68"/>
      <c r="E111" s="68"/>
      <c r="F111" s="96" t="s">
        <v>163</v>
      </c>
      <c r="G111" s="68" t="s">
        <v>6</v>
      </c>
      <c r="H111" s="63"/>
      <c r="I111" s="223">
        <v>12</v>
      </c>
      <c r="J111" s="223">
        <v>5</v>
      </c>
      <c r="K111" s="224">
        <f>SUM(I111:J111)</f>
        <v>17</v>
      </c>
      <c r="L111" s="202">
        <f>VLOOKUP(B111,Материал!$B$5:$L$49,9,0)</f>
        <v>0</v>
      </c>
      <c r="M111" s="68">
        <f>L111*K111</f>
        <v>0</v>
      </c>
      <c r="N111" s="195" t="s">
        <v>112</v>
      </c>
      <c r="O111" s="64"/>
      <c r="R111" s="75"/>
      <c r="T111" s="3"/>
      <c r="V111" s="4"/>
    </row>
    <row r="112" spans="1:30" s="2" customFormat="1" ht="21" customHeight="1" outlineLevel="2" x14ac:dyDescent="0.25">
      <c r="A112" s="225" t="s">
        <v>164</v>
      </c>
      <c r="B112" s="226" t="s">
        <v>165</v>
      </c>
      <c r="C112" s="5"/>
      <c r="D112" s="5"/>
      <c r="E112" s="5"/>
      <c r="F112" s="5"/>
      <c r="G112" s="5"/>
      <c r="H112" s="5"/>
      <c r="I112" s="156"/>
      <c r="J112" s="156"/>
      <c r="K112" s="156"/>
      <c r="L112" s="6"/>
      <c r="M112" s="6"/>
      <c r="N112" s="6"/>
      <c r="O112" s="6"/>
      <c r="P112" s="75"/>
      <c r="Q112" s="75"/>
      <c r="R112" s="75"/>
      <c r="S112" s="75"/>
      <c r="T112" s="76"/>
      <c r="U112" s="75"/>
      <c r="V112" s="77"/>
      <c r="W112" s="75"/>
      <c r="X112" s="75"/>
      <c r="Y112" s="75"/>
      <c r="Z112" s="75"/>
      <c r="AA112" s="75"/>
      <c r="AB112" s="75"/>
      <c r="AC112" s="75"/>
      <c r="AD112" s="75"/>
    </row>
    <row r="113" spans="1:30" s="2" customFormat="1" ht="21" customHeight="1" outlineLevel="2" x14ac:dyDescent="0.25">
      <c r="A113" s="227" t="s">
        <v>166</v>
      </c>
      <c r="B113" s="228" t="s">
        <v>165</v>
      </c>
      <c r="C113" s="51"/>
      <c r="D113" s="51"/>
      <c r="E113" s="51"/>
      <c r="F113" s="51"/>
      <c r="G113" s="51"/>
      <c r="H113" s="51"/>
      <c r="I113" s="157"/>
      <c r="J113" s="157"/>
      <c r="K113" s="157"/>
      <c r="L113" s="52"/>
      <c r="M113" s="52">
        <f>M114+M116</f>
        <v>0</v>
      </c>
      <c r="N113" s="52"/>
      <c r="O113" s="52"/>
      <c r="P113" s="75"/>
      <c r="Q113" s="75"/>
      <c r="R113" s="75"/>
      <c r="S113" s="75"/>
      <c r="T113" s="76"/>
      <c r="U113" s="75"/>
      <c r="V113" s="77"/>
      <c r="W113" s="75"/>
      <c r="X113" s="75"/>
      <c r="Y113" s="75"/>
      <c r="Z113" s="75"/>
      <c r="AA113" s="75"/>
      <c r="AB113" s="75"/>
      <c r="AC113" s="75"/>
      <c r="AD113" s="75"/>
    </row>
    <row r="114" spans="1:30" s="2" customFormat="1" ht="21" customHeight="1" outlineLevel="2" x14ac:dyDescent="0.25">
      <c r="A114" s="229"/>
      <c r="B114" s="230" t="s">
        <v>12</v>
      </c>
      <c r="C114" s="66"/>
      <c r="D114" s="66"/>
      <c r="E114" s="66"/>
      <c r="F114" s="66"/>
      <c r="G114" s="66"/>
      <c r="H114" s="67"/>
      <c r="I114" s="158"/>
      <c r="J114" s="158"/>
      <c r="K114" s="158"/>
      <c r="L114" s="20"/>
      <c r="M114" s="46">
        <f>M115</f>
        <v>0</v>
      </c>
      <c r="N114" s="46"/>
      <c r="O114" s="46"/>
      <c r="P114" s="75"/>
      <c r="Q114" s="75"/>
      <c r="R114" s="75"/>
      <c r="S114" s="75"/>
      <c r="T114" s="76"/>
      <c r="U114" s="75"/>
      <c r="V114" s="77"/>
      <c r="W114" s="75"/>
      <c r="X114" s="75"/>
      <c r="Y114" s="75"/>
      <c r="Z114" s="75"/>
      <c r="AA114" s="75"/>
      <c r="AB114" s="75"/>
      <c r="AC114" s="75"/>
      <c r="AD114" s="75"/>
    </row>
    <row r="115" spans="1:30" s="2" customFormat="1" ht="21" customHeight="1" outlineLevel="2" x14ac:dyDescent="0.25">
      <c r="A115" s="124"/>
      <c r="B115" s="55" t="s">
        <v>205</v>
      </c>
      <c r="C115" s="56"/>
      <c r="D115" s="56"/>
      <c r="E115" s="56"/>
      <c r="F115" s="56"/>
      <c r="G115" s="56" t="s">
        <v>7</v>
      </c>
      <c r="H115" s="121"/>
      <c r="I115" s="152">
        <f t="shared" ref="I115:J115" si="30">I117</f>
        <v>25.38</v>
      </c>
      <c r="J115" s="152">
        <f t="shared" si="30"/>
        <v>10.73</v>
      </c>
      <c r="K115" s="153">
        <f>SUM(I115:J115)</f>
        <v>36.11</v>
      </c>
      <c r="L115" s="57">
        <f>VLOOKUP(B115,Работа!$B$4:$G$34,4,0)</f>
        <v>0</v>
      </c>
      <c r="M115" s="57">
        <f>L115*K115</f>
        <v>0</v>
      </c>
      <c r="N115" s="57"/>
      <c r="O115" s="57"/>
      <c r="P115" s="75"/>
      <c r="Q115" s="75"/>
      <c r="R115" s="75"/>
      <c r="S115" s="75"/>
      <c r="T115" s="76"/>
      <c r="U115" s="75"/>
      <c r="V115" s="77"/>
      <c r="W115" s="75"/>
      <c r="X115" s="75"/>
      <c r="Y115" s="75"/>
      <c r="Z115" s="75"/>
      <c r="AA115" s="75"/>
      <c r="AB115" s="75"/>
      <c r="AC115" s="75"/>
      <c r="AD115" s="75"/>
    </row>
    <row r="116" spans="1:30" s="2" customFormat="1" ht="21" customHeight="1" outlineLevel="2" x14ac:dyDescent="0.25">
      <c r="A116" s="231"/>
      <c r="B116" s="232" t="s">
        <v>13</v>
      </c>
      <c r="C116" s="91"/>
      <c r="D116" s="91"/>
      <c r="E116" s="91"/>
      <c r="F116" s="93"/>
      <c r="G116" s="91"/>
      <c r="H116" s="135"/>
      <c r="I116" s="135"/>
      <c r="J116" s="135"/>
      <c r="K116" s="160"/>
      <c r="L116" s="90"/>
      <c r="M116" s="233">
        <f>M117</f>
        <v>0</v>
      </c>
      <c r="N116" s="93"/>
      <c r="O116" s="92"/>
      <c r="P116" s="75"/>
      <c r="Q116" s="75"/>
      <c r="R116" s="75"/>
      <c r="S116" s="75"/>
      <c r="T116" s="76"/>
      <c r="U116" s="75"/>
      <c r="V116" s="77"/>
      <c r="W116" s="75"/>
      <c r="X116" s="75"/>
      <c r="Y116" s="75"/>
      <c r="Z116" s="75"/>
      <c r="AA116" s="75"/>
      <c r="AB116" s="75"/>
      <c r="AC116" s="75"/>
      <c r="AD116" s="75"/>
    </row>
    <row r="117" spans="1:30" s="2" customFormat="1" ht="21" customHeight="1" outlineLevel="2" x14ac:dyDescent="0.25">
      <c r="A117" s="125"/>
      <c r="B117" s="94" t="s">
        <v>168</v>
      </c>
      <c r="C117" s="95"/>
      <c r="D117" s="95"/>
      <c r="E117" s="95"/>
      <c r="F117" s="95" t="s">
        <v>167</v>
      </c>
      <c r="G117" s="95" t="s">
        <v>7</v>
      </c>
      <c r="H117" s="100"/>
      <c r="I117" s="169">
        <v>25.38</v>
      </c>
      <c r="J117" s="169">
        <v>10.73</v>
      </c>
      <c r="K117" s="159">
        <f>SUM(I117:J117)</f>
        <v>36.11</v>
      </c>
      <c r="L117" s="202">
        <f>VLOOKUP(B117,Материал!$B$5:$L$49,9,0)</f>
        <v>0</v>
      </c>
      <c r="M117" s="68">
        <f>L117*K117</f>
        <v>0</v>
      </c>
      <c r="N117" s="195" t="s">
        <v>112</v>
      </c>
      <c r="O117" s="64"/>
      <c r="P117" s="75"/>
      <c r="Q117" s="75"/>
      <c r="R117" s="75"/>
      <c r="S117" s="75"/>
      <c r="T117" s="76"/>
      <c r="U117" s="75"/>
      <c r="V117" s="77"/>
      <c r="W117" s="75"/>
      <c r="X117" s="75"/>
      <c r="Y117" s="75"/>
      <c r="Z117" s="75"/>
      <c r="AA117" s="75"/>
      <c r="AB117" s="75"/>
      <c r="AC117" s="75"/>
      <c r="AD117" s="75"/>
    </row>
    <row r="118" spans="1:30" ht="19.5" customHeight="1" x14ac:dyDescent="0.25">
      <c r="A118" s="47" t="s">
        <v>76</v>
      </c>
      <c r="B118" s="48" t="s">
        <v>32</v>
      </c>
      <c r="C118" s="5"/>
      <c r="D118" s="5"/>
      <c r="E118" s="5"/>
      <c r="F118" s="5"/>
      <c r="G118" s="5"/>
      <c r="H118" s="5"/>
      <c r="I118" s="156"/>
      <c r="J118" s="156"/>
      <c r="K118" s="156"/>
      <c r="L118" s="6"/>
      <c r="M118" s="6"/>
      <c r="N118" s="6"/>
      <c r="O118" s="6"/>
      <c r="P118" s="75"/>
      <c r="Q118" s="75"/>
      <c r="R118" s="75"/>
      <c r="S118" s="75"/>
      <c r="T118" s="76"/>
      <c r="U118" s="75"/>
      <c r="V118" s="77"/>
      <c r="W118" s="75"/>
      <c r="X118" s="75"/>
      <c r="Y118" s="75"/>
      <c r="Z118" s="75"/>
      <c r="AA118" s="75"/>
      <c r="AB118" s="75"/>
      <c r="AC118" s="75"/>
      <c r="AD118" s="75"/>
    </row>
    <row r="119" spans="1:30" ht="19.5" customHeight="1" outlineLevel="1" x14ac:dyDescent="0.25">
      <c r="A119" s="49" t="s">
        <v>77</v>
      </c>
      <c r="B119" s="50" t="s">
        <v>32</v>
      </c>
      <c r="C119" s="51"/>
      <c r="D119" s="51"/>
      <c r="E119" s="51"/>
      <c r="F119" s="51"/>
      <c r="G119" s="51"/>
      <c r="H119" s="51"/>
      <c r="I119" s="157"/>
      <c r="J119" s="157"/>
      <c r="K119" s="157"/>
      <c r="L119" s="52"/>
      <c r="M119" s="52">
        <f>M120+M122</f>
        <v>0</v>
      </c>
      <c r="N119" s="52"/>
      <c r="O119" s="52"/>
      <c r="P119" s="75"/>
      <c r="Q119" s="75"/>
      <c r="R119" s="75"/>
      <c r="S119" s="75"/>
      <c r="T119" s="76"/>
      <c r="U119" s="75"/>
      <c r="V119" s="77"/>
      <c r="W119" s="75"/>
      <c r="X119" s="75"/>
      <c r="Y119" s="75"/>
      <c r="Z119" s="75"/>
      <c r="AA119" s="75"/>
      <c r="AB119" s="75"/>
      <c r="AC119" s="75"/>
      <c r="AD119" s="75"/>
    </row>
    <row r="120" spans="1:30" ht="19.5" customHeight="1" outlineLevel="2" x14ac:dyDescent="0.25">
      <c r="A120" s="69"/>
      <c r="B120" s="53" t="s">
        <v>12</v>
      </c>
      <c r="C120" s="66"/>
      <c r="D120" s="66"/>
      <c r="E120" s="66"/>
      <c r="F120" s="66"/>
      <c r="G120" s="66"/>
      <c r="H120" s="67"/>
      <c r="I120" s="158"/>
      <c r="J120" s="158"/>
      <c r="K120" s="158"/>
      <c r="L120" s="20"/>
      <c r="M120" s="46">
        <f>M121</f>
        <v>0</v>
      </c>
      <c r="N120" s="46"/>
      <c r="O120" s="46"/>
      <c r="P120" s="75"/>
      <c r="Q120" s="75"/>
      <c r="R120" s="75"/>
      <c r="S120" s="75"/>
      <c r="T120" s="76"/>
      <c r="U120" s="75"/>
      <c r="V120" s="77"/>
      <c r="W120" s="75"/>
      <c r="X120" s="75"/>
      <c r="Y120" s="75"/>
      <c r="Z120" s="75"/>
      <c r="AA120" s="75"/>
      <c r="AB120" s="75"/>
      <c r="AC120" s="75"/>
      <c r="AD120" s="75"/>
    </row>
    <row r="121" spans="1:30" s="2" customFormat="1" ht="20.25" customHeight="1" outlineLevel="3" x14ac:dyDescent="0.25">
      <c r="A121" s="65"/>
      <c r="B121" s="55" t="s">
        <v>35</v>
      </c>
      <c r="C121" s="56"/>
      <c r="D121" s="56"/>
      <c r="E121" s="56"/>
      <c r="F121" s="56"/>
      <c r="G121" s="56" t="s">
        <v>6</v>
      </c>
      <c r="H121" s="121"/>
      <c r="I121" s="152"/>
      <c r="J121" s="152">
        <f>SUM(J123:J125)</f>
        <v>39</v>
      </c>
      <c r="K121" s="153">
        <f>SUM(I121:J121)</f>
        <v>39</v>
      </c>
      <c r="L121" s="57">
        <f>VLOOKUP(B121,Работа!$B$4:$G$34,4,0)</f>
        <v>0</v>
      </c>
      <c r="M121" s="57">
        <f>L121*K121</f>
        <v>0</v>
      </c>
      <c r="N121" s="57"/>
      <c r="O121" s="117"/>
      <c r="P121" s="75"/>
      <c r="Q121" s="75"/>
      <c r="R121" s="75"/>
      <c r="S121" s="75"/>
      <c r="T121" s="76"/>
      <c r="U121" s="75"/>
      <c r="V121" s="77"/>
      <c r="W121" s="75"/>
      <c r="X121" s="75"/>
      <c r="Y121" s="75"/>
      <c r="Z121" s="75"/>
      <c r="AA121" s="75"/>
      <c r="AB121" s="75"/>
      <c r="AC121" s="75"/>
      <c r="AD121" s="75"/>
    </row>
    <row r="122" spans="1:30" s="2" customFormat="1" ht="21" customHeight="1" outlineLevel="3" x14ac:dyDescent="0.25">
      <c r="A122" s="58"/>
      <c r="B122" s="59" t="s">
        <v>13</v>
      </c>
      <c r="C122" s="60"/>
      <c r="D122" s="60"/>
      <c r="E122" s="60"/>
      <c r="F122" s="60"/>
      <c r="G122" s="60"/>
      <c r="H122" s="60"/>
      <c r="I122" s="154"/>
      <c r="J122" s="154"/>
      <c r="K122" s="154"/>
      <c r="L122" s="61"/>
      <c r="M122" s="62">
        <f>SUM(M123:M125)</f>
        <v>0</v>
      </c>
      <c r="N122" s="62"/>
      <c r="O122" s="118"/>
      <c r="P122" s="75"/>
      <c r="Q122" s="75"/>
      <c r="R122" s="75"/>
      <c r="S122" s="75"/>
      <c r="T122" s="76"/>
      <c r="U122" s="75"/>
      <c r="V122" s="77"/>
      <c r="W122" s="75"/>
      <c r="X122" s="75"/>
      <c r="Y122" s="75"/>
      <c r="Z122" s="75"/>
      <c r="AA122" s="75"/>
      <c r="AB122" s="75"/>
      <c r="AC122" s="75"/>
      <c r="AD122" s="75"/>
    </row>
    <row r="123" spans="1:30" s="75" customFormat="1" ht="21.75" customHeight="1" outlineLevel="3" x14ac:dyDescent="0.25">
      <c r="A123" s="73"/>
      <c r="B123" s="205" t="s">
        <v>199</v>
      </c>
      <c r="C123" s="129"/>
      <c r="D123" s="206">
        <v>2.48</v>
      </c>
      <c r="E123" s="206">
        <v>2.0699999999999998</v>
      </c>
      <c r="F123" s="86" t="s">
        <v>200</v>
      </c>
      <c r="G123" s="74" t="s">
        <v>6</v>
      </c>
      <c r="H123" s="78">
        <f>(D123*E123)*K123</f>
        <v>184.80959999999999</v>
      </c>
      <c r="I123" s="171"/>
      <c r="J123" s="171">
        <v>36</v>
      </c>
      <c r="K123" s="155">
        <f>SUM(I123:J123)</f>
        <v>36</v>
      </c>
      <c r="L123" s="202">
        <f>VLOOKUP(B123,Материал!$B$5:$L$49,9,0)</f>
        <v>0</v>
      </c>
      <c r="M123" s="74">
        <f>L123*K123</f>
        <v>0</v>
      </c>
      <c r="N123" s="64" t="s">
        <v>82</v>
      </c>
      <c r="O123" s="119"/>
      <c r="T123" s="76"/>
      <c r="V123" s="77"/>
    </row>
    <row r="124" spans="1:30" s="75" customFormat="1" ht="21.75" customHeight="1" outlineLevel="3" x14ac:dyDescent="0.25">
      <c r="A124" s="73"/>
      <c r="B124" s="205" t="s">
        <v>201</v>
      </c>
      <c r="C124" s="129"/>
      <c r="D124" s="206">
        <v>2.68</v>
      </c>
      <c r="E124" s="206">
        <v>2.0699999999999998</v>
      </c>
      <c r="F124" s="86" t="s">
        <v>202</v>
      </c>
      <c r="G124" s="74" t="s">
        <v>6</v>
      </c>
      <c r="H124" s="78">
        <f>(D124*E124)*K124</f>
        <v>11.0952</v>
      </c>
      <c r="I124" s="171"/>
      <c r="J124" s="171">
        <v>2</v>
      </c>
      <c r="K124" s="155">
        <f>SUM(I124:J124)</f>
        <v>2</v>
      </c>
      <c r="L124" s="202">
        <f>VLOOKUP(B124,Материал!$B$5:$L$49,9,0)</f>
        <v>0</v>
      </c>
      <c r="M124" s="74">
        <f t="shared" ref="M124:M125" si="31">L124*K124</f>
        <v>0</v>
      </c>
      <c r="N124" s="64" t="s">
        <v>82</v>
      </c>
      <c r="O124" s="119"/>
      <c r="T124" s="76"/>
      <c r="V124" s="77"/>
    </row>
    <row r="125" spans="1:30" s="75" customFormat="1" ht="21.75" customHeight="1" outlineLevel="3" x14ac:dyDescent="0.25">
      <c r="A125" s="73"/>
      <c r="B125" s="205" t="s">
        <v>204</v>
      </c>
      <c r="C125" s="129"/>
      <c r="D125" s="206">
        <v>2.86</v>
      </c>
      <c r="E125" s="206">
        <v>2.0699999999999998</v>
      </c>
      <c r="F125" s="86" t="s">
        <v>203</v>
      </c>
      <c r="G125" s="74" t="s">
        <v>6</v>
      </c>
      <c r="H125" s="78">
        <f>(D125*E125)*K125</f>
        <v>5.9201999999999995</v>
      </c>
      <c r="I125" s="171"/>
      <c r="J125" s="171">
        <v>1</v>
      </c>
      <c r="K125" s="155">
        <f>SUM(I125:J125)</f>
        <v>1</v>
      </c>
      <c r="L125" s="202">
        <f>VLOOKUP(B125,Материал!$B$5:$L$49,9,0)</f>
        <v>0</v>
      </c>
      <c r="M125" s="74">
        <f t="shared" si="31"/>
        <v>0</v>
      </c>
      <c r="N125" s="64" t="s">
        <v>82</v>
      </c>
      <c r="O125" s="119"/>
      <c r="R125" s="27"/>
      <c r="T125" s="76"/>
      <c r="V125" s="77"/>
    </row>
    <row r="126" spans="1:30" x14ac:dyDescent="0.25">
      <c r="A126" s="47" t="s">
        <v>23</v>
      </c>
      <c r="B126" s="48" t="s">
        <v>22</v>
      </c>
      <c r="C126" s="5"/>
      <c r="D126" s="5"/>
      <c r="E126" s="5"/>
      <c r="F126" s="5"/>
      <c r="G126" s="5"/>
      <c r="H126" s="5"/>
      <c r="I126" s="156"/>
      <c r="J126" s="156"/>
      <c r="K126" s="156"/>
      <c r="L126" s="6"/>
      <c r="M126" s="6"/>
      <c r="N126" s="6"/>
      <c r="O126" s="6"/>
    </row>
    <row r="127" spans="1:30" ht="19.5" customHeight="1" outlineLevel="1" x14ac:dyDescent="0.25">
      <c r="A127" s="49" t="s">
        <v>24</v>
      </c>
      <c r="B127" s="50" t="s">
        <v>22</v>
      </c>
      <c r="C127" s="51"/>
      <c r="D127" s="51"/>
      <c r="E127" s="51"/>
      <c r="F127" s="51"/>
      <c r="G127" s="51"/>
      <c r="H127" s="51"/>
      <c r="I127" s="157"/>
      <c r="J127" s="157"/>
      <c r="K127" s="157"/>
      <c r="L127" s="52"/>
      <c r="M127" s="52">
        <f>M128+M131</f>
        <v>0</v>
      </c>
      <c r="N127" s="52"/>
      <c r="O127" s="52"/>
    </row>
    <row r="128" spans="1:30" ht="19.5" customHeight="1" outlineLevel="2" x14ac:dyDescent="0.25">
      <c r="A128" s="69"/>
      <c r="B128" s="53" t="s">
        <v>12</v>
      </c>
      <c r="C128" s="66"/>
      <c r="D128" s="66"/>
      <c r="E128" s="66"/>
      <c r="F128" s="66"/>
      <c r="G128" s="66"/>
      <c r="H128" s="67"/>
      <c r="I128" s="158"/>
      <c r="J128" s="158"/>
      <c r="K128" s="158"/>
      <c r="L128" s="20"/>
      <c r="M128" s="46">
        <f>M129+M130</f>
        <v>0</v>
      </c>
      <c r="N128" s="46"/>
      <c r="O128" s="46"/>
    </row>
    <row r="129" spans="1:30" ht="26.25" customHeight="1" outlineLevel="2" x14ac:dyDescent="0.25">
      <c r="A129" s="124"/>
      <c r="B129" s="55" t="s">
        <v>64</v>
      </c>
      <c r="C129" s="56"/>
      <c r="D129" s="56"/>
      <c r="E129" s="56"/>
      <c r="F129" s="56"/>
      <c r="G129" s="56" t="s">
        <v>6</v>
      </c>
      <c r="H129" s="121"/>
      <c r="I129" s="152">
        <f>I132</f>
        <v>9</v>
      </c>
      <c r="J129" s="152">
        <f>J132</f>
        <v>9</v>
      </c>
      <c r="K129" s="153">
        <f>SUM(I129:J129)</f>
        <v>18</v>
      </c>
      <c r="L129" s="57">
        <f>VLOOKUP(B129,Работа!$B$4:$G$34,4,0)</f>
        <v>0</v>
      </c>
      <c r="M129" s="57">
        <f>L129*K129</f>
        <v>0</v>
      </c>
      <c r="N129" s="57"/>
      <c r="O129" s="57"/>
    </row>
    <row r="130" spans="1:30" ht="26.25" customHeight="1" outlineLevel="2" x14ac:dyDescent="0.25">
      <c r="A130" s="124"/>
      <c r="B130" s="55" t="s">
        <v>30</v>
      </c>
      <c r="C130" s="56"/>
      <c r="D130" s="56"/>
      <c r="E130" s="56"/>
      <c r="F130" s="56"/>
      <c r="G130" s="56" t="s">
        <v>7</v>
      </c>
      <c r="H130" s="121"/>
      <c r="I130" s="152">
        <v>685.65</v>
      </c>
      <c r="J130" s="152">
        <v>1237.53</v>
      </c>
      <c r="K130" s="153">
        <f>SUM(I130:J130)</f>
        <v>1923.1799999999998</v>
      </c>
      <c r="L130" s="57">
        <f>VLOOKUP(B130,Работа!$B$4:$G$34,4,0)</f>
        <v>0</v>
      </c>
      <c r="M130" s="57">
        <f>L130*K130</f>
        <v>0</v>
      </c>
      <c r="N130" s="57"/>
      <c r="O130" s="57"/>
      <c r="W130" s="26"/>
      <c r="X130" s="26"/>
      <c r="Y130" s="26"/>
      <c r="Z130" s="26"/>
      <c r="AA130" s="26"/>
      <c r="AB130" s="26"/>
      <c r="AC130" s="26"/>
      <c r="AD130" s="26"/>
    </row>
    <row r="131" spans="1:30" ht="24" customHeight="1" outlineLevel="2" x14ac:dyDescent="0.25">
      <c r="A131" s="125"/>
      <c r="B131" s="59" t="s">
        <v>13</v>
      </c>
      <c r="C131" s="60"/>
      <c r="D131" s="60"/>
      <c r="E131" s="60"/>
      <c r="F131" s="60"/>
      <c r="G131" s="60"/>
      <c r="H131" s="60"/>
      <c r="I131" s="154"/>
      <c r="J131" s="154"/>
      <c r="K131" s="154"/>
      <c r="L131" s="61"/>
      <c r="M131" s="62">
        <f>M132</f>
        <v>0</v>
      </c>
      <c r="N131" s="62"/>
      <c r="O131" s="62"/>
    </row>
    <row r="132" spans="1:30" ht="27" customHeight="1" outlineLevel="2" x14ac:dyDescent="0.25">
      <c r="A132" s="125"/>
      <c r="B132" s="94" t="s">
        <v>65</v>
      </c>
      <c r="C132" s="95"/>
      <c r="D132" s="95"/>
      <c r="E132" s="95"/>
      <c r="F132" s="95" t="s">
        <v>66</v>
      </c>
      <c r="G132" s="95" t="s">
        <v>6</v>
      </c>
      <c r="H132" s="100"/>
      <c r="I132" s="169">
        <v>9</v>
      </c>
      <c r="J132" s="169">
        <v>9</v>
      </c>
      <c r="K132" s="159">
        <f>SUM(I132:J132)</f>
        <v>18</v>
      </c>
      <c r="L132" s="202">
        <f>VLOOKUP(B132,Материал!$B$5:$L$49,9,0)</f>
        <v>0</v>
      </c>
      <c r="M132" s="68">
        <f>L132*K132</f>
        <v>0</v>
      </c>
      <c r="N132" s="95" t="s">
        <v>66</v>
      </c>
      <c r="O132" s="64"/>
    </row>
    <row r="133" spans="1:30" ht="19.5" customHeight="1" x14ac:dyDescent="0.25">
      <c r="A133" s="5"/>
      <c r="B133" s="242" t="s">
        <v>25</v>
      </c>
      <c r="C133" s="243"/>
      <c r="D133" s="243"/>
      <c r="E133" s="243"/>
      <c r="F133" s="243"/>
      <c r="G133" s="243"/>
      <c r="H133" s="243"/>
      <c r="I133" s="243"/>
      <c r="J133" s="243"/>
      <c r="K133" s="243"/>
      <c r="L133" s="244"/>
      <c r="M133" s="6">
        <f>M87+M31+M17+M93+M101+M127+M119+M107+M113+M75+M69</f>
        <v>0</v>
      </c>
      <c r="N133" s="5"/>
      <c r="O133" s="5"/>
    </row>
    <row r="134" spans="1:30" ht="19.5" customHeight="1" x14ac:dyDescent="0.25">
      <c r="A134" s="19"/>
      <c r="B134" s="245" t="s">
        <v>8</v>
      </c>
      <c r="C134" s="246"/>
      <c r="D134" s="246"/>
      <c r="E134" s="246"/>
      <c r="F134" s="246"/>
      <c r="G134" s="246"/>
      <c r="H134" s="246"/>
      <c r="I134" s="246"/>
      <c r="J134" s="246"/>
      <c r="K134" s="246"/>
      <c r="L134" s="247"/>
      <c r="M134" s="20">
        <f>M128+M120+M114+M108+M102+M94+M88+M76+M70+M32+M18</f>
        <v>0</v>
      </c>
      <c r="N134" s="19"/>
      <c r="O134" s="19"/>
      <c r="R134" s="1"/>
    </row>
    <row r="135" spans="1:30" ht="19.5" customHeight="1" x14ac:dyDescent="0.25">
      <c r="A135" s="19"/>
      <c r="B135" s="245" t="s">
        <v>9</v>
      </c>
      <c r="C135" s="246"/>
      <c r="D135" s="246"/>
      <c r="E135" s="246"/>
      <c r="F135" s="246"/>
      <c r="G135" s="246"/>
      <c r="H135" s="246"/>
      <c r="I135" s="246"/>
      <c r="J135" s="246"/>
      <c r="K135" s="246"/>
      <c r="L135" s="247"/>
      <c r="M135" s="20">
        <f>M131+M122+M116+M110+M104+M97+M90+M78+M72+M50+M20</f>
        <v>0</v>
      </c>
      <c r="N135" s="19"/>
      <c r="O135" s="19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s="26" customFormat="1" ht="19.5" customHeight="1" x14ac:dyDescent="0.25">
      <c r="A136" s="19"/>
      <c r="B136" s="245" t="s">
        <v>17</v>
      </c>
      <c r="C136" s="246"/>
      <c r="D136" s="246"/>
      <c r="E136" s="246"/>
      <c r="F136" s="246"/>
      <c r="G136" s="246"/>
      <c r="H136" s="246"/>
      <c r="I136" s="246"/>
      <c r="J136" s="246"/>
      <c r="K136" s="246"/>
      <c r="L136" s="247"/>
      <c r="M136" s="20"/>
      <c r="N136" s="19"/>
      <c r="O136" s="19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5"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5"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5">
      <c r="B139" s="217" t="s">
        <v>103</v>
      </c>
      <c r="C139" s="218"/>
      <c r="D139" s="218"/>
      <c r="E139" s="218"/>
      <c r="F139" s="219"/>
      <c r="G139" s="218"/>
      <c r="H139" s="220"/>
      <c r="I139" s="221"/>
      <c r="J139" s="22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20.25" x14ac:dyDescent="0.3">
      <c r="B140" s="234" t="s">
        <v>207</v>
      </c>
      <c r="C140" s="218"/>
      <c r="D140" s="218"/>
      <c r="E140" s="218"/>
      <c r="F140" s="219"/>
      <c r="G140" s="218"/>
      <c r="H140" s="220"/>
      <c r="I140" s="221"/>
      <c r="J140" s="22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20.25" x14ac:dyDescent="0.3">
      <c r="B141" s="234" t="s">
        <v>208</v>
      </c>
      <c r="C141" s="218"/>
      <c r="D141" s="218"/>
      <c r="E141" s="218"/>
      <c r="F141" s="219"/>
      <c r="G141" s="218"/>
      <c r="H141" s="220"/>
      <c r="I141" s="221"/>
      <c r="J141" s="22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49.5" customHeight="1" x14ac:dyDescent="0.25">
      <c r="B142" s="248" t="s">
        <v>206</v>
      </c>
      <c r="C142" s="248"/>
      <c r="D142" s="248"/>
      <c r="E142" s="248"/>
      <c r="F142" s="248"/>
      <c r="G142" s="248"/>
      <c r="H142" s="248"/>
      <c r="I142" s="248"/>
      <c r="J142" s="248"/>
      <c r="K142" s="248"/>
      <c r="L142" s="248"/>
      <c r="M142" s="248"/>
      <c r="N142" s="248"/>
      <c r="O142" s="248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20.25" x14ac:dyDescent="0.25">
      <c r="B143" s="235"/>
      <c r="C143" s="218"/>
      <c r="D143" s="218"/>
      <c r="E143" s="218"/>
      <c r="F143" s="219"/>
      <c r="G143" s="218"/>
      <c r="H143" s="220"/>
      <c r="I143" s="221"/>
      <c r="J143" s="22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s="1" customFormat="1" ht="21.75" customHeight="1" x14ac:dyDescent="0.25">
      <c r="B144" s="130" t="s">
        <v>26</v>
      </c>
      <c r="C144" s="131"/>
      <c r="D144" s="131"/>
      <c r="E144" s="131"/>
      <c r="H144" s="21"/>
      <c r="I144" s="161"/>
      <c r="J144" s="161"/>
      <c r="K144" s="162"/>
    </row>
    <row r="145" spans="1:30" s="1" customFormat="1" ht="20.25" customHeight="1" x14ac:dyDescent="0.25">
      <c r="B145" s="211" t="s">
        <v>88</v>
      </c>
      <c r="H145" s="21"/>
      <c r="I145" s="161"/>
      <c r="J145" s="161"/>
      <c r="K145" s="162"/>
      <c r="O145" s="16"/>
    </row>
    <row r="146" spans="1:30" s="1" customFormat="1" ht="20.25" customHeight="1" x14ac:dyDescent="0.25">
      <c r="B146" s="211" t="s">
        <v>67</v>
      </c>
      <c r="H146" s="21"/>
      <c r="I146" s="161"/>
      <c r="J146" s="161"/>
      <c r="K146" s="162"/>
    </row>
    <row r="147" spans="1:30" s="1" customFormat="1" ht="20.25" customHeight="1" x14ac:dyDescent="0.25">
      <c r="B147" s="211" t="s">
        <v>94</v>
      </c>
      <c r="H147" s="21"/>
      <c r="I147" s="161"/>
      <c r="J147" s="161"/>
      <c r="K147" s="162"/>
    </row>
    <row r="148" spans="1:30" s="1" customFormat="1" ht="20.25" customHeight="1" x14ac:dyDescent="0.25">
      <c r="B148" s="211" t="s">
        <v>95</v>
      </c>
      <c r="H148" s="21"/>
      <c r="I148" s="161"/>
      <c r="J148" s="161"/>
      <c r="K148" s="162"/>
    </row>
    <row r="149" spans="1:30" s="1" customFormat="1" ht="38.25" customHeight="1" x14ac:dyDescent="0.25">
      <c r="B149" s="249" t="s">
        <v>104</v>
      </c>
      <c r="C149" s="249"/>
      <c r="D149" s="249"/>
      <c r="E149" s="249"/>
      <c r="F149" s="249"/>
      <c r="G149" s="249"/>
      <c r="H149" s="249"/>
      <c r="I149" s="249"/>
      <c r="J149" s="249"/>
      <c r="K149" s="249"/>
      <c r="L149" s="249"/>
      <c r="M149" s="249"/>
      <c r="N149" s="249"/>
      <c r="O149" s="249"/>
      <c r="R149" s="2"/>
    </row>
    <row r="150" spans="1:30" s="1" customFormat="1" ht="20.25" customHeight="1" x14ac:dyDescent="0.25">
      <c r="B150" s="211" t="s">
        <v>106</v>
      </c>
      <c r="H150" s="21"/>
      <c r="I150" s="161"/>
      <c r="J150" s="161"/>
      <c r="K150" s="162"/>
      <c r="P150" s="2"/>
      <c r="Q150" s="2"/>
      <c r="R150" s="2"/>
      <c r="S150" s="3"/>
      <c r="T150" s="2"/>
      <c r="U150" s="4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s="1" customFormat="1" ht="20.25" customHeight="1" x14ac:dyDescent="0.25">
      <c r="B151" s="211" t="s">
        <v>96</v>
      </c>
      <c r="H151" s="21"/>
      <c r="I151" s="161"/>
      <c r="J151" s="161"/>
      <c r="K151" s="162"/>
      <c r="P151" s="2"/>
      <c r="Q151" s="2"/>
      <c r="R151" s="2"/>
      <c r="S151" s="3"/>
      <c r="T151" s="2"/>
      <c r="U151" s="4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s="1" customFormat="1" ht="20.25" customHeight="1" x14ac:dyDescent="0.25">
      <c r="B152" s="211" t="s">
        <v>97</v>
      </c>
      <c r="H152" s="21"/>
      <c r="I152" s="161"/>
      <c r="J152" s="161"/>
      <c r="K152" s="162"/>
      <c r="P152" s="2"/>
      <c r="Q152" s="2"/>
      <c r="S152" s="3"/>
      <c r="T152" s="2"/>
      <c r="U152" s="4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s="1" customFormat="1" ht="20.25" customHeight="1" x14ac:dyDescent="0.25">
      <c r="B153" s="211" t="s">
        <v>98</v>
      </c>
      <c r="H153" s="21"/>
      <c r="I153" s="161"/>
      <c r="J153" s="161"/>
      <c r="K153" s="162"/>
    </row>
    <row r="154" spans="1:30" s="1" customFormat="1" ht="20.25" customHeight="1" x14ac:dyDescent="0.25">
      <c r="B154" s="211" t="s">
        <v>99</v>
      </c>
      <c r="I154" s="161"/>
      <c r="J154" s="161"/>
      <c r="K154" s="161"/>
    </row>
    <row r="155" spans="1:30" s="1" customFormat="1" ht="20.25" customHeight="1" x14ac:dyDescent="0.25">
      <c r="B155" s="14" t="s">
        <v>100</v>
      </c>
      <c r="H155" s="21"/>
      <c r="I155" s="161"/>
      <c r="J155" s="161"/>
      <c r="K155" s="162"/>
    </row>
    <row r="156" spans="1:30" s="2" customFormat="1" x14ac:dyDescent="0.25">
      <c r="A156" s="10"/>
      <c r="B156" s="211" t="s">
        <v>101</v>
      </c>
      <c r="C156" s="9"/>
      <c r="D156" s="80"/>
      <c r="E156" s="80"/>
      <c r="F156" s="7"/>
      <c r="G156" s="9"/>
      <c r="H156" s="9"/>
      <c r="I156" s="181"/>
      <c r="J156" s="182"/>
      <c r="K156" s="183"/>
      <c r="L156" s="182"/>
      <c r="M156" s="182"/>
      <c r="N156" s="25"/>
      <c r="O156" s="9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s="2" customFormat="1" x14ac:dyDescent="0.25">
      <c r="A157" s="10"/>
      <c r="B157" s="236" t="s">
        <v>102</v>
      </c>
      <c r="C157" s="237"/>
      <c r="D157" s="238"/>
      <c r="E157" s="238"/>
      <c r="F157" s="7"/>
      <c r="G157" s="9"/>
      <c r="H157" s="9"/>
      <c r="I157" s="181"/>
      <c r="J157" s="182"/>
      <c r="K157" s="183"/>
      <c r="L157" s="182"/>
      <c r="M157" s="182"/>
      <c r="N157" s="25"/>
      <c r="O157" s="9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2" customFormat="1" x14ac:dyDescent="0.25">
      <c r="A158" s="10"/>
      <c r="B158" s="14"/>
      <c r="C158" s="9"/>
      <c r="D158" s="80"/>
      <c r="E158" s="80"/>
      <c r="F158" s="7"/>
      <c r="G158" s="9"/>
      <c r="H158" s="9"/>
      <c r="I158" s="181"/>
      <c r="J158" s="182"/>
      <c r="K158" s="183"/>
      <c r="L158" s="182"/>
      <c r="M158" s="182"/>
      <c r="N158" s="25"/>
      <c r="O158" s="9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s="1" customFormat="1" ht="22.5" customHeight="1" x14ac:dyDescent="0.25">
      <c r="B159" s="14" t="s">
        <v>68</v>
      </c>
      <c r="H159" s="21"/>
      <c r="I159" s="161"/>
      <c r="J159" s="161"/>
      <c r="K159" s="162"/>
    </row>
    <row r="160" spans="1:30" s="1" customFormat="1" ht="18.75" customHeight="1" x14ac:dyDescent="0.25">
      <c r="B160" s="14" t="s">
        <v>69</v>
      </c>
      <c r="H160" s="21"/>
      <c r="I160" s="161"/>
      <c r="J160" s="161"/>
      <c r="K160" s="162"/>
      <c r="R160" s="2"/>
    </row>
    <row r="161" spans="1:30" s="1" customFormat="1" ht="18.75" customHeight="1" x14ac:dyDescent="0.25">
      <c r="B161" s="14" t="s">
        <v>70</v>
      </c>
      <c r="H161" s="21"/>
      <c r="I161" s="161"/>
      <c r="J161" s="161"/>
      <c r="K161" s="162"/>
      <c r="P161" s="2"/>
      <c r="Q161" s="2"/>
      <c r="R161" s="2"/>
      <c r="S161" s="3"/>
      <c r="T161" s="2"/>
      <c r="U161" s="4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s="1" customFormat="1" ht="18.75" customHeight="1" x14ac:dyDescent="0.25">
      <c r="B162" s="14" t="s">
        <v>71</v>
      </c>
      <c r="H162" s="21"/>
      <c r="I162" s="161"/>
      <c r="J162" s="161"/>
      <c r="K162" s="162"/>
      <c r="P162" s="2"/>
      <c r="Q162" s="2"/>
      <c r="R162" s="2"/>
      <c r="S162" s="3"/>
      <c r="T162" s="2"/>
      <c r="U162" s="4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s="1" customFormat="1" ht="18.75" customHeight="1" x14ac:dyDescent="0.25">
      <c r="B163" s="14" t="s">
        <v>72</v>
      </c>
      <c r="H163" s="21"/>
      <c r="I163" s="161"/>
      <c r="J163" s="161"/>
      <c r="K163" s="162"/>
      <c r="P163" s="2"/>
      <c r="Q163" s="2"/>
      <c r="R163" s="27"/>
      <c r="S163" s="3"/>
      <c r="T163" s="2"/>
      <c r="U163" s="4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s="1" customFormat="1" ht="18.75" customHeight="1" x14ac:dyDescent="0.25">
      <c r="B164" s="14" t="s">
        <v>73</v>
      </c>
      <c r="H164" s="21"/>
      <c r="I164" s="161"/>
      <c r="J164" s="161"/>
      <c r="K164" s="162"/>
      <c r="P164" s="27"/>
      <c r="Q164" s="27"/>
      <c r="R164" s="27"/>
      <c r="S164" s="27"/>
      <c r="T164" s="27"/>
      <c r="U164" s="27"/>
      <c r="V164" s="26"/>
      <c r="W164" s="26"/>
      <c r="X164" s="26"/>
      <c r="Y164" s="26"/>
      <c r="Z164" s="26"/>
      <c r="AA164" s="26"/>
      <c r="AB164" s="26"/>
      <c r="AC164" s="26"/>
      <c r="AD164" s="26"/>
    </row>
    <row r="165" spans="1:30" s="1" customFormat="1" ht="18.75" customHeight="1" x14ac:dyDescent="0.25">
      <c r="B165" s="14" t="s">
        <v>212</v>
      </c>
      <c r="H165" s="21"/>
      <c r="I165" s="161"/>
      <c r="J165" s="161"/>
      <c r="K165" s="162"/>
      <c r="P165" s="27"/>
      <c r="Q165" s="27"/>
      <c r="R165" s="27"/>
      <c r="S165" s="27"/>
      <c r="T165" s="27"/>
      <c r="U165" s="27"/>
      <c r="V165" s="26"/>
      <c r="W165" s="26"/>
      <c r="X165" s="26"/>
      <c r="Y165" s="26"/>
      <c r="Z165" s="26"/>
      <c r="AA165" s="26"/>
      <c r="AB165" s="26"/>
      <c r="AC165" s="26"/>
      <c r="AD165" s="26"/>
    </row>
    <row r="166" spans="1:30" s="1" customFormat="1" ht="18.75" customHeight="1" x14ac:dyDescent="0.25">
      <c r="B166" s="14" t="s">
        <v>217</v>
      </c>
      <c r="H166" s="21"/>
      <c r="I166" s="161"/>
      <c r="J166" s="161"/>
      <c r="K166" s="162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</row>
    <row r="167" spans="1:30" s="1" customFormat="1" ht="18.75" customHeight="1" x14ac:dyDescent="0.25">
      <c r="B167" s="14"/>
      <c r="H167" s="21"/>
      <c r="I167" s="161"/>
      <c r="J167" s="161"/>
      <c r="K167" s="162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</row>
    <row r="168" spans="1:30" s="2" customFormat="1" ht="23.25" customHeight="1" x14ac:dyDescent="0.25">
      <c r="A168" s="1"/>
      <c r="B168" s="240" t="s">
        <v>213</v>
      </c>
      <c r="C168" s="240"/>
      <c r="D168" s="240"/>
      <c r="E168" s="240"/>
      <c r="F168" s="240"/>
      <c r="G168" s="240"/>
      <c r="H168" s="240"/>
      <c r="I168" s="240"/>
      <c r="J168" s="240"/>
      <c r="K168" s="240"/>
      <c r="L168" s="240"/>
      <c r="M168" s="240"/>
      <c r="N168" s="240"/>
      <c r="O168" s="240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</row>
    <row r="169" spans="1:30" s="2" customFormat="1" ht="40.5" customHeight="1" x14ac:dyDescent="0.25">
      <c r="A169" s="1"/>
      <c r="B169" s="240" t="s">
        <v>214</v>
      </c>
      <c r="C169" s="240"/>
      <c r="D169" s="240"/>
      <c r="E169" s="240"/>
      <c r="F169" s="240"/>
      <c r="G169" s="240"/>
      <c r="H169" s="240"/>
      <c r="I169" s="240"/>
      <c r="J169" s="240"/>
      <c r="K169" s="240"/>
      <c r="L169" s="240"/>
      <c r="M169" s="240"/>
      <c r="N169" s="240"/>
      <c r="O169" s="240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</row>
    <row r="170" spans="1:30" s="2" customFormat="1" ht="25.5" customHeight="1" x14ac:dyDescent="0.25">
      <c r="A170" s="1"/>
      <c r="B170" s="239" t="s">
        <v>18</v>
      </c>
      <c r="C170" s="239"/>
      <c r="D170" s="239"/>
      <c r="E170" s="239"/>
      <c r="F170" s="239"/>
      <c r="G170" s="239"/>
      <c r="H170" s="239"/>
      <c r="I170" s="239"/>
      <c r="J170" s="239"/>
      <c r="K170" s="239"/>
      <c r="L170" s="239"/>
      <c r="M170" s="239"/>
      <c r="N170" s="239"/>
      <c r="O170" s="239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</row>
    <row r="171" spans="1:30" s="2" customFormat="1" ht="25.5" customHeight="1" x14ac:dyDescent="0.25">
      <c r="A171" s="1"/>
      <c r="B171" s="239" t="s">
        <v>215</v>
      </c>
      <c r="C171" s="239"/>
      <c r="D171" s="239"/>
      <c r="E171" s="239"/>
      <c r="F171" s="239"/>
      <c r="G171" s="239"/>
      <c r="H171" s="239"/>
      <c r="I171" s="239"/>
      <c r="J171" s="239"/>
      <c r="K171" s="239"/>
      <c r="L171" s="239"/>
      <c r="M171" s="239"/>
      <c r="N171" s="239"/>
      <c r="O171" s="239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</row>
    <row r="172" spans="1:30" s="26" customFormat="1" x14ac:dyDescent="0.25">
      <c r="A172" s="11"/>
      <c r="B172" s="15"/>
      <c r="C172" s="17"/>
      <c r="D172" s="17"/>
      <c r="E172" s="17"/>
      <c r="F172" s="132"/>
      <c r="G172" s="17"/>
      <c r="H172" s="136"/>
      <c r="I172" s="163"/>
      <c r="J172" s="163"/>
      <c r="K172" s="141"/>
      <c r="L172" s="17"/>
      <c r="M172" s="17"/>
      <c r="N172" s="11"/>
      <c r="O172" s="11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</row>
  </sheetData>
  <sheetProtection algorithmName="SHA-512" hashValue="+YiLJPEztWPal5Gj3ERKA4ona4ZjPD1WYi8CrvQScOTNsRt+5JYwx4RyySBcD/1NcXOl5YNXHcAD+kCEmektrw==" saltValue="c1ijiRFyz0zDzN9DMAlGvw==" spinCount="100000" sheet="1" objects="1" scenarios="1" selectLockedCells="1" selectUnlockedCells="1"/>
  <mergeCells count="11">
    <mergeCell ref="B171:O171"/>
    <mergeCell ref="B169:O169"/>
    <mergeCell ref="B170:O170"/>
    <mergeCell ref="A10:O10"/>
    <mergeCell ref="B133:L133"/>
    <mergeCell ref="B134:L134"/>
    <mergeCell ref="B135:L135"/>
    <mergeCell ref="B136:L136"/>
    <mergeCell ref="B168:O168"/>
    <mergeCell ref="B142:O142"/>
    <mergeCell ref="B149:O149"/>
  </mergeCells>
  <phoneticPr fontId="19" type="noConversion"/>
  <pageMargins left="0.70866141732283472" right="0.70866141732283472" top="0.74803149606299213" bottom="0.74803149606299213" header="0.31496062992125984" footer="0.31496062992125984"/>
  <pageSetup scale="2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view="pageBreakPreview" topLeftCell="A6" zoomScale="80" zoomScaleNormal="70" zoomScaleSheetLayoutView="80" workbookViewId="0">
      <selection activeCell="E24" sqref="E24"/>
    </sheetView>
  </sheetViews>
  <sheetFormatPr defaultRowHeight="15.75" x14ac:dyDescent="0.25"/>
  <cols>
    <col min="1" max="1" width="14.85546875" style="11" customWidth="1"/>
    <col min="2" max="2" width="82.42578125" style="1" customWidth="1"/>
    <col min="3" max="3" width="10.7109375" style="1" customWidth="1"/>
    <col min="4" max="4" width="21.7109375" style="72" customWidth="1"/>
    <col min="5" max="5" width="20.28515625" style="24" customWidth="1"/>
    <col min="6" max="6" width="24.42578125" style="24" customWidth="1"/>
    <col min="7" max="7" width="35.5703125" style="25" customWidth="1"/>
    <col min="8" max="8" width="15.85546875" style="2" customWidth="1"/>
    <col min="9" max="11" width="9.140625" style="2"/>
    <col min="12" max="12" width="28.28515625" style="3" customWidth="1"/>
    <col min="13" max="13" width="12" style="2" customWidth="1"/>
    <col min="14" max="14" width="12" style="4" bestFit="1" customWidth="1"/>
    <col min="15" max="15" width="9.140625" style="2"/>
    <col min="16" max="16" width="12" style="2" bestFit="1" customWidth="1"/>
    <col min="17" max="16384" width="9.140625" style="2"/>
  </cols>
  <sheetData>
    <row r="1" spans="1:8" ht="22.5" customHeight="1" x14ac:dyDescent="0.25">
      <c r="A1" s="241" t="s">
        <v>110</v>
      </c>
      <c r="B1" s="241"/>
      <c r="C1" s="241"/>
      <c r="D1" s="241"/>
      <c r="E1" s="241"/>
      <c r="F1" s="241"/>
      <c r="G1" s="241"/>
    </row>
    <row r="3" spans="1:8" ht="31.5" x14ac:dyDescent="0.25">
      <c r="A3" s="12" t="s">
        <v>20</v>
      </c>
      <c r="B3" s="13" t="s">
        <v>10</v>
      </c>
      <c r="C3" s="13" t="s">
        <v>0</v>
      </c>
      <c r="D3" s="37" t="s">
        <v>1</v>
      </c>
      <c r="E3" s="71" t="s">
        <v>2</v>
      </c>
      <c r="F3" s="37" t="s">
        <v>3</v>
      </c>
      <c r="G3" s="37" t="s">
        <v>4</v>
      </c>
    </row>
    <row r="4" spans="1:8" ht="20.25" customHeight="1" x14ac:dyDescent="0.25">
      <c r="A4" s="38" t="s">
        <v>15</v>
      </c>
      <c r="B4" s="39" t="s">
        <v>14</v>
      </c>
      <c r="C4" s="39"/>
      <c r="D4" s="39"/>
      <c r="E4" s="185"/>
      <c r="F4" s="39"/>
      <c r="G4" s="39"/>
      <c r="H4" s="18"/>
    </row>
    <row r="5" spans="1:8" ht="20.25" customHeight="1" x14ac:dyDescent="0.25">
      <c r="A5" s="42" t="s">
        <v>44</v>
      </c>
      <c r="B5" s="43" t="s">
        <v>45</v>
      </c>
      <c r="C5" s="43"/>
      <c r="D5" s="43"/>
      <c r="E5" s="186"/>
      <c r="F5" s="43"/>
      <c r="G5" s="43"/>
      <c r="H5" s="18"/>
    </row>
    <row r="6" spans="1:8" ht="20.25" customHeight="1" x14ac:dyDescent="0.25">
      <c r="A6" s="12"/>
      <c r="B6" s="199" t="s">
        <v>47</v>
      </c>
      <c r="C6" s="200" t="s">
        <v>6</v>
      </c>
      <c r="D6" s="62">
        <f ca="1">SUMIF('ЛСР 07.01 (AL)'!$B$14:$O$132,B6,'ЛСР 07.01 (AL)'!$K$14:$K$132)</f>
        <v>9</v>
      </c>
      <c r="E6" s="207"/>
      <c r="F6" s="198">
        <f ca="1">E6*D6</f>
        <v>0</v>
      </c>
      <c r="G6" s="199"/>
      <c r="H6" s="18"/>
    </row>
    <row r="7" spans="1:8" ht="20.25" customHeight="1" x14ac:dyDescent="0.25">
      <c r="A7" s="12"/>
      <c r="B7" s="208" t="s">
        <v>125</v>
      </c>
      <c r="C7" s="200" t="s">
        <v>6</v>
      </c>
      <c r="D7" s="62">
        <f ca="1">SUMIF('ЛСР 07.01 (AL)'!$B$14:$O$132,B7,'ЛСР 07.01 (AL)'!$K$14:$K$132)</f>
        <v>8</v>
      </c>
      <c r="E7" s="207"/>
      <c r="F7" s="198">
        <f t="shared" ref="F7:F34" ca="1" si="0">E7*D7</f>
        <v>0</v>
      </c>
      <c r="G7" s="199"/>
      <c r="H7" s="18"/>
    </row>
    <row r="8" spans="1:8" ht="20.25" customHeight="1" x14ac:dyDescent="0.25">
      <c r="A8" s="12"/>
      <c r="B8" s="208" t="s">
        <v>143</v>
      </c>
      <c r="C8" s="200" t="s">
        <v>6</v>
      </c>
      <c r="D8" s="62">
        <f ca="1">SUMIF('ЛСР 07.01 (AL)'!$B$14:$O$132,B8,'ЛСР 07.01 (AL)'!$K$14:$K$132)</f>
        <v>2</v>
      </c>
      <c r="E8" s="207"/>
      <c r="F8" s="198">
        <f t="shared" ca="1" si="0"/>
        <v>0</v>
      </c>
      <c r="G8" s="199"/>
      <c r="H8" s="18"/>
    </row>
    <row r="9" spans="1:8" ht="20.25" customHeight="1" x14ac:dyDescent="0.25">
      <c r="A9" s="12"/>
      <c r="B9" s="208" t="s">
        <v>144</v>
      </c>
      <c r="C9" s="200" t="s">
        <v>6</v>
      </c>
      <c r="D9" s="62">
        <f ca="1">SUMIF('ЛСР 07.01 (AL)'!$B$14:$O$132,B9,'ЛСР 07.01 (AL)'!$K$14:$K$132)</f>
        <v>1</v>
      </c>
      <c r="E9" s="207"/>
      <c r="F9" s="198">
        <f t="shared" ca="1" si="0"/>
        <v>0</v>
      </c>
      <c r="G9" s="199"/>
      <c r="H9" s="18"/>
    </row>
    <row r="10" spans="1:8" ht="20.25" customHeight="1" x14ac:dyDescent="0.25">
      <c r="A10" s="12"/>
      <c r="B10" s="208" t="s">
        <v>145</v>
      </c>
      <c r="C10" s="200" t="s">
        <v>6</v>
      </c>
      <c r="D10" s="62">
        <f ca="1">SUMIF('ЛСР 07.01 (AL)'!$B$14:$O$132,B10,'ЛСР 07.01 (AL)'!$K$14:$K$132)</f>
        <v>1</v>
      </c>
      <c r="E10" s="207"/>
      <c r="F10" s="198">
        <f t="shared" ca="1" si="0"/>
        <v>0</v>
      </c>
      <c r="G10" s="199"/>
      <c r="H10" s="18"/>
    </row>
    <row r="11" spans="1:8" ht="20.25" customHeight="1" x14ac:dyDescent="0.25">
      <c r="A11" s="12"/>
      <c r="B11" s="208" t="s">
        <v>146</v>
      </c>
      <c r="C11" s="200" t="s">
        <v>6</v>
      </c>
      <c r="D11" s="62">
        <f ca="1">SUMIF('ЛСР 07.01 (AL)'!$B$14:$O$132,B11,'ЛСР 07.01 (AL)'!$K$14:$K$132)</f>
        <v>5</v>
      </c>
      <c r="E11" s="207"/>
      <c r="F11" s="198">
        <f t="shared" ca="1" si="0"/>
        <v>0</v>
      </c>
      <c r="G11" s="199"/>
      <c r="H11" s="18"/>
    </row>
    <row r="12" spans="1:8" ht="20.25" customHeight="1" x14ac:dyDescent="0.25">
      <c r="A12" s="12"/>
      <c r="B12" s="208" t="s">
        <v>147</v>
      </c>
      <c r="C12" s="200" t="s">
        <v>6</v>
      </c>
      <c r="D12" s="62">
        <f ca="1">SUMIF('ЛСР 07.01 (AL)'!$B$14:$O$132,B12,'ЛСР 07.01 (AL)'!$K$14:$K$132)</f>
        <v>2</v>
      </c>
      <c r="E12" s="207"/>
      <c r="F12" s="198">
        <f t="shared" ca="1" si="0"/>
        <v>0</v>
      </c>
      <c r="G12" s="199"/>
      <c r="H12" s="18"/>
    </row>
    <row r="13" spans="1:8" ht="20.25" customHeight="1" x14ac:dyDescent="0.25">
      <c r="A13" s="12"/>
      <c r="B13" s="208" t="s">
        <v>148</v>
      </c>
      <c r="C13" s="200" t="s">
        <v>6</v>
      </c>
      <c r="D13" s="62">
        <f ca="1">SUMIF('ЛСР 07.01 (AL)'!$B$14:$O$132,B13,'ЛСР 07.01 (AL)'!$K$14:$K$132)</f>
        <v>2</v>
      </c>
      <c r="E13" s="207"/>
      <c r="F13" s="198">
        <f t="shared" ca="1" si="0"/>
        <v>0</v>
      </c>
      <c r="G13" s="199"/>
      <c r="H13" s="18"/>
    </row>
    <row r="14" spans="1:8" ht="20.25" customHeight="1" x14ac:dyDescent="0.25">
      <c r="A14" s="12"/>
      <c r="B14" s="208" t="s">
        <v>149</v>
      </c>
      <c r="C14" s="200" t="s">
        <v>6</v>
      </c>
      <c r="D14" s="62">
        <f ca="1">SUMIF('ЛСР 07.01 (AL)'!$B$14:$O$132,B14,'ЛСР 07.01 (AL)'!$K$14:$K$132)</f>
        <v>1</v>
      </c>
      <c r="E14" s="207"/>
      <c r="F14" s="198">
        <f t="shared" ca="1" si="0"/>
        <v>0</v>
      </c>
      <c r="G14" s="199"/>
      <c r="H14" s="18"/>
    </row>
    <row r="15" spans="1:8" ht="20.25" customHeight="1" x14ac:dyDescent="0.25">
      <c r="A15" s="12"/>
      <c r="B15" s="208" t="s">
        <v>150</v>
      </c>
      <c r="C15" s="200" t="s">
        <v>6</v>
      </c>
      <c r="D15" s="62">
        <f ca="1">SUMIF('ЛСР 07.01 (AL)'!$B$14:$O$132,B15,'ЛСР 07.01 (AL)'!$K$14:$K$132)</f>
        <v>2</v>
      </c>
      <c r="E15" s="207"/>
      <c r="F15" s="198">
        <f t="shared" ca="1" si="0"/>
        <v>0</v>
      </c>
      <c r="G15" s="199"/>
      <c r="H15" s="18"/>
    </row>
    <row r="16" spans="1:8" ht="20.25" customHeight="1" x14ac:dyDescent="0.25">
      <c r="A16" s="12"/>
      <c r="B16" s="208" t="s">
        <v>187</v>
      </c>
      <c r="C16" s="200" t="s">
        <v>6</v>
      </c>
      <c r="D16" s="62">
        <f ca="1">SUMIF('ЛСР 07.01 (AL)'!$B$14:$O$132,B16,'ЛСР 07.01 (AL)'!$K$14:$K$132)</f>
        <v>4</v>
      </c>
      <c r="E16" s="207"/>
      <c r="F16" s="198">
        <f t="shared" ca="1" si="0"/>
        <v>0</v>
      </c>
      <c r="G16" s="199"/>
      <c r="H16" s="18"/>
    </row>
    <row r="17" spans="1:8" ht="20.25" customHeight="1" x14ac:dyDescent="0.25">
      <c r="A17" s="12"/>
      <c r="B17" s="208" t="s">
        <v>188</v>
      </c>
      <c r="C17" s="200" t="s">
        <v>6</v>
      </c>
      <c r="D17" s="62">
        <f ca="1">SUMIF('ЛСР 07.01 (AL)'!$B$14:$O$132,B17,'ЛСР 07.01 (AL)'!$K$14:$K$132)</f>
        <v>5</v>
      </c>
      <c r="E17" s="207"/>
      <c r="F17" s="198">
        <f t="shared" ca="1" si="0"/>
        <v>0</v>
      </c>
      <c r="G17" s="199"/>
      <c r="H17" s="18"/>
    </row>
    <row r="18" spans="1:8" ht="20.25" customHeight="1" x14ac:dyDescent="0.25">
      <c r="A18" s="12"/>
      <c r="B18" s="208" t="s">
        <v>189</v>
      </c>
      <c r="C18" s="200" t="s">
        <v>6</v>
      </c>
      <c r="D18" s="62">
        <f ca="1">SUMIF('ЛСР 07.01 (AL)'!$B$14:$O$132,B18,'ЛСР 07.01 (AL)'!$K$14:$K$132)</f>
        <v>1</v>
      </c>
      <c r="E18" s="207"/>
      <c r="F18" s="198">
        <f t="shared" ca="1" si="0"/>
        <v>0</v>
      </c>
      <c r="G18" s="199"/>
      <c r="H18" s="18"/>
    </row>
    <row r="19" spans="1:8" ht="20.25" customHeight="1" x14ac:dyDescent="0.25">
      <c r="A19" s="12"/>
      <c r="B19" s="208" t="s">
        <v>190</v>
      </c>
      <c r="C19" s="200" t="s">
        <v>6</v>
      </c>
      <c r="D19" s="62">
        <f ca="1">SUMIF('ЛСР 07.01 (AL)'!$B$14:$O$132,B19,'ЛСР 07.01 (AL)'!$K$14:$K$132)</f>
        <v>1</v>
      </c>
      <c r="E19" s="207"/>
      <c r="F19" s="198">
        <f t="shared" ca="1" si="0"/>
        <v>0</v>
      </c>
      <c r="G19" s="199"/>
      <c r="H19" s="18"/>
    </row>
    <row r="20" spans="1:8" ht="20.25" customHeight="1" x14ac:dyDescent="0.25">
      <c r="A20" s="12"/>
      <c r="B20" s="208" t="s">
        <v>191</v>
      </c>
      <c r="C20" s="200" t="s">
        <v>6</v>
      </c>
      <c r="D20" s="62">
        <f ca="1">SUMIF('ЛСР 07.01 (AL)'!$B$14:$O$132,B20,'ЛСР 07.01 (AL)'!$K$14:$K$132)</f>
        <v>1</v>
      </c>
      <c r="E20" s="207"/>
      <c r="F20" s="198">
        <f t="shared" ca="1" si="0"/>
        <v>0</v>
      </c>
      <c r="G20" s="199"/>
      <c r="H20" s="18"/>
    </row>
    <row r="21" spans="1:8" ht="20.25" customHeight="1" x14ac:dyDescent="0.25">
      <c r="A21" s="12"/>
      <c r="B21" s="208" t="s">
        <v>192</v>
      </c>
      <c r="C21" s="200" t="s">
        <v>6</v>
      </c>
      <c r="D21" s="62">
        <f ca="1">SUMIF('ЛСР 07.01 (AL)'!$B$14:$O$132,B21,'ЛСР 07.01 (AL)'!$K$14:$K$132)</f>
        <v>1</v>
      </c>
      <c r="E21" s="207"/>
      <c r="F21" s="198">
        <f t="shared" ca="1" si="0"/>
        <v>0</v>
      </c>
      <c r="G21" s="199"/>
      <c r="H21" s="18"/>
    </row>
    <row r="22" spans="1:8" ht="20.25" customHeight="1" x14ac:dyDescent="0.25">
      <c r="A22" s="12"/>
      <c r="B22" s="208" t="s">
        <v>193</v>
      </c>
      <c r="C22" s="200" t="s">
        <v>6</v>
      </c>
      <c r="D22" s="62">
        <f ca="1">SUMIF('ЛСР 07.01 (AL)'!$B$14:$O$132,B22,'ЛСР 07.01 (AL)'!$K$14:$K$132)</f>
        <v>1</v>
      </c>
      <c r="E22" s="207"/>
      <c r="F22" s="198">
        <f t="shared" ca="1" si="0"/>
        <v>0</v>
      </c>
      <c r="G22" s="199"/>
      <c r="H22" s="18"/>
    </row>
    <row r="23" spans="1:8" ht="20.25" customHeight="1" x14ac:dyDescent="0.25">
      <c r="A23" s="12"/>
      <c r="B23" s="208" t="s">
        <v>194</v>
      </c>
      <c r="C23" s="200" t="s">
        <v>6</v>
      </c>
      <c r="D23" s="62">
        <f ca="1">SUMIF('ЛСР 07.01 (AL)'!$B$14:$O$132,B23,'ЛСР 07.01 (AL)'!$K$14:$K$132)</f>
        <v>1</v>
      </c>
      <c r="E23" s="207"/>
      <c r="F23" s="198">
        <f t="shared" ca="1" si="0"/>
        <v>0</v>
      </c>
      <c r="G23" s="199"/>
      <c r="H23" s="18"/>
    </row>
    <row r="24" spans="1:8" ht="20.25" customHeight="1" x14ac:dyDescent="0.25">
      <c r="A24" s="12"/>
      <c r="B24" s="208" t="s">
        <v>84</v>
      </c>
      <c r="C24" s="200" t="s">
        <v>6</v>
      </c>
      <c r="D24" s="62">
        <f ca="1">SUMIF('ЛСР 07.01 (AL)'!$B$14:$O$132,B24,'ЛСР 07.01 (AL)'!$K$14:$K$132)</f>
        <v>33</v>
      </c>
      <c r="E24" s="207"/>
      <c r="F24" s="198">
        <f t="shared" ca="1" si="0"/>
        <v>0</v>
      </c>
      <c r="G24" s="199"/>
      <c r="H24" s="18"/>
    </row>
    <row r="25" spans="1:8" ht="20.25" customHeight="1" x14ac:dyDescent="0.25">
      <c r="A25" s="12"/>
      <c r="B25" s="199" t="s">
        <v>55</v>
      </c>
      <c r="C25" s="200" t="s">
        <v>6</v>
      </c>
      <c r="D25" s="62">
        <f ca="1">SUMIF('ЛСР 07.01 (AL)'!$B$14:$O$132,B25,'ЛСР 07.01 (AL)'!$K$14:$K$132)</f>
        <v>30</v>
      </c>
      <c r="E25" s="207"/>
      <c r="F25" s="198">
        <f t="shared" ca="1" si="0"/>
        <v>0</v>
      </c>
      <c r="G25" s="199"/>
      <c r="H25" s="18"/>
    </row>
    <row r="26" spans="1:8" ht="20.25" customHeight="1" x14ac:dyDescent="0.25">
      <c r="A26" s="12"/>
      <c r="B26" s="199" t="s">
        <v>74</v>
      </c>
      <c r="C26" s="200" t="s">
        <v>6</v>
      </c>
      <c r="D26" s="62">
        <f ca="1">SUMIF('ЛСР 07.01 (AL)'!$B$14:$O$132,B26,'ЛСР 07.01 (AL)'!$K$14:$K$132)</f>
        <v>30</v>
      </c>
      <c r="E26" s="207"/>
      <c r="F26" s="198">
        <f t="shared" ca="1" si="0"/>
        <v>0</v>
      </c>
      <c r="G26" s="199"/>
      <c r="H26" s="18"/>
    </row>
    <row r="27" spans="1:8" ht="20.25" customHeight="1" x14ac:dyDescent="0.25">
      <c r="A27" s="12"/>
      <c r="B27" s="199" t="s">
        <v>78</v>
      </c>
      <c r="C27" s="200" t="s">
        <v>6</v>
      </c>
      <c r="D27" s="62">
        <f ca="1">SUMIF('ЛСР 07.01 (AL)'!$B$14:$O$132,B27,'ЛСР 07.01 (AL)'!$K$14:$K$132)</f>
        <v>2</v>
      </c>
      <c r="E27" s="207"/>
      <c r="F27" s="198">
        <f t="shared" ca="1" si="0"/>
        <v>0</v>
      </c>
      <c r="G27" s="199"/>
      <c r="H27" s="18"/>
    </row>
    <row r="28" spans="1:8" ht="20.25" customHeight="1" x14ac:dyDescent="0.25">
      <c r="A28" s="12"/>
      <c r="B28" s="199" t="s">
        <v>87</v>
      </c>
      <c r="C28" s="200" t="s">
        <v>7</v>
      </c>
      <c r="D28" s="62">
        <f ca="1">SUMIF('ЛСР 07.01 (AL)'!$B$14:$O$132,B28,'ЛСР 07.01 (AL)'!$K$14:$K$132)</f>
        <v>49.06</v>
      </c>
      <c r="E28" s="207"/>
      <c r="F28" s="198">
        <f t="shared" ca="1" si="0"/>
        <v>0</v>
      </c>
      <c r="G28" s="199"/>
      <c r="H28" s="18"/>
    </row>
    <row r="29" spans="1:8" ht="20.25" customHeight="1" x14ac:dyDescent="0.25">
      <c r="A29" s="12"/>
      <c r="B29" s="208" t="s">
        <v>92</v>
      </c>
      <c r="C29" s="200" t="s">
        <v>6</v>
      </c>
      <c r="D29" s="62">
        <f ca="1">SUMIF('ЛСР 07.01 (AL)'!$B$14:$O$132,B29,'ЛСР 07.01 (AL)'!$K$14:$K$132)</f>
        <v>33</v>
      </c>
      <c r="E29" s="207"/>
      <c r="F29" s="198">
        <f t="shared" ca="1" si="0"/>
        <v>0</v>
      </c>
      <c r="G29" s="199"/>
      <c r="H29" s="18"/>
    </row>
    <row r="30" spans="1:8" ht="20.25" customHeight="1" x14ac:dyDescent="0.25">
      <c r="A30" s="12"/>
      <c r="B30" s="199" t="s">
        <v>35</v>
      </c>
      <c r="C30" s="200" t="s">
        <v>6</v>
      </c>
      <c r="D30" s="62">
        <f ca="1">SUMIF('ЛСР 07.01 (AL)'!$B$14:$O$132,B30,'ЛСР 07.01 (AL)'!$K$14:$K$132)</f>
        <v>39</v>
      </c>
      <c r="E30" s="207"/>
      <c r="F30" s="198">
        <f t="shared" ca="1" si="0"/>
        <v>0</v>
      </c>
      <c r="G30" s="199"/>
      <c r="H30" s="18"/>
    </row>
    <row r="31" spans="1:8" ht="20.25" customHeight="1" x14ac:dyDescent="0.25">
      <c r="A31" s="12"/>
      <c r="B31" s="208" t="s">
        <v>161</v>
      </c>
      <c r="C31" s="200" t="s">
        <v>6</v>
      </c>
      <c r="D31" s="62">
        <f ca="1">SUMIF('ЛСР 07.01 (AL)'!$B$14:$O$132,B31,'ЛСР 07.01 (AL)'!$K$14:$K$132)</f>
        <v>17</v>
      </c>
      <c r="E31" s="207"/>
      <c r="F31" s="198">
        <f t="shared" ca="1" si="0"/>
        <v>0</v>
      </c>
      <c r="G31" s="199"/>
      <c r="H31" s="18"/>
    </row>
    <row r="32" spans="1:8" ht="20.25" customHeight="1" x14ac:dyDescent="0.25">
      <c r="A32" s="12"/>
      <c r="B32" s="208" t="s">
        <v>205</v>
      </c>
      <c r="C32" s="200" t="s">
        <v>6</v>
      </c>
      <c r="D32" s="62">
        <f ca="1">SUMIF('ЛСР 07.01 (AL)'!$B$14:$O$132,B32,'ЛСР 07.01 (AL)'!$K$14:$K$132)</f>
        <v>36.11</v>
      </c>
      <c r="E32" s="207"/>
      <c r="F32" s="198">
        <f t="shared" ca="1" si="0"/>
        <v>0</v>
      </c>
      <c r="G32" s="199"/>
      <c r="H32" s="18"/>
    </row>
    <row r="33" spans="1:8" ht="20.25" customHeight="1" x14ac:dyDescent="0.25">
      <c r="A33" s="12"/>
      <c r="B33" s="199" t="s">
        <v>64</v>
      </c>
      <c r="C33" s="200" t="s">
        <v>6</v>
      </c>
      <c r="D33" s="62">
        <f ca="1">SUMIF('ЛСР 07.01 (AL)'!$B$14:$O$132,B33,'ЛСР 07.01 (AL)'!$K$14:$K$132)</f>
        <v>18</v>
      </c>
      <c r="E33" s="207"/>
      <c r="F33" s="198">
        <f t="shared" ca="1" si="0"/>
        <v>0</v>
      </c>
      <c r="G33" s="199"/>
      <c r="H33" s="18"/>
    </row>
    <row r="34" spans="1:8" ht="20.25" customHeight="1" x14ac:dyDescent="0.25">
      <c r="A34" s="12"/>
      <c r="B34" s="199" t="s">
        <v>30</v>
      </c>
      <c r="C34" s="200" t="s">
        <v>7</v>
      </c>
      <c r="D34" s="62">
        <f ca="1">SUMIF('ЛСР 07.01 (AL)'!$B$14:$O$132,B34,'ЛСР 07.01 (AL)'!$K$14:$K$132)</f>
        <v>1923.1799999999998</v>
      </c>
      <c r="E34" s="207"/>
      <c r="F34" s="198">
        <f t="shared" ca="1" si="0"/>
        <v>0</v>
      </c>
      <c r="G34" s="199"/>
      <c r="H34" s="18"/>
    </row>
    <row r="35" spans="1:8" ht="20.25" customHeight="1" x14ac:dyDescent="0.25">
      <c r="A35" s="97"/>
      <c r="B35" s="250" t="s">
        <v>37</v>
      </c>
      <c r="C35" s="251"/>
      <c r="D35" s="251"/>
      <c r="E35" s="252"/>
      <c r="F35" s="98">
        <f ca="1">SUM(F6:F34)</f>
        <v>0</v>
      </c>
      <c r="G35" s="99"/>
      <c r="H35" s="18"/>
    </row>
    <row r="36" spans="1:8" ht="20.25" customHeight="1" x14ac:dyDescent="0.25">
      <c r="A36" s="79"/>
      <c r="B36" s="245" t="s">
        <v>38</v>
      </c>
      <c r="C36" s="246"/>
      <c r="D36" s="246"/>
      <c r="E36" s="247"/>
      <c r="F36" s="20">
        <f ca="1">F35</f>
        <v>0</v>
      </c>
      <c r="G36" s="19"/>
      <c r="H36" s="18"/>
    </row>
    <row r="37" spans="1:8" x14ac:dyDescent="0.25">
      <c r="F37" s="24">
        <f ca="1">F36-'ЛСР 07.01 (AL)'!M134</f>
        <v>0</v>
      </c>
      <c r="H37" s="1"/>
    </row>
    <row r="38" spans="1:8" x14ac:dyDescent="0.25">
      <c r="D38" s="21"/>
      <c r="E38" s="1"/>
      <c r="F38" s="1"/>
      <c r="H38" s="1"/>
    </row>
    <row r="39" spans="1:8" x14ac:dyDescent="0.25">
      <c r="D39" s="21"/>
      <c r="E39" s="1"/>
      <c r="F39" s="1"/>
      <c r="H39" s="1"/>
    </row>
  </sheetData>
  <sheetProtection algorithmName="SHA-512" hashValue="womBhmOMhVZAY+461u7i28Jfdlx2cSBWUae5J+i1qiTyf2MheG3P7SVirPxuCgU0e2gnCoPWui05dltmM3Rh5A==" saltValue="SXc+CJ3od2244UBzFUdR0w==" spinCount="100000" sheet="1" objects="1" scenarios="1" selectLockedCells="1"/>
  <mergeCells count="3">
    <mergeCell ref="A1:G1"/>
    <mergeCell ref="B36:E36"/>
    <mergeCell ref="B35:E35"/>
  </mergeCells>
  <phoneticPr fontId="19" type="noConversion"/>
  <pageMargins left="0.7" right="0.7" top="0.75" bottom="0.75" header="0.3" footer="0.3"/>
  <pageSetup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DCD8-98D6-4F89-BCA6-53D85845B1B4}">
  <dimension ref="A1:T143"/>
  <sheetViews>
    <sheetView tabSelected="1" view="pageBreakPreview" zoomScale="60" zoomScaleNormal="70" workbookViewId="0">
      <selection activeCell="J9" sqref="J9"/>
    </sheetView>
  </sheetViews>
  <sheetFormatPr defaultRowHeight="15.75" outlineLevelRow="3" outlineLevelCol="1" x14ac:dyDescent="0.25"/>
  <cols>
    <col min="1" max="1" width="14.85546875" style="11" customWidth="1"/>
    <col min="2" max="2" width="60.7109375" style="1" customWidth="1"/>
    <col min="3" max="3" width="21.7109375" style="1" customWidth="1" outlineLevel="1"/>
    <col min="4" max="5" width="14.42578125" style="89" customWidth="1" outlineLevel="1"/>
    <col min="6" max="6" width="41.85546875" style="8" customWidth="1"/>
    <col min="7" max="7" width="10.7109375" style="1" customWidth="1"/>
    <col min="8" max="8" width="17.42578125" style="1" customWidth="1" outlineLevel="1"/>
    <col min="9" max="9" width="23.85546875" style="72" customWidth="1"/>
    <col min="10" max="10" width="30.5703125" style="24" customWidth="1"/>
    <col min="11" max="11" width="24.42578125" style="24" customWidth="1"/>
    <col min="12" max="12" width="35.5703125" style="23" customWidth="1"/>
    <col min="13" max="16" width="9.140625" style="2"/>
    <col min="17" max="17" width="28.28515625" style="3" customWidth="1"/>
    <col min="18" max="18" width="12" style="2" customWidth="1"/>
    <col min="19" max="19" width="12" style="4" bestFit="1" customWidth="1"/>
    <col min="20" max="20" width="9.140625" style="2"/>
    <col min="21" max="21" width="12" style="2" bestFit="1" customWidth="1"/>
    <col min="22" max="16384" width="9.140625" style="2"/>
  </cols>
  <sheetData>
    <row r="1" spans="1:19" x14ac:dyDescent="0.25">
      <c r="A1" s="22"/>
      <c r="B1" s="29"/>
      <c r="C1" s="30"/>
      <c r="D1" s="81"/>
      <c r="E1" s="81"/>
      <c r="F1" s="30"/>
      <c r="G1" s="30"/>
      <c r="H1" s="31"/>
      <c r="I1" s="70"/>
      <c r="J1" s="32"/>
      <c r="K1" s="32"/>
      <c r="L1" s="22"/>
    </row>
    <row r="2" spans="1:19" ht="22.5" customHeight="1" x14ac:dyDescent="0.25">
      <c r="A2" s="241" t="s">
        <v>111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</row>
    <row r="4" spans="1:19" ht="37.5" customHeight="1" x14ac:dyDescent="0.25">
      <c r="A4" s="12" t="s">
        <v>20</v>
      </c>
      <c r="B4" s="13" t="s">
        <v>10</v>
      </c>
      <c r="C4" s="13" t="s">
        <v>21</v>
      </c>
      <c r="D4" s="82" t="s">
        <v>33</v>
      </c>
      <c r="E4" s="82" t="s">
        <v>34</v>
      </c>
      <c r="F4" s="13" t="s">
        <v>16</v>
      </c>
      <c r="G4" s="13" t="s">
        <v>0</v>
      </c>
      <c r="H4" s="71" t="s">
        <v>11</v>
      </c>
      <c r="I4" s="37" t="s">
        <v>1</v>
      </c>
      <c r="J4" s="71" t="s">
        <v>2</v>
      </c>
      <c r="K4" s="37" t="s">
        <v>3</v>
      </c>
      <c r="L4" s="37" t="s">
        <v>4</v>
      </c>
    </row>
    <row r="5" spans="1:19" x14ac:dyDescent="0.25">
      <c r="A5" s="42" t="s">
        <v>44</v>
      </c>
      <c r="B5" s="43" t="s">
        <v>45</v>
      </c>
      <c r="C5" s="44"/>
      <c r="D5" s="44"/>
      <c r="E5" s="44"/>
      <c r="F5" s="44"/>
      <c r="G5" s="44"/>
      <c r="H5" s="121"/>
      <c r="I5" s="152"/>
      <c r="J5" s="187"/>
      <c r="K5" s="152"/>
      <c r="L5" s="152"/>
    </row>
    <row r="6" spans="1:19" s="75" customFormat="1" ht="20.100000000000001" customHeight="1" outlineLevel="3" x14ac:dyDescent="0.25">
      <c r="A6" s="189"/>
      <c r="B6" s="196" t="s">
        <v>124</v>
      </c>
      <c r="C6" s="129"/>
      <c r="D6" s="206">
        <f>VLOOKUP(B6,'ЛСР 07.01 (AL)'!$B$14:$O$132,3,0)</f>
        <v>2.57</v>
      </c>
      <c r="E6" s="206">
        <f>VLOOKUP(B6,'ЛСР 07.01 (AL)'!$B$14:$O$132,4,0)</f>
        <v>2.11</v>
      </c>
      <c r="F6" s="90" t="str">
        <f>VLOOKUP(B6,'ЛСР 07.01 (AL)'!$B$14:$O$132,5,0)</f>
        <v>2,57*2,11</v>
      </c>
      <c r="G6" s="129" t="str">
        <f>VLOOKUP(B6,'ЛСР 07.01 (AL)'!$B$14:$O$132,6,0)</f>
        <v>шт</v>
      </c>
      <c r="H6" s="90">
        <f ca="1">(D6*E6)*I6</f>
        <v>43.381599999999992</v>
      </c>
      <c r="I6" s="209">
        <f ca="1">SUMIF('ЛСР 07.01 (AL)'!$B$14:$O$132,B6,'ЛСР 07.01 (AL)'!$K$14:$K$132)</f>
        <v>8</v>
      </c>
      <c r="J6" s="210"/>
      <c r="K6" s="129">
        <f ca="1">J6*I6</f>
        <v>0</v>
      </c>
      <c r="L6" s="195" t="str">
        <f>VLOOKUP(B6,'ЛСР 07.01 (AL)'!$B$14:$O$132,13,0)</f>
        <v>Ral 9004</v>
      </c>
      <c r="Q6" s="76"/>
      <c r="S6" s="77"/>
    </row>
    <row r="7" spans="1:19" s="75" customFormat="1" ht="20.100000000000001" customHeight="1" outlineLevel="3" x14ac:dyDescent="0.25">
      <c r="A7" s="189"/>
      <c r="B7" s="196" t="s">
        <v>128</v>
      </c>
      <c r="C7" s="129"/>
      <c r="D7" s="206">
        <f>VLOOKUP(B7,'ЛСР 07.01 (AL)'!$B$14:$O$132,3,0)</f>
        <v>2.57</v>
      </c>
      <c r="E7" s="206">
        <f>VLOOKUP(B7,'ЛСР 07.01 (AL)'!$B$14:$O$132,4,0)</f>
        <v>1.63</v>
      </c>
      <c r="F7" s="90" t="str">
        <f>VLOOKUP(B7,'ЛСР 07.01 (AL)'!$B$14:$O$132,5,0)</f>
        <v>2,57*1,63</v>
      </c>
      <c r="G7" s="129" t="str">
        <f>VLOOKUP(B7,'ЛСР 07.01 (AL)'!$B$14:$O$132,6,0)</f>
        <v>шт</v>
      </c>
      <c r="H7" s="90">
        <f t="shared" ref="H7:H41" ca="1" si="0">(D7*E7)*I7</f>
        <v>8.3781999999999996</v>
      </c>
      <c r="I7" s="209">
        <f ca="1">SUMIF('ЛСР 07.01 (AL)'!$B$14:$O$132,B7,'ЛСР 07.01 (AL)'!$K$14:$K$132)</f>
        <v>2</v>
      </c>
      <c r="J7" s="210"/>
      <c r="K7" s="129">
        <f t="shared" ref="K7:K48" ca="1" si="1">J7*I7</f>
        <v>0</v>
      </c>
      <c r="L7" s="195" t="str">
        <f>VLOOKUP(B7,'ЛСР 07.01 (AL)'!$B$14:$O$132,13,0)</f>
        <v>Ral 9004</v>
      </c>
      <c r="Q7" s="76"/>
      <c r="S7" s="77"/>
    </row>
    <row r="8" spans="1:19" s="75" customFormat="1" ht="20.100000000000001" customHeight="1" outlineLevel="3" x14ac:dyDescent="0.25">
      <c r="A8" s="189"/>
      <c r="B8" s="196" t="s">
        <v>129</v>
      </c>
      <c r="C8" s="129"/>
      <c r="D8" s="206">
        <f>VLOOKUP(B8,'ЛСР 07.01 (AL)'!$B$14:$O$132,3,0)</f>
        <v>2.91</v>
      </c>
      <c r="E8" s="206">
        <f>VLOOKUP(B8,'ЛСР 07.01 (AL)'!$B$14:$O$132,4,0)</f>
        <v>2.085</v>
      </c>
      <c r="F8" s="90" t="str">
        <f>VLOOKUP(B8,'ЛСР 07.01 (AL)'!$B$14:$O$132,5,0)</f>
        <v>2,91*2,09</v>
      </c>
      <c r="G8" s="129" t="str">
        <f>VLOOKUP(B8,'ЛСР 07.01 (AL)'!$B$14:$O$132,6,0)</f>
        <v>шт</v>
      </c>
      <c r="H8" s="90">
        <f t="shared" ca="1" si="0"/>
        <v>6.0673500000000002</v>
      </c>
      <c r="I8" s="209">
        <f ca="1">SUMIF('ЛСР 07.01 (AL)'!$B$14:$O$132,B8,'ЛСР 07.01 (AL)'!$K$14:$K$132)</f>
        <v>1</v>
      </c>
      <c r="J8" s="210"/>
      <c r="K8" s="129">
        <f t="shared" ca="1" si="1"/>
        <v>0</v>
      </c>
      <c r="L8" s="195" t="str">
        <f>VLOOKUP(B8,'ЛСР 07.01 (AL)'!$B$14:$O$132,13,0)</f>
        <v>Ral 9004</v>
      </c>
      <c r="Q8" s="76"/>
      <c r="S8" s="77"/>
    </row>
    <row r="9" spans="1:19" s="75" customFormat="1" ht="20.100000000000001" customHeight="1" outlineLevel="3" x14ac:dyDescent="0.25">
      <c r="A9" s="189"/>
      <c r="B9" s="196" t="s">
        <v>131</v>
      </c>
      <c r="C9" s="129"/>
      <c r="D9" s="206">
        <f>VLOOKUP(B9,'ЛСР 07.01 (AL)'!$B$14:$O$132,3,0)</f>
        <v>2.91</v>
      </c>
      <c r="E9" s="206">
        <f>VLOOKUP(B9,'ЛСР 07.01 (AL)'!$B$14:$O$132,4,0)</f>
        <v>3.16</v>
      </c>
      <c r="F9" s="90" t="str">
        <f>VLOOKUP(B9,'ЛСР 07.01 (AL)'!$B$14:$O$132,5,0)</f>
        <v>2,91*3,16</v>
      </c>
      <c r="G9" s="129" t="str">
        <f>VLOOKUP(B9,'ЛСР 07.01 (AL)'!$B$14:$O$132,6,0)</f>
        <v>шт</v>
      </c>
      <c r="H9" s="90">
        <f t="shared" ca="1" si="0"/>
        <v>9.1956000000000007</v>
      </c>
      <c r="I9" s="209">
        <f ca="1">SUMIF('ЛСР 07.01 (AL)'!$B$14:$O$132,B9,'ЛСР 07.01 (AL)'!$K$14:$K$132)</f>
        <v>1</v>
      </c>
      <c r="J9" s="210"/>
      <c r="K9" s="129">
        <f t="shared" ca="1" si="1"/>
        <v>0</v>
      </c>
      <c r="L9" s="195" t="str">
        <f>VLOOKUP(B9,'ЛСР 07.01 (AL)'!$B$14:$O$132,13,0)</f>
        <v>Ral 9004</v>
      </c>
      <c r="Q9" s="76"/>
      <c r="S9" s="77"/>
    </row>
    <row r="10" spans="1:19" s="75" customFormat="1" ht="20.100000000000001" customHeight="1" outlineLevel="3" x14ac:dyDescent="0.25">
      <c r="A10" s="189"/>
      <c r="B10" s="196" t="s">
        <v>133</v>
      </c>
      <c r="C10" s="129"/>
      <c r="D10" s="206">
        <f>VLOOKUP(B10,'ЛСР 07.01 (AL)'!$B$14:$O$132,3,0)</f>
        <v>2.91</v>
      </c>
      <c r="E10" s="206">
        <f>VLOOKUP(B10,'ЛСР 07.01 (AL)'!$B$14:$O$132,4,0)</f>
        <v>2.12</v>
      </c>
      <c r="F10" s="90" t="str">
        <f>VLOOKUP(B10,'ЛСР 07.01 (AL)'!$B$14:$O$132,5,0)</f>
        <v>2,91*2,12</v>
      </c>
      <c r="G10" s="129" t="str">
        <f>VLOOKUP(B10,'ЛСР 07.01 (AL)'!$B$14:$O$132,6,0)</f>
        <v>шт</v>
      </c>
      <c r="H10" s="90">
        <f t="shared" ca="1" si="0"/>
        <v>30.846000000000004</v>
      </c>
      <c r="I10" s="209">
        <f ca="1">SUMIF('ЛСР 07.01 (AL)'!$B$14:$O$132,B10,'ЛСР 07.01 (AL)'!$K$14:$K$132)</f>
        <v>5</v>
      </c>
      <c r="J10" s="210"/>
      <c r="K10" s="129">
        <f t="shared" ca="1" si="1"/>
        <v>0</v>
      </c>
      <c r="L10" s="195" t="str">
        <f>VLOOKUP(B10,'ЛСР 07.01 (AL)'!$B$14:$O$132,13,0)</f>
        <v>Ral 9004</v>
      </c>
      <c r="Q10" s="76"/>
      <c r="S10" s="77"/>
    </row>
    <row r="11" spans="1:19" s="75" customFormat="1" ht="20.100000000000001" customHeight="1" outlineLevel="3" x14ac:dyDescent="0.25">
      <c r="A11" s="189"/>
      <c r="B11" s="196" t="s">
        <v>135</v>
      </c>
      <c r="C11" s="129"/>
      <c r="D11" s="206">
        <f>VLOOKUP(B11,'ЛСР 07.01 (AL)'!$B$14:$O$132,3,0)</f>
        <v>3.29</v>
      </c>
      <c r="E11" s="206">
        <f>VLOOKUP(B11,'ЛСР 07.01 (AL)'!$B$14:$O$132,4,0)</f>
        <v>2.86</v>
      </c>
      <c r="F11" s="90" t="str">
        <f>VLOOKUP(B11,'ЛСР 07.01 (AL)'!$B$14:$O$132,5,0)</f>
        <v>3,29*2,86</v>
      </c>
      <c r="G11" s="129" t="str">
        <f>VLOOKUP(B11,'ЛСР 07.01 (AL)'!$B$14:$O$132,6,0)</f>
        <v>шт</v>
      </c>
      <c r="H11" s="90">
        <f t="shared" ref="H11:H14" ca="1" si="2">(D11*E11)*I11</f>
        <v>18.8188</v>
      </c>
      <c r="I11" s="209">
        <f ca="1">SUMIF('ЛСР 07.01 (AL)'!$B$14:$O$132,B11,'ЛСР 07.01 (AL)'!$K$14:$K$132)</f>
        <v>2</v>
      </c>
      <c r="J11" s="210"/>
      <c r="K11" s="129">
        <f t="shared" ca="1" si="1"/>
        <v>0</v>
      </c>
      <c r="L11" s="195" t="str">
        <f>VLOOKUP(B11,'ЛСР 07.01 (AL)'!$B$14:$O$132,13,0)</f>
        <v>Ral 9004</v>
      </c>
      <c r="Q11" s="76"/>
      <c r="S11" s="77"/>
    </row>
    <row r="12" spans="1:19" s="75" customFormat="1" ht="20.100000000000001" customHeight="1" outlineLevel="3" x14ac:dyDescent="0.25">
      <c r="A12" s="189"/>
      <c r="B12" s="196" t="s">
        <v>137</v>
      </c>
      <c r="C12" s="129"/>
      <c r="D12" s="206">
        <f>VLOOKUP(B12,'ЛСР 07.01 (AL)'!$B$14:$O$132,3,0)</f>
        <v>3.39</v>
      </c>
      <c r="E12" s="206">
        <f>VLOOKUP(B12,'ЛСР 07.01 (AL)'!$B$14:$O$132,4,0)</f>
        <v>2.66</v>
      </c>
      <c r="F12" s="90" t="str">
        <f>VLOOKUP(B12,'ЛСР 07.01 (AL)'!$B$14:$O$132,5,0)</f>
        <v>3,39*2,66</v>
      </c>
      <c r="G12" s="129" t="str">
        <f>VLOOKUP(B12,'ЛСР 07.01 (AL)'!$B$14:$O$132,6,0)</f>
        <v>шт</v>
      </c>
      <c r="H12" s="90">
        <f t="shared" ca="1" si="2"/>
        <v>18.034800000000001</v>
      </c>
      <c r="I12" s="209">
        <f ca="1">SUMIF('ЛСР 07.01 (AL)'!$B$14:$O$132,B12,'ЛСР 07.01 (AL)'!$K$14:$K$132)</f>
        <v>2</v>
      </c>
      <c r="J12" s="210"/>
      <c r="K12" s="129">
        <f t="shared" ca="1" si="1"/>
        <v>0</v>
      </c>
      <c r="L12" s="195" t="str">
        <f>VLOOKUP(B12,'ЛСР 07.01 (AL)'!$B$14:$O$132,13,0)</f>
        <v>Ral 9004</v>
      </c>
      <c r="Q12" s="76"/>
      <c r="S12" s="77"/>
    </row>
    <row r="13" spans="1:19" s="75" customFormat="1" ht="20.100000000000001" customHeight="1" outlineLevel="3" x14ac:dyDescent="0.25">
      <c r="A13" s="189"/>
      <c r="B13" s="196" t="s">
        <v>139</v>
      </c>
      <c r="C13" s="129"/>
      <c r="D13" s="206">
        <f>VLOOKUP(B13,'ЛСР 07.01 (AL)'!$B$14:$O$132,3,0)</f>
        <v>3.59</v>
      </c>
      <c r="E13" s="206">
        <f>VLOOKUP(B13,'ЛСР 07.01 (AL)'!$B$14:$O$132,4,0)</f>
        <v>4.47</v>
      </c>
      <c r="F13" s="90" t="str">
        <f>VLOOKUP(B13,'ЛСР 07.01 (AL)'!$B$14:$O$132,5,0)</f>
        <v>3,59*4,47</v>
      </c>
      <c r="G13" s="129" t="str">
        <f>VLOOKUP(B13,'ЛСР 07.01 (AL)'!$B$14:$O$132,6,0)</f>
        <v>шт</v>
      </c>
      <c r="H13" s="90">
        <f t="shared" ca="1" si="2"/>
        <v>16.0473</v>
      </c>
      <c r="I13" s="209">
        <f ca="1">SUMIF('ЛСР 07.01 (AL)'!$B$14:$O$132,B13,'ЛСР 07.01 (AL)'!$K$14:$K$132)</f>
        <v>1</v>
      </c>
      <c r="J13" s="210"/>
      <c r="K13" s="129">
        <f t="shared" ca="1" si="1"/>
        <v>0</v>
      </c>
      <c r="L13" s="195" t="str">
        <f>VLOOKUP(B13,'ЛСР 07.01 (AL)'!$B$14:$O$132,13,0)</f>
        <v>Ral 9004</v>
      </c>
      <c r="Q13" s="76"/>
      <c r="S13" s="77"/>
    </row>
    <row r="14" spans="1:19" s="75" customFormat="1" ht="20.100000000000001" customHeight="1" outlineLevel="3" x14ac:dyDescent="0.25">
      <c r="A14" s="189"/>
      <c r="B14" s="196" t="s">
        <v>141</v>
      </c>
      <c r="C14" s="129"/>
      <c r="D14" s="206">
        <f>VLOOKUP(B14,'ЛСР 07.01 (AL)'!$B$14:$O$132,3,0)</f>
        <v>2.57</v>
      </c>
      <c r="E14" s="206">
        <f>VLOOKUP(B14,'ЛСР 07.01 (AL)'!$B$14:$O$132,4,0)</f>
        <v>2.02</v>
      </c>
      <c r="F14" s="90" t="str">
        <f>VLOOKUP(B14,'ЛСР 07.01 (AL)'!$B$14:$O$132,5,0)</f>
        <v>2,57*2,02</v>
      </c>
      <c r="G14" s="129" t="str">
        <f>VLOOKUP(B14,'ЛСР 07.01 (AL)'!$B$14:$O$132,6,0)</f>
        <v>шт</v>
      </c>
      <c r="H14" s="90">
        <f t="shared" ca="1" si="2"/>
        <v>10.3828</v>
      </c>
      <c r="I14" s="209">
        <f ca="1">SUMIF('ЛСР 07.01 (AL)'!$B$14:$O$132,B14,'ЛСР 07.01 (AL)'!$K$14:$K$132)</f>
        <v>2</v>
      </c>
      <c r="J14" s="210"/>
      <c r="K14" s="129">
        <f t="shared" ca="1" si="1"/>
        <v>0</v>
      </c>
      <c r="L14" s="195" t="str">
        <f>VLOOKUP(B14,'ЛСР 07.01 (AL)'!$B$14:$O$132,13,0)</f>
        <v>Ral 9004</v>
      </c>
      <c r="Q14" s="76"/>
      <c r="S14" s="77"/>
    </row>
    <row r="15" spans="1:19" s="75" customFormat="1" ht="20.100000000000001" customHeight="1" outlineLevel="3" x14ac:dyDescent="0.25">
      <c r="A15" s="189"/>
      <c r="B15" s="196" t="s">
        <v>173</v>
      </c>
      <c r="C15" s="129"/>
      <c r="D15" s="206">
        <f>VLOOKUP(B15,'ЛСР 07.01 (AL)'!$B$14:$O$132,3,0)</f>
        <v>2.91</v>
      </c>
      <c r="E15" s="206">
        <f>VLOOKUP(B15,'ЛСР 07.01 (AL)'!$B$14:$O$132,4,0)</f>
        <v>2.11</v>
      </c>
      <c r="F15" s="90" t="str">
        <f>VLOOKUP(B15,'ЛСР 07.01 (AL)'!$B$14:$O$132,5,0)</f>
        <v>2,91*2,11</v>
      </c>
      <c r="G15" s="129" t="str">
        <f>VLOOKUP(B15,'ЛСР 07.01 (AL)'!$B$14:$O$132,6,0)</f>
        <v>шт</v>
      </c>
      <c r="H15" s="90">
        <f t="shared" ref="H15:H17" ca="1" si="3">(D15*E15)*I15</f>
        <v>24.560400000000001</v>
      </c>
      <c r="I15" s="209">
        <f ca="1">SUMIF('ЛСР 07.01 (AL)'!$B$14:$O$132,B15,'ЛСР 07.01 (AL)'!$K$14:$K$132)</f>
        <v>4</v>
      </c>
      <c r="J15" s="210"/>
      <c r="K15" s="129">
        <f t="shared" ca="1" si="1"/>
        <v>0</v>
      </c>
      <c r="L15" s="195" t="str">
        <f>VLOOKUP(B15,'ЛСР 07.01 (AL)'!$B$14:$O$132,13,0)</f>
        <v>Ral 9004</v>
      </c>
      <c r="Q15" s="76"/>
      <c r="S15" s="77"/>
    </row>
    <row r="16" spans="1:19" s="75" customFormat="1" ht="20.100000000000001" customHeight="1" outlineLevel="3" x14ac:dyDescent="0.25">
      <c r="A16" s="189"/>
      <c r="B16" s="196" t="s">
        <v>175</v>
      </c>
      <c r="C16" s="129"/>
      <c r="D16" s="206">
        <f>VLOOKUP(B16,'ЛСР 07.01 (AL)'!$B$14:$O$132,3,0)</f>
        <v>2.59</v>
      </c>
      <c r="E16" s="206">
        <f>VLOOKUP(B16,'ЛСР 07.01 (AL)'!$B$14:$O$132,4,0)</f>
        <v>2.0449999999999999</v>
      </c>
      <c r="F16" s="90" t="str">
        <f>VLOOKUP(B16,'ЛСР 07.01 (AL)'!$B$14:$O$132,5,0)</f>
        <v>2,59*2,05</v>
      </c>
      <c r="G16" s="129" t="str">
        <f>VLOOKUP(B16,'ЛСР 07.01 (AL)'!$B$14:$O$132,6,0)</f>
        <v>шт</v>
      </c>
      <c r="H16" s="90">
        <f t="shared" ca="1" si="3"/>
        <v>26.482749999999999</v>
      </c>
      <c r="I16" s="209">
        <f ca="1">SUMIF('ЛСР 07.01 (AL)'!$B$14:$O$132,B16,'ЛСР 07.01 (AL)'!$K$14:$K$132)</f>
        <v>5</v>
      </c>
      <c r="J16" s="210"/>
      <c r="K16" s="129">
        <f t="shared" ca="1" si="1"/>
        <v>0</v>
      </c>
      <c r="L16" s="195" t="str">
        <f>VLOOKUP(B16,'ЛСР 07.01 (AL)'!$B$14:$O$132,13,0)</f>
        <v>Ral 9004</v>
      </c>
      <c r="Q16" s="76"/>
      <c r="S16" s="77"/>
    </row>
    <row r="17" spans="1:19" s="75" customFormat="1" ht="20.100000000000001" customHeight="1" outlineLevel="3" x14ac:dyDescent="0.25">
      <c r="A17" s="189"/>
      <c r="B17" s="196" t="s">
        <v>177</v>
      </c>
      <c r="C17" s="129"/>
      <c r="D17" s="206">
        <f>VLOOKUP(B17,'ЛСР 07.01 (AL)'!$B$14:$O$132,3,0)</f>
        <v>2.33</v>
      </c>
      <c r="E17" s="206">
        <f>VLOOKUP(B17,'ЛСР 07.01 (AL)'!$B$14:$O$132,4,0)</f>
        <v>2.6</v>
      </c>
      <c r="F17" s="90" t="str">
        <f>VLOOKUP(B17,'ЛСР 07.01 (AL)'!$B$14:$O$132,5,0)</f>
        <v>2,33*2,60</v>
      </c>
      <c r="G17" s="129" t="str">
        <f>VLOOKUP(B17,'ЛСР 07.01 (AL)'!$B$14:$O$132,6,0)</f>
        <v>шт</v>
      </c>
      <c r="H17" s="90">
        <f t="shared" ca="1" si="3"/>
        <v>6.0580000000000007</v>
      </c>
      <c r="I17" s="209">
        <f ca="1">SUMIF('ЛСР 07.01 (AL)'!$B$14:$O$132,B17,'ЛСР 07.01 (AL)'!$K$14:$K$132)</f>
        <v>1</v>
      </c>
      <c r="J17" s="210"/>
      <c r="K17" s="129">
        <f t="shared" ca="1" si="1"/>
        <v>0</v>
      </c>
      <c r="L17" s="195" t="str">
        <f>VLOOKUP(B17,'ЛСР 07.01 (AL)'!$B$14:$O$132,13,0)</f>
        <v>Ral 9004</v>
      </c>
      <c r="Q17" s="76"/>
      <c r="S17" s="77"/>
    </row>
    <row r="18" spans="1:19" s="75" customFormat="1" ht="20.100000000000001" customHeight="1" outlineLevel="3" x14ac:dyDescent="0.25">
      <c r="A18" s="189"/>
      <c r="B18" s="196" t="s">
        <v>179</v>
      </c>
      <c r="C18" s="129"/>
      <c r="D18" s="206">
        <f>VLOOKUP(B18,'ЛСР 07.01 (AL)'!$B$14:$O$132,3,0)</f>
        <v>3.29</v>
      </c>
      <c r="E18" s="206">
        <f>VLOOKUP(B18,'ЛСР 07.01 (AL)'!$B$14:$O$132,4,0)</f>
        <v>3.0150000000000001</v>
      </c>
      <c r="F18" s="90" t="str">
        <f>VLOOKUP(B18,'ЛСР 07.01 (AL)'!$B$14:$O$132,5,0)</f>
        <v>3,29*3,02</v>
      </c>
      <c r="G18" s="129" t="str">
        <f>VLOOKUP(B18,'ЛСР 07.01 (AL)'!$B$14:$O$132,6,0)</f>
        <v>шт</v>
      </c>
      <c r="H18" s="90">
        <f t="shared" ref="H18:H30" ca="1" si="4">(D18*E18)*I18</f>
        <v>9.9193499999999997</v>
      </c>
      <c r="I18" s="209">
        <f ca="1">SUMIF('ЛСР 07.01 (AL)'!$B$14:$O$132,B18,'ЛСР 07.01 (AL)'!$K$14:$K$132)</f>
        <v>1</v>
      </c>
      <c r="J18" s="210"/>
      <c r="K18" s="129">
        <f t="shared" ca="1" si="1"/>
        <v>0</v>
      </c>
      <c r="L18" s="195" t="str">
        <f>VLOOKUP(B18,'ЛСР 07.01 (AL)'!$B$14:$O$132,13,0)</f>
        <v>Ral 9004</v>
      </c>
      <c r="Q18" s="76"/>
      <c r="S18" s="77"/>
    </row>
    <row r="19" spans="1:19" s="75" customFormat="1" ht="20.100000000000001" customHeight="1" outlineLevel="3" x14ac:dyDescent="0.25">
      <c r="A19" s="189"/>
      <c r="B19" s="196" t="s">
        <v>181</v>
      </c>
      <c r="C19" s="129"/>
      <c r="D19" s="206">
        <f>VLOOKUP(B19,'ЛСР 07.01 (AL)'!$B$14:$O$132,3,0)</f>
        <v>3.39</v>
      </c>
      <c r="E19" s="206">
        <f>VLOOKUP(B19,'ЛСР 07.01 (AL)'!$B$14:$O$132,4,0)</f>
        <v>2.5150000000000001</v>
      </c>
      <c r="F19" s="90" t="str">
        <f>VLOOKUP(B19,'ЛСР 07.01 (AL)'!$B$14:$O$132,5,0)</f>
        <v>3,39*2,52</v>
      </c>
      <c r="G19" s="129" t="str">
        <f>VLOOKUP(B19,'ЛСР 07.01 (AL)'!$B$14:$O$132,6,0)</f>
        <v>шт</v>
      </c>
      <c r="H19" s="90">
        <f t="shared" ca="1" si="4"/>
        <v>8.5258500000000002</v>
      </c>
      <c r="I19" s="209">
        <f ca="1">SUMIF('ЛСР 07.01 (AL)'!$B$14:$O$132,B19,'ЛСР 07.01 (AL)'!$K$14:$K$132)</f>
        <v>1</v>
      </c>
      <c r="J19" s="210"/>
      <c r="K19" s="129">
        <f t="shared" ca="1" si="1"/>
        <v>0</v>
      </c>
      <c r="L19" s="195" t="str">
        <f>VLOOKUP(B19,'ЛСР 07.01 (AL)'!$B$14:$O$132,13,0)</f>
        <v>Ral 9004</v>
      </c>
      <c r="Q19" s="76"/>
      <c r="S19" s="77"/>
    </row>
    <row r="20" spans="1:19" s="75" customFormat="1" ht="20.100000000000001" customHeight="1" outlineLevel="3" x14ac:dyDescent="0.25">
      <c r="A20" s="189"/>
      <c r="B20" s="196" t="s">
        <v>183</v>
      </c>
      <c r="C20" s="129"/>
      <c r="D20" s="206">
        <f>VLOOKUP(B20,'ЛСР 07.01 (AL)'!$B$14:$O$132,3,0)</f>
        <v>3.39</v>
      </c>
      <c r="E20" s="206">
        <f>VLOOKUP(B20,'ЛСР 07.01 (AL)'!$B$14:$O$132,4,0)</f>
        <v>2.66</v>
      </c>
      <c r="F20" s="90" t="str">
        <f>VLOOKUP(B20,'ЛСР 07.01 (AL)'!$B$14:$O$132,5,0)</f>
        <v>3,39*2,66</v>
      </c>
      <c r="G20" s="129" t="str">
        <f>VLOOKUP(B20,'ЛСР 07.01 (AL)'!$B$14:$O$132,6,0)</f>
        <v>шт</v>
      </c>
      <c r="H20" s="90">
        <f t="shared" ca="1" si="4"/>
        <v>9.0174000000000003</v>
      </c>
      <c r="I20" s="209">
        <f ca="1">SUMIF('ЛСР 07.01 (AL)'!$B$14:$O$132,B20,'ЛСР 07.01 (AL)'!$K$14:$K$132)</f>
        <v>1</v>
      </c>
      <c r="J20" s="210"/>
      <c r="K20" s="129">
        <f t="shared" ca="1" si="1"/>
        <v>0</v>
      </c>
      <c r="L20" s="195" t="str">
        <f>VLOOKUP(B20,'ЛСР 07.01 (AL)'!$B$14:$O$132,13,0)</f>
        <v>Ral 9004</v>
      </c>
      <c r="Q20" s="76"/>
      <c r="S20" s="77"/>
    </row>
    <row r="21" spans="1:19" s="75" customFormat="1" ht="20.100000000000001" customHeight="1" outlineLevel="3" x14ac:dyDescent="0.25">
      <c r="A21" s="189"/>
      <c r="B21" s="196" t="s">
        <v>184</v>
      </c>
      <c r="C21" s="129"/>
      <c r="D21" s="206">
        <f>VLOOKUP(B21,'ЛСР 07.01 (AL)'!$B$14:$O$132,3,0)</f>
        <v>3.29</v>
      </c>
      <c r="E21" s="206">
        <f>VLOOKUP(B21,'ЛСР 07.01 (AL)'!$B$14:$O$132,4,0)</f>
        <v>2.86</v>
      </c>
      <c r="F21" s="90" t="str">
        <f>VLOOKUP(B21,'ЛСР 07.01 (AL)'!$B$14:$O$132,5,0)</f>
        <v>3,29*2,86</v>
      </c>
      <c r="G21" s="129" t="str">
        <f>VLOOKUP(B21,'ЛСР 07.01 (AL)'!$B$14:$O$132,6,0)</f>
        <v>шт</v>
      </c>
      <c r="H21" s="90">
        <f t="shared" ca="1" si="4"/>
        <v>9.4093999999999998</v>
      </c>
      <c r="I21" s="209">
        <f ca="1">SUMIF('ЛСР 07.01 (AL)'!$B$14:$O$132,B21,'ЛСР 07.01 (AL)'!$K$14:$K$132)</f>
        <v>1</v>
      </c>
      <c r="J21" s="210"/>
      <c r="K21" s="129">
        <f t="shared" ca="1" si="1"/>
        <v>0</v>
      </c>
      <c r="L21" s="195" t="str">
        <f>VLOOKUP(B21,'ЛСР 07.01 (AL)'!$B$14:$O$132,13,0)</f>
        <v>Ral 9004</v>
      </c>
      <c r="Q21" s="76"/>
      <c r="S21" s="77"/>
    </row>
    <row r="22" spans="1:19" s="75" customFormat="1" ht="20.100000000000001" customHeight="1" outlineLevel="3" x14ac:dyDescent="0.25">
      <c r="A22" s="189"/>
      <c r="B22" s="196" t="s">
        <v>185</v>
      </c>
      <c r="C22" s="129"/>
      <c r="D22" s="206">
        <f>VLOOKUP(B22,'ЛСР 07.01 (AL)'!$B$14:$O$132,3,0)</f>
        <v>3.59</v>
      </c>
      <c r="E22" s="206">
        <f>VLOOKUP(B22,'ЛСР 07.01 (AL)'!$B$14:$O$132,4,0)</f>
        <v>2.86</v>
      </c>
      <c r="F22" s="90" t="str">
        <f>VLOOKUP(B22,'ЛСР 07.01 (AL)'!$B$14:$O$132,5,0)</f>
        <v>3,59*2,86</v>
      </c>
      <c r="G22" s="129" t="str">
        <f>VLOOKUP(B22,'ЛСР 07.01 (AL)'!$B$14:$O$132,6,0)</f>
        <v>шт</v>
      </c>
      <c r="H22" s="90">
        <f t="shared" ca="1" si="4"/>
        <v>10.267399999999999</v>
      </c>
      <c r="I22" s="209">
        <f ca="1">SUMIF('ЛСР 07.01 (AL)'!$B$14:$O$132,B22,'ЛСР 07.01 (AL)'!$K$14:$K$132)</f>
        <v>1</v>
      </c>
      <c r="J22" s="210"/>
      <c r="K22" s="129">
        <f t="shared" ca="1" si="1"/>
        <v>0</v>
      </c>
      <c r="L22" s="195" t="str">
        <f>VLOOKUP(B22,'ЛСР 07.01 (AL)'!$B$14:$O$132,13,0)</f>
        <v>Ral 9004</v>
      </c>
      <c r="Q22" s="76"/>
      <c r="S22" s="77"/>
    </row>
    <row r="23" spans="1:19" s="75" customFormat="1" ht="20.100000000000001" customHeight="1" outlineLevel="3" x14ac:dyDescent="0.25">
      <c r="A23" s="189"/>
      <c r="B23" s="196" t="s">
        <v>151</v>
      </c>
      <c r="C23" s="129"/>
      <c r="D23" s="206">
        <f>VLOOKUP(B23,'ЛСР 07.01 (AL)'!$B$14:$O$132,3,0)</f>
        <v>2.56</v>
      </c>
      <c r="E23" s="206">
        <f>VLOOKUP(B23,'ЛСР 07.01 (AL)'!$B$14:$O$132,4,0)</f>
        <v>0.86</v>
      </c>
      <c r="F23" s="90" t="str">
        <f>VLOOKUP(B23,'ЛСР 07.01 (AL)'!$B$14:$O$132,5,0)</f>
        <v>2,56*0,86</v>
      </c>
      <c r="G23" s="129" t="str">
        <f>VLOOKUP(B23,'ЛСР 07.01 (AL)'!$B$14:$O$132,6,0)</f>
        <v>шт</v>
      </c>
      <c r="H23" s="90">
        <f t="shared" ca="1" si="4"/>
        <v>2.2016</v>
      </c>
      <c r="I23" s="209">
        <f ca="1">SUMIF('ЛСР 07.01 (AL)'!$B$14:$O$132,B23,'ЛСР 07.01 (AL)'!$K$14:$K$132)</f>
        <v>1</v>
      </c>
      <c r="J23" s="210"/>
      <c r="K23" s="129">
        <f t="shared" ca="1" si="1"/>
        <v>0</v>
      </c>
      <c r="L23" s="195" t="str">
        <f>VLOOKUP(B23,'ЛСР 07.01 (AL)'!$B$14:$O$132,13,0)</f>
        <v>Ral 9004/Ral 9016 EI60</v>
      </c>
      <c r="Q23" s="76"/>
      <c r="S23" s="77"/>
    </row>
    <row r="24" spans="1:19" s="75" customFormat="1" ht="20.100000000000001" customHeight="1" outlineLevel="3" x14ac:dyDescent="0.25">
      <c r="A24" s="189"/>
      <c r="B24" s="196" t="s">
        <v>153</v>
      </c>
      <c r="C24" s="129"/>
      <c r="D24" s="206">
        <f>VLOOKUP(B24,'ЛСР 07.01 (AL)'!$B$14:$O$132,3,0)</f>
        <v>2.56</v>
      </c>
      <c r="E24" s="206">
        <f>VLOOKUP(B24,'ЛСР 07.01 (AL)'!$B$14:$O$132,4,0)</f>
        <v>2.16</v>
      </c>
      <c r="F24" s="90" t="str">
        <f>VLOOKUP(B24,'ЛСР 07.01 (AL)'!$B$14:$O$132,5,0)</f>
        <v>2,56*2,16</v>
      </c>
      <c r="G24" s="129" t="str">
        <f>VLOOKUP(B24,'ЛСР 07.01 (AL)'!$B$14:$O$132,6,0)</f>
        <v>шт</v>
      </c>
      <c r="H24" s="90">
        <f t="shared" ca="1" si="4"/>
        <v>44.236800000000002</v>
      </c>
      <c r="I24" s="209">
        <f ca="1">SUMIF('ЛСР 07.01 (AL)'!$B$14:$O$132,B24,'ЛСР 07.01 (AL)'!$K$14:$K$132)</f>
        <v>8</v>
      </c>
      <c r="J24" s="210"/>
      <c r="K24" s="129">
        <f t="shared" ca="1" si="1"/>
        <v>0</v>
      </c>
      <c r="L24" s="195" t="str">
        <f>VLOOKUP(B24,'ЛСР 07.01 (AL)'!$B$14:$O$132,13,0)</f>
        <v>Ral 9004/Ral 9016 EI60</v>
      </c>
      <c r="Q24" s="76"/>
      <c r="S24" s="77"/>
    </row>
    <row r="25" spans="1:19" s="75" customFormat="1" ht="20.100000000000001" customHeight="1" outlineLevel="3" x14ac:dyDescent="0.25">
      <c r="A25" s="189"/>
      <c r="B25" s="196" t="s">
        <v>155</v>
      </c>
      <c r="C25" s="129"/>
      <c r="D25" s="206">
        <f>VLOOKUP(B25,'ЛСР 07.01 (AL)'!$B$14:$O$132,3,0)</f>
        <v>2.56</v>
      </c>
      <c r="E25" s="206">
        <f>VLOOKUP(B25,'ЛСР 07.01 (AL)'!$B$14:$O$132,4,0)</f>
        <v>1.56</v>
      </c>
      <c r="F25" s="90" t="str">
        <f>VLOOKUP(B25,'ЛСР 07.01 (AL)'!$B$14:$O$132,5,0)</f>
        <v>2,56*1,56</v>
      </c>
      <c r="G25" s="129" t="str">
        <f>VLOOKUP(B25,'ЛСР 07.01 (AL)'!$B$14:$O$132,6,0)</f>
        <v>шт</v>
      </c>
      <c r="H25" s="90">
        <f t="shared" ca="1" si="4"/>
        <v>7.9872000000000005</v>
      </c>
      <c r="I25" s="209">
        <f ca="1">SUMIF('ЛСР 07.01 (AL)'!$B$14:$O$132,B25,'ЛСР 07.01 (AL)'!$K$14:$K$132)</f>
        <v>2</v>
      </c>
      <c r="J25" s="210"/>
      <c r="K25" s="129">
        <f t="shared" ca="1" si="1"/>
        <v>0</v>
      </c>
      <c r="L25" s="195" t="str">
        <f>VLOOKUP(B25,'ЛСР 07.01 (AL)'!$B$14:$O$132,13,0)</f>
        <v>Ral 9004/Ral 9016 EI60</v>
      </c>
      <c r="Q25" s="76"/>
      <c r="S25" s="77"/>
    </row>
    <row r="26" spans="1:19" s="75" customFormat="1" ht="20.100000000000001" customHeight="1" outlineLevel="3" x14ac:dyDescent="0.25">
      <c r="A26" s="189"/>
      <c r="B26" s="196" t="s">
        <v>157</v>
      </c>
      <c r="C26" s="129"/>
      <c r="D26" s="206">
        <f>VLOOKUP(B26,'ЛСР 07.01 (AL)'!$B$14:$O$132,3,0)</f>
        <v>2.56</v>
      </c>
      <c r="E26" s="206">
        <f>VLOOKUP(B26,'ЛСР 07.01 (AL)'!$B$14:$O$132,4,0)</f>
        <v>2.12</v>
      </c>
      <c r="F26" s="90" t="str">
        <f>VLOOKUP(B26,'ЛСР 07.01 (AL)'!$B$14:$O$132,5,0)</f>
        <v>2,56*2,12</v>
      </c>
      <c r="G26" s="129" t="str">
        <f>VLOOKUP(B26,'ЛСР 07.01 (AL)'!$B$14:$O$132,6,0)</f>
        <v>шт</v>
      </c>
      <c r="H26" s="90">
        <f t="shared" ca="1" si="4"/>
        <v>27.135999999999999</v>
      </c>
      <c r="I26" s="209">
        <f ca="1">SUMIF('ЛСР 07.01 (AL)'!$B$14:$O$132,B26,'ЛСР 07.01 (AL)'!$K$14:$K$132)</f>
        <v>5</v>
      </c>
      <c r="J26" s="210"/>
      <c r="K26" s="129">
        <f t="shared" ca="1" si="1"/>
        <v>0</v>
      </c>
      <c r="L26" s="195" t="str">
        <f>VLOOKUP(B26,'ЛСР 07.01 (AL)'!$B$14:$O$132,13,0)</f>
        <v>Ral 9004/Ral 9016 EI60</v>
      </c>
      <c r="Q26" s="76"/>
      <c r="S26" s="77"/>
    </row>
    <row r="27" spans="1:19" s="75" customFormat="1" ht="20.100000000000001" customHeight="1" outlineLevel="3" x14ac:dyDescent="0.25">
      <c r="A27" s="189"/>
      <c r="B27" s="196" t="s">
        <v>107</v>
      </c>
      <c r="C27" s="129"/>
      <c r="D27" s="206">
        <f>VLOOKUP(B27,'ЛСР 07.01 (AL)'!$B$14:$O$132,3,0)</f>
        <v>2.56</v>
      </c>
      <c r="E27" s="206">
        <f>VLOOKUP(B27,'ЛСР 07.01 (AL)'!$B$14:$O$132,4,0)</f>
        <v>2.16</v>
      </c>
      <c r="F27" s="90" t="str">
        <f>VLOOKUP(B27,'ЛСР 07.01 (AL)'!$B$14:$O$132,5,0)</f>
        <v>2,56*2,16</v>
      </c>
      <c r="G27" s="129" t="str">
        <f>VLOOKUP(B27,'ЛСР 07.01 (AL)'!$B$14:$O$132,6,0)</f>
        <v>шт</v>
      </c>
      <c r="H27" s="90">
        <f t="shared" ca="1" si="4"/>
        <v>60.825600000000001</v>
      </c>
      <c r="I27" s="209">
        <f ca="1">SUMIF('ЛСР 07.01 (AL)'!$B$14:$O$132,B27,'ЛСР 07.01 (AL)'!$K$14:$K$132)</f>
        <v>11</v>
      </c>
      <c r="J27" s="210"/>
      <c r="K27" s="129">
        <f t="shared" ca="1" si="1"/>
        <v>0</v>
      </c>
      <c r="L27" s="195" t="str">
        <f>VLOOKUP(B27,'ЛСР 07.01 (AL)'!$B$14:$O$132,13,0)</f>
        <v>Ral 9004/Ral 9016 EI60</v>
      </c>
      <c r="Q27" s="76"/>
      <c r="S27" s="77"/>
    </row>
    <row r="28" spans="1:19" s="75" customFormat="1" ht="20.100000000000001" customHeight="1" outlineLevel="3" x14ac:dyDescent="0.25">
      <c r="A28" s="189"/>
      <c r="B28" s="196" t="s">
        <v>195</v>
      </c>
      <c r="C28" s="129"/>
      <c r="D28" s="206">
        <f>VLOOKUP(B28,'ЛСР 07.01 (AL)'!$B$14:$O$132,3,0)</f>
        <v>2.56</v>
      </c>
      <c r="E28" s="206">
        <f>VLOOKUP(B28,'ЛСР 07.01 (AL)'!$B$14:$O$132,4,0)</f>
        <v>1.96</v>
      </c>
      <c r="F28" s="90" t="str">
        <f>VLOOKUP(B28,'ЛСР 07.01 (AL)'!$B$14:$O$132,5,0)</f>
        <v>2,56*1,96</v>
      </c>
      <c r="G28" s="129" t="str">
        <f>VLOOKUP(B28,'ЛСР 07.01 (AL)'!$B$14:$O$132,6,0)</f>
        <v>шт</v>
      </c>
      <c r="H28" s="90">
        <f t="shared" ca="1" si="4"/>
        <v>10.0352</v>
      </c>
      <c r="I28" s="209">
        <f ca="1">SUMIF('ЛСР 07.01 (AL)'!$B$14:$O$132,B28,'ЛСР 07.01 (AL)'!$K$14:$K$132)</f>
        <v>2</v>
      </c>
      <c r="J28" s="210"/>
      <c r="K28" s="129">
        <f t="shared" ca="1" si="1"/>
        <v>0</v>
      </c>
      <c r="L28" s="195" t="str">
        <f>VLOOKUP(B28,'ЛСР 07.01 (AL)'!$B$14:$O$132,13,0)</f>
        <v>Ral 9004/Ral 9016 EI60</v>
      </c>
      <c r="Q28" s="76"/>
      <c r="S28" s="77"/>
    </row>
    <row r="29" spans="1:19" s="75" customFormat="1" ht="20.100000000000001" customHeight="1" outlineLevel="3" x14ac:dyDescent="0.25">
      <c r="A29" s="189"/>
      <c r="B29" s="196" t="s">
        <v>197</v>
      </c>
      <c r="C29" s="129"/>
      <c r="D29" s="206">
        <f>VLOOKUP(B29,'ЛСР 07.01 (AL)'!$B$14:$O$132,3,0)</f>
        <v>2.56</v>
      </c>
      <c r="E29" s="206">
        <f>VLOOKUP(B29,'ЛСР 07.01 (AL)'!$B$14:$O$132,4,0)</f>
        <v>2.04</v>
      </c>
      <c r="F29" s="90" t="str">
        <f>VLOOKUP(B29,'ЛСР 07.01 (AL)'!$B$14:$O$132,5,0)</f>
        <v>2,56*2,04</v>
      </c>
      <c r="G29" s="129" t="str">
        <f>VLOOKUP(B29,'ЛСР 07.01 (AL)'!$B$14:$O$132,6,0)</f>
        <v>шт</v>
      </c>
      <c r="H29" s="90">
        <f t="shared" ca="1" si="4"/>
        <v>20.889600000000002</v>
      </c>
      <c r="I29" s="209">
        <f ca="1">SUMIF('ЛСР 07.01 (AL)'!$B$14:$O$132,B29,'ЛСР 07.01 (AL)'!$K$14:$K$132)</f>
        <v>4</v>
      </c>
      <c r="J29" s="210"/>
      <c r="K29" s="129">
        <f t="shared" ca="1" si="1"/>
        <v>0</v>
      </c>
      <c r="L29" s="195" t="str">
        <f>VLOOKUP(B29,'ЛСР 07.01 (AL)'!$B$14:$O$132,13,0)</f>
        <v>Ral 9004/Ral 9016 EI60</v>
      </c>
      <c r="Q29" s="76"/>
      <c r="S29" s="77"/>
    </row>
    <row r="30" spans="1:19" s="75" customFormat="1" ht="20.100000000000001" customHeight="1" outlineLevel="3" x14ac:dyDescent="0.25">
      <c r="A30" s="189"/>
      <c r="B30" s="196" t="s">
        <v>199</v>
      </c>
      <c r="C30" s="129"/>
      <c r="D30" s="206">
        <f>VLOOKUP(B30,'ЛСР 07.01 (AL)'!$B$14:$O$132,3,0)</f>
        <v>2.48</v>
      </c>
      <c r="E30" s="206">
        <f>VLOOKUP(B30,'ЛСР 07.01 (AL)'!$B$14:$O$132,4,0)</f>
        <v>2.0699999999999998</v>
      </c>
      <c r="F30" s="90" t="str">
        <f>VLOOKUP(B30,'ЛСР 07.01 (AL)'!$B$14:$O$132,5,0)</f>
        <v>2,48*2,07</v>
      </c>
      <c r="G30" s="129" t="str">
        <f>VLOOKUP(B30,'ЛСР 07.01 (AL)'!$B$14:$O$132,6,0)</f>
        <v>шт</v>
      </c>
      <c r="H30" s="90">
        <f t="shared" ca="1" si="4"/>
        <v>184.80959999999999</v>
      </c>
      <c r="I30" s="209">
        <f ca="1">SUMIF('ЛСР 07.01 (AL)'!$B$14:$O$132,B30,'ЛСР 07.01 (AL)'!$K$14:$K$132)</f>
        <v>36</v>
      </c>
      <c r="J30" s="210"/>
      <c r="K30" s="129">
        <f t="shared" ca="1" si="1"/>
        <v>0</v>
      </c>
      <c r="L30" s="195" t="str">
        <f>VLOOKUP(B30,'ЛСР 07.01 (AL)'!$B$14:$O$132,13,0)</f>
        <v>Ral 9016</v>
      </c>
      <c r="Q30" s="76"/>
      <c r="S30" s="77"/>
    </row>
    <row r="31" spans="1:19" s="75" customFormat="1" ht="20.100000000000001" customHeight="1" outlineLevel="3" x14ac:dyDescent="0.25">
      <c r="A31" s="189"/>
      <c r="B31" s="196" t="s">
        <v>201</v>
      </c>
      <c r="C31" s="129"/>
      <c r="D31" s="206">
        <f>VLOOKUP(B31,'ЛСР 07.01 (AL)'!$B$14:$O$132,3,0)</f>
        <v>2.68</v>
      </c>
      <c r="E31" s="206">
        <f>VLOOKUP(B31,'ЛСР 07.01 (AL)'!$B$14:$O$132,4,0)</f>
        <v>2.0699999999999998</v>
      </c>
      <c r="F31" s="90" t="str">
        <f>VLOOKUP(B31,'ЛСР 07.01 (AL)'!$B$14:$O$132,5,0)</f>
        <v>2,68*2,07</v>
      </c>
      <c r="G31" s="129" t="str">
        <f>VLOOKUP(B31,'ЛСР 07.01 (AL)'!$B$14:$O$132,6,0)</f>
        <v>шт</v>
      </c>
      <c r="H31" s="90">
        <f t="shared" ca="1" si="0"/>
        <v>11.0952</v>
      </c>
      <c r="I31" s="209">
        <f ca="1">SUMIF('ЛСР 07.01 (AL)'!$B$14:$O$132,B31,'ЛСР 07.01 (AL)'!$K$14:$K$132)</f>
        <v>2</v>
      </c>
      <c r="J31" s="210"/>
      <c r="K31" s="129">
        <f t="shared" ca="1" si="1"/>
        <v>0</v>
      </c>
      <c r="L31" s="195" t="str">
        <f>VLOOKUP(B31,'ЛСР 07.01 (AL)'!$B$14:$O$132,13,0)</f>
        <v>Ral 9016</v>
      </c>
      <c r="Q31" s="76"/>
      <c r="S31" s="77"/>
    </row>
    <row r="32" spans="1:19" s="75" customFormat="1" ht="20.100000000000001" customHeight="1" outlineLevel="3" x14ac:dyDescent="0.25">
      <c r="A32" s="189"/>
      <c r="B32" s="196" t="s">
        <v>204</v>
      </c>
      <c r="C32" s="129"/>
      <c r="D32" s="206">
        <f>VLOOKUP(B32,'ЛСР 07.01 (AL)'!$B$14:$O$132,3,0)</f>
        <v>2.86</v>
      </c>
      <c r="E32" s="206">
        <f>VLOOKUP(B32,'ЛСР 07.01 (AL)'!$B$14:$O$132,4,0)</f>
        <v>2.0699999999999998</v>
      </c>
      <c r="F32" s="90" t="str">
        <f>VLOOKUP(B32,'ЛСР 07.01 (AL)'!$B$14:$O$132,5,0)</f>
        <v>2,86*2,07</v>
      </c>
      <c r="G32" s="129" t="str">
        <f>VLOOKUP(B32,'ЛСР 07.01 (AL)'!$B$14:$O$132,6,0)</f>
        <v>шт</v>
      </c>
      <c r="H32" s="90">
        <f t="shared" ca="1" si="0"/>
        <v>5.9201999999999995</v>
      </c>
      <c r="I32" s="209">
        <f ca="1">SUMIF('ЛСР 07.01 (AL)'!$B$14:$O$132,B32,'ЛСР 07.01 (AL)'!$K$14:$K$132)</f>
        <v>1</v>
      </c>
      <c r="J32" s="210"/>
      <c r="K32" s="129">
        <f t="shared" ca="1" si="1"/>
        <v>0</v>
      </c>
      <c r="L32" s="195" t="str">
        <f>VLOOKUP(B32,'ЛСР 07.01 (AL)'!$B$14:$O$132,13,0)</f>
        <v>Ral 9016</v>
      </c>
      <c r="Q32" s="76"/>
      <c r="S32" s="77"/>
    </row>
    <row r="33" spans="1:20" s="75" customFormat="1" ht="20.100000000000001" customHeight="1" outlineLevel="3" x14ac:dyDescent="0.25">
      <c r="A33" s="189"/>
      <c r="B33" s="196" t="s">
        <v>113</v>
      </c>
      <c r="C33" s="129"/>
      <c r="D33" s="206">
        <f>VLOOKUP(B33,'ЛСР 07.01 (AL)'!$B$14:$O$132,3,0)</f>
        <v>2.0699999999999998</v>
      </c>
      <c r="E33" s="206">
        <f>VLOOKUP(B33,'ЛСР 07.01 (AL)'!$B$14:$O$132,4,0)</f>
        <v>1.46</v>
      </c>
      <c r="F33" s="90" t="str">
        <f>VLOOKUP(B33,'ЛСР 07.01 (AL)'!$B$14:$O$132,5,0)</f>
        <v>2,07*1,46</v>
      </c>
      <c r="G33" s="129" t="str">
        <f>VLOOKUP(B33,'ЛСР 07.01 (AL)'!$B$14:$O$132,6,0)</f>
        <v>шт</v>
      </c>
      <c r="H33" s="90">
        <f t="shared" ca="1" si="0"/>
        <v>3.0221999999999998</v>
      </c>
      <c r="I33" s="209">
        <f ca="1">SUMIF('ЛСР 07.01 (AL)'!$B$14:$O$132,B33,'ЛСР 07.01 (AL)'!$K$14:$K$132)</f>
        <v>1</v>
      </c>
      <c r="J33" s="210"/>
      <c r="K33" s="129">
        <f t="shared" ca="1" si="1"/>
        <v>0</v>
      </c>
      <c r="L33" s="195" t="str">
        <f>VLOOKUP(B33,'ЛСР 07.01 (AL)'!$B$14:$O$132,13,0)</f>
        <v>Ral 9004/EIS60</v>
      </c>
      <c r="Q33" s="76"/>
      <c r="S33" s="77"/>
    </row>
    <row r="34" spans="1:20" s="75" customFormat="1" ht="20.100000000000001" customHeight="1" outlineLevel="3" x14ac:dyDescent="0.25">
      <c r="A34" s="189"/>
      <c r="B34" s="196" t="s">
        <v>116</v>
      </c>
      <c r="C34" s="129"/>
      <c r="D34" s="206">
        <f>VLOOKUP(B34,'ЛСР 07.01 (AL)'!$B$14:$O$132,3,0)</f>
        <v>2.0699999999999998</v>
      </c>
      <c r="E34" s="206">
        <f>VLOOKUP(B34,'ЛСР 07.01 (AL)'!$B$14:$O$132,4,0)</f>
        <v>0.97</v>
      </c>
      <c r="F34" s="90" t="str">
        <f>VLOOKUP(B34,'ЛСР 07.01 (AL)'!$B$14:$O$132,5,0)</f>
        <v>2,07*0,97</v>
      </c>
      <c r="G34" s="129" t="str">
        <f>VLOOKUP(B34,'ЛСР 07.01 (AL)'!$B$14:$O$132,6,0)</f>
        <v>шт</v>
      </c>
      <c r="H34" s="90">
        <f t="shared" ca="1" si="0"/>
        <v>2.0078999999999998</v>
      </c>
      <c r="I34" s="209">
        <f ca="1">SUMIF('ЛСР 07.01 (AL)'!$B$14:$O$132,B34,'ЛСР 07.01 (AL)'!$K$14:$K$132)</f>
        <v>1</v>
      </c>
      <c r="J34" s="210"/>
      <c r="K34" s="129">
        <f t="shared" ca="1" si="1"/>
        <v>0</v>
      </c>
      <c r="L34" s="195" t="str">
        <f>VLOOKUP(B34,'ЛСР 07.01 (AL)'!$B$14:$O$132,13,0)</f>
        <v>Ral 9004</v>
      </c>
      <c r="Q34" s="76"/>
      <c r="S34" s="77"/>
    </row>
    <row r="35" spans="1:20" s="75" customFormat="1" ht="20.100000000000001" customHeight="1" outlineLevel="3" x14ac:dyDescent="0.25">
      <c r="A35" s="189"/>
      <c r="B35" s="196" t="s">
        <v>118</v>
      </c>
      <c r="C35" s="129"/>
      <c r="D35" s="206">
        <f>VLOOKUP(B35,'ЛСР 07.01 (AL)'!$B$14:$O$132,3,0)</f>
        <v>2.1</v>
      </c>
      <c r="E35" s="206">
        <f>VLOOKUP(B35,'ЛСР 07.01 (AL)'!$B$14:$O$132,4,0)</f>
        <v>1.06</v>
      </c>
      <c r="F35" s="90" t="str">
        <f>VLOOKUP(B35,'ЛСР 07.01 (AL)'!$B$14:$O$132,5,0)</f>
        <v>2,10*1,06</v>
      </c>
      <c r="G35" s="129" t="str">
        <f>VLOOKUP(B35,'ЛСР 07.01 (AL)'!$B$14:$O$132,6,0)</f>
        <v>шт</v>
      </c>
      <c r="H35" s="90">
        <f t="shared" ca="1" si="0"/>
        <v>2.2260000000000004</v>
      </c>
      <c r="I35" s="209">
        <f ca="1">SUMIF('ЛСР 07.01 (AL)'!$B$14:$O$132,B35,'ЛСР 07.01 (AL)'!$K$14:$K$132)</f>
        <v>1</v>
      </c>
      <c r="J35" s="210"/>
      <c r="K35" s="129">
        <f t="shared" ca="1" si="1"/>
        <v>0</v>
      </c>
      <c r="L35" s="195" t="str">
        <f>VLOOKUP(B35,'ЛСР 07.01 (AL)'!$B$14:$O$132,13,0)</f>
        <v>Ral 9004</v>
      </c>
      <c r="Q35" s="76"/>
      <c r="S35" s="77"/>
    </row>
    <row r="36" spans="1:20" s="75" customFormat="1" ht="20.100000000000001" customHeight="1" outlineLevel="3" x14ac:dyDescent="0.25">
      <c r="A36" s="189"/>
      <c r="B36" s="196" t="s">
        <v>120</v>
      </c>
      <c r="C36" s="129"/>
      <c r="D36" s="206">
        <f>VLOOKUP(B36,'ЛСР 07.01 (AL)'!$B$14:$O$132,3,0)</f>
        <v>2.085</v>
      </c>
      <c r="E36" s="206">
        <f>VLOOKUP(B36,'ЛСР 07.01 (AL)'!$B$14:$O$132,4,0)</f>
        <v>1.46</v>
      </c>
      <c r="F36" s="90" t="str">
        <f>VLOOKUP(B36,'ЛСР 07.01 (AL)'!$B$14:$O$132,5,0)</f>
        <v>2,09*1,46</v>
      </c>
      <c r="G36" s="129" t="str">
        <f>VLOOKUP(B36,'ЛСР 07.01 (AL)'!$B$14:$O$132,6,0)</f>
        <v>шт</v>
      </c>
      <c r="H36" s="90">
        <f t="shared" ca="1" si="0"/>
        <v>3.0440999999999998</v>
      </c>
      <c r="I36" s="209">
        <f ca="1">SUMIF('ЛСР 07.01 (AL)'!$B$14:$O$132,B36,'ЛСР 07.01 (AL)'!$K$14:$K$132)</f>
        <v>1</v>
      </c>
      <c r="J36" s="210"/>
      <c r="K36" s="129">
        <f t="shared" ca="1" si="1"/>
        <v>0</v>
      </c>
      <c r="L36" s="195" t="str">
        <f>VLOOKUP(B36,'ЛСР 07.01 (AL)'!$B$14:$O$132,13,0)</f>
        <v>Ral 9004/EIS60</v>
      </c>
      <c r="Q36" s="76"/>
      <c r="S36" s="77"/>
    </row>
    <row r="37" spans="1:20" s="75" customFormat="1" ht="20.100000000000001" customHeight="1" outlineLevel="3" x14ac:dyDescent="0.25">
      <c r="A37" s="189"/>
      <c r="B37" s="196" t="s">
        <v>122</v>
      </c>
      <c r="C37" s="129"/>
      <c r="D37" s="206">
        <f>VLOOKUP(B37,'ЛСР 07.01 (AL)'!$B$14:$O$132,3,0)</f>
        <v>2.0699999999999998</v>
      </c>
      <c r="E37" s="206">
        <f>VLOOKUP(B37,'ЛСР 07.01 (AL)'!$B$14:$O$132,4,0)</f>
        <v>1.06</v>
      </c>
      <c r="F37" s="90" t="str">
        <f>VLOOKUP(B37,'ЛСР 07.01 (AL)'!$B$14:$O$132,5,0)</f>
        <v>2,07*1,06</v>
      </c>
      <c r="G37" s="129" t="str">
        <f>VLOOKUP(B37,'ЛСР 07.01 (AL)'!$B$14:$O$132,6,0)</f>
        <v>шт</v>
      </c>
      <c r="H37" s="90">
        <f t="shared" ca="1" si="0"/>
        <v>2.1941999999999999</v>
      </c>
      <c r="I37" s="209">
        <f ca="1">SUMIF('ЛСР 07.01 (AL)'!$B$14:$O$132,B37,'ЛСР 07.01 (AL)'!$K$14:$K$132)</f>
        <v>1</v>
      </c>
      <c r="J37" s="210"/>
      <c r="K37" s="129">
        <f t="shared" ca="1" si="1"/>
        <v>0</v>
      </c>
      <c r="L37" s="195" t="str">
        <f>VLOOKUP(B37,'ЛСР 07.01 (AL)'!$B$14:$O$132,13,0)</f>
        <v>Ral 9004</v>
      </c>
      <c r="Q37" s="76"/>
      <c r="S37" s="77"/>
    </row>
    <row r="38" spans="1:20" s="75" customFormat="1" ht="20.100000000000001" customHeight="1" outlineLevel="3" x14ac:dyDescent="0.25">
      <c r="A38" s="189"/>
      <c r="B38" s="196" t="s">
        <v>169</v>
      </c>
      <c r="C38" s="129"/>
      <c r="D38" s="206">
        <f>VLOOKUP(B38,'ЛСР 07.01 (AL)'!$B$14:$O$132,3,0)</f>
        <v>2.085</v>
      </c>
      <c r="E38" s="206">
        <f>VLOOKUP(B38,'ЛСР 07.01 (AL)'!$B$14:$O$132,4,0)</f>
        <v>1.46</v>
      </c>
      <c r="F38" s="90" t="str">
        <f>VLOOKUP(B38,'ЛСР 07.01 (AL)'!$B$14:$O$132,5,0)</f>
        <v>2,09*1,46</v>
      </c>
      <c r="G38" s="129" t="str">
        <f>VLOOKUP(B38,'ЛСР 07.01 (AL)'!$B$14:$O$132,6,0)</f>
        <v>шт</v>
      </c>
      <c r="H38" s="90">
        <f t="shared" ca="1" si="0"/>
        <v>3.0440999999999998</v>
      </c>
      <c r="I38" s="209">
        <f ca="1">SUMIF('ЛСР 07.01 (AL)'!$B$14:$O$132,B38,'ЛСР 07.01 (AL)'!$K$14:$K$132)</f>
        <v>1</v>
      </c>
      <c r="J38" s="210"/>
      <c r="K38" s="129">
        <f t="shared" ca="1" si="1"/>
        <v>0</v>
      </c>
      <c r="L38" s="195" t="str">
        <f>VLOOKUP(B38,'ЛСР 07.01 (AL)'!$B$14:$O$132,13,0)</f>
        <v>Ral 9004/EIS60</v>
      </c>
      <c r="Q38" s="76"/>
      <c r="S38" s="77"/>
    </row>
    <row r="39" spans="1:20" s="75" customFormat="1" ht="20.100000000000001" customHeight="1" outlineLevel="3" x14ac:dyDescent="0.25">
      <c r="A39" s="189"/>
      <c r="B39" s="196" t="s">
        <v>170</v>
      </c>
      <c r="C39" s="129"/>
      <c r="D39" s="206">
        <f>VLOOKUP(B39,'ЛСР 07.01 (AL)'!$B$14:$O$132,3,0)</f>
        <v>2.0699999999999998</v>
      </c>
      <c r="E39" s="206">
        <f>VLOOKUP(B39,'ЛСР 07.01 (AL)'!$B$14:$O$132,4,0)</f>
        <v>1.46</v>
      </c>
      <c r="F39" s="90" t="str">
        <f>VLOOKUP(B39,'ЛСР 07.01 (AL)'!$B$14:$O$132,5,0)</f>
        <v>2,07*1,46</v>
      </c>
      <c r="G39" s="129" t="str">
        <f>VLOOKUP(B39,'ЛСР 07.01 (AL)'!$B$14:$O$132,6,0)</f>
        <v>шт</v>
      </c>
      <c r="H39" s="90">
        <f t="shared" ca="1" si="0"/>
        <v>3.0221999999999998</v>
      </c>
      <c r="I39" s="209">
        <f ca="1">SUMIF('ЛСР 07.01 (AL)'!$B$14:$O$132,B39,'ЛСР 07.01 (AL)'!$K$14:$K$132)</f>
        <v>1</v>
      </c>
      <c r="J39" s="210"/>
      <c r="K39" s="129">
        <f t="shared" ca="1" si="1"/>
        <v>0</v>
      </c>
      <c r="L39" s="195" t="str">
        <f>VLOOKUP(B39,'ЛСР 07.01 (AL)'!$B$14:$O$132,13,0)</f>
        <v>Ral 9004/EIS60</v>
      </c>
      <c r="Q39" s="76"/>
      <c r="S39" s="77"/>
    </row>
    <row r="40" spans="1:20" s="75" customFormat="1" ht="20.100000000000001" customHeight="1" outlineLevel="3" x14ac:dyDescent="0.25">
      <c r="A40" s="189"/>
      <c r="B40" s="196" t="s">
        <v>171</v>
      </c>
      <c r="C40" s="129"/>
      <c r="D40" s="206">
        <f>VLOOKUP(B40,'ЛСР 07.01 (AL)'!$B$14:$O$132,3,0)</f>
        <v>2.0699999999999998</v>
      </c>
      <c r="E40" s="206">
        <f>VLOOKUP(B40,'ЛСР 07.01 (AL)'!$B$14:$O$132,4,0)</f>
        <v>1.06</v>
      </c>
      <c r="F40" s="90" t="str">
        <f>VLOOKUP(B40,'ЛСР 07.01 (AL)'!$B$14:$O$132,5,0)</f>
        <v>2,07*1,06</v>
      </c>
      <c r="G40" s="129" t="str">
        <f>VLOOKUP(B40,'ЛСР 07.01 (AL)'!$B$14:$O$132,6,0)</f>
        <v>шт</v>
      </c>
      <c r="H40" s="90">
        <f t="shared" ca="1" si="0"/>
        <v>2.1941999999999999</v>
      </c>
      <c r="I40" s="209">
        <f ca="1">SUMIF('ЛСР 07.01 (AL)'!$B$14:$O$132,B40,'ЛСР 07.01 (AL)'!$K$14:$K$132)</f>
        <v>1</v>
      </c>
      <c r="J40" s="210"/>
      <c r="K40" s="129">
        <f t="shared" ca="1" si="1"/>
        <v>0</v>
      </c>
      <c r="L40" s="195" t="str">
        <f>VLOOKUP(B40,'ЛСР 07.01 (AL)'!$B$14:$O$132,13,0)</f>
        <v>Ral 9004</v>
      </c>
      <c r="Q40" s="76"/>
      <c r="S40" s="77"/>
    </row>
    <row r="41" spans="1:20" s="75" customFormat="1" ht="20.100000000000001" customHeight="1" outlineLevel="3" x14ac:dyDescent="0.25">
      <c r="A41" s="189"/>
      <c r="B41" s="196" t="s">
        <v>172</v>
      </c>
      <c r="C41" s="129"/>
      <c r="D41" s="206">
        <f>VLOOKUP(B41,'ЛСР 07.01 (AL)'!$B$14:$O$132,3,0)</f>
        <v>2.0699999999999998</v>
      </c>
      <c r="E41" s="206">
        <f>VLOOKUP(B41,'ЛСР 07.01 (AL)'!$B$14:$O$132,4,0)</f>
        <v>0.97</v>
      </c>
      <c r="F41" s="90" t="str">
        <f>VLOOKUP(B41,'ЛСР 07.01 (AL)'!$B$14:$O$132,5,0)</f>
        <v>2,07*0,97</v>
      </c>
      <c r="G41" s="129" t="str">
        <f>VLOOKUP(B41,'ЛСР 07.01 (AL)'!$B$14:$O$132,6,0)</f>
        <v>шт</v>
      </c>
      <c r="H41" s="90">
        <f t="shared" ca="1" si="0"/>
        <v>2.0078999999999998</v>
      </c>
      <c r="I41" s="209">
        <f ca="1">SUMIF('ЛСР 07.01 (AL)'!$B$14:$O$132,B41,'ЛСР 07.01 (AL)'!$K$14:$K$132)</f>
        <v>1</v>
      </c>
      <c r="J41" s="210"/>
      <c r="K41" s="129">
        <f t="shared" ca="1" si="1"/>
        <v>0</v>
      </c>
      <c r="L41" s="195" t="str">
        <f>VLOOKUP(B41,'ЛСР 07.01 (AL)'!$B$14:$O$132,13,0)</f>
        <v>Ral 9004</v>
      </c>
      <c r="Q41" s="76"/>
      <c r="S41" s="77"/>
    </row>
    <row r="42" spans="1:20" s="75" customFormat="1" ht="22.5" customHeight="1" outlineLevel="3" x14ac:dyDescent="0.25">
      <c r="A42" s="189"/>
      <c r="B42" s="190" t="s">
        <v>83</v>
      </c>
      <c r="C42" s="129"/>
      <c r="D42" s="206">
        <f>VLOOKUP(B42,'ЛСР 07.01 (AL)'!$B$14:$O$132,3,0)</f>
        <v>0</v>
      </c>
      <c r="E42" s="206">
        <f>VLOOKUP(B42,'ЛСР 07.01 (AL)'!$B$14:$O$132,4,0)</f>
        <v>0</v>
      </c>
      <c r="F42" s="90">
        <f>VLOOKUP(B42,'ЛСР 07.01 (AL)'!$B$14:$O$132,5,0)</f>
        <v>0</v>
      </c>
      <c r="G42" s="129" t="str">
        <f>VLOOKUP(B42,'ЛСР 07.01 (AL)'!$B$14:$O$132,6,0)</f>
        <v>шт</v>
      </c>
      <c r="H42" s="90">
        <f ca="1">(D42*E42)*I42</f>
        <v>0</v>
      </c>
      <c r="I42" s="209">
        <f ca="1">SUMIF('ЛСР 07.01 (AL)'!$B$14:$O$132,B42,'ЛСР 07.01 (AL)'!$K$14:$K$132)</f>
        <v>33</v>
      </c>
      <c r="J42" s="210"/>
      <c r="K42" s="129">
        <f t="shared" ca="1" si="1"/>
        <v>0</v>
      </c>
      <c r="L42" s="195" t="str">
        <f>VLOOKUP(B42,'ЛСР 07.01 (AL)'!$B$14:$O$132,13,0)</f>
        <v>Ral 9016</v>
      </c>
      <c r="Q42" s="76"/>
      <c r="S42" s="77"/>
    </row>
    <row r="43" spans="1:20" ht="46.5" customHeight="1" x14ac:dyDescent="0.25">
      <c r="A43" s="189"/>
      <c r="B43" s="190" t="s">
        <v>56</v>
      </c>
      <c r="C43" s="129"/>
      <c r="D43" s="206">
        <f>VLOOKUP(B43,'ЛСР 07.01 (AL)'!$B$14:$O$132,3,0)</f>
        <v>0</v>
      </c>
      <c r="E43" s="206">
        <f>VLOOKUP(B43,'ЛСР 07.01 (AL)'!$B$14:$O$132,4,0)</f>
        <v>0</v>
      </c>
      <c r="F43" s="90" t="str">
        <f>VLOOKUP(B43,'ЛСР 07.01 (AL)'!$B$14:$O$132,5,0)</f>
        <v>нагрузка от 100кг до 120кг, темп. режим до -35                                     (серебро)</v>
      </c>
      <c r="G43" s="129" t="str">
        <f>VLOOKUP(B43,'ЛСР 07.01 (AL)'!$B$14:$O$132,6,0)</f>
        <v>шт</v>
      </c>
      <c r="H43" s="90">
        <f ca="1">(D43*E43)*I43</f>
        <v>0</v>
      </c>
      <c r="I43" s="209">
        <f ca="1">SUMIF('ЛСР 07.01 (AL)'!$B$14:$O$132,B43,'ЛСР 07.01 (AL)'!$K$14:$K$132)</f>
        <v>30</v>
      </c>
      <c r="J43" s="210"/>
      <c r="K43" s="129">
        <f t="shared" ca="1" si="1"/>
        <v>0</v>
      </c>
      <c r="L43" s="195" t="str">
        <f>VLOOKUP(B43,'ЛСР 07.01 (AL)'!$B$14:$O$132,13,0)</f>
        <v>черный</v>
      </c>
      <c r="M43" s="77"/>
      <c r="N43" s="75"/>
      <c r="O43" s="75"/>
      <c r="P43" s="75"/>
      <c r="Q43" s="76"/>
      <c r="R43" s="75"/>
      <c r="S43" s="77"/>
    </row>
    <row r="44" spans="1:20" ht="24" customHeight="1" x14ac:dyDescent="0.25">
      <c r="A44" s="189"/>
      <c r="B44" s="222" t="s">
        <v>162</v>
      </c>
      <c r="C44" s="129"/>
      <c r="D44" s="206">
        <f>VLOOKUP(B44,'ЛСР 07.01 (AL)'!$B$14:$O$132,3,0)</f>
        <v>0</v>
      </c>
      <c r="E44" s="206">
        <f>VLOOKUP(B44,'ЛСР 07.01 (AL)'!$B$14:$O$132,4,0)</f>
        <v>0</v>
      </c>
      <c r="F44" s="90" t="str">
        <f>VLOOKUP(B44,'ЛСР 07.01 (AL)'!$B$14:$O$132,5,0)</f>
        <v>ДОС</v>
      </c>
      <c r="G44" s="129" t="str">
        <f>VLOOKUP(B44,'ЛСР 07.01 (AL)'!$B$14:$O$132,6,0)</f>
        <v>шт</v>
      </c>
      <c r="H44" s="90">
        <f t="shared" ref="H44" ca="1" si="5">(D44*E44)*I44</f>
        <v>0</v>
      </c>
      <c r="I44" s="209">
        <f ca="1">SUMIF('ЛСР 07.01 (AL)'!$B$14:$O$132,B44,'ЛСР 07.01 (AL)'!$K$14:$K$132)</f>
        <v>17</v>
      </c>
      <c r="J44" s="210"/>
      <c r="K44" s="129">
        <f t="shared" ca="1" si="1"/>
        <v>0</v>
      </c>
      <c r="L44" s="195" t="str">
        <f>VLOOKUP(B44,'ЛСР 07.01 (AL)'!$B$14:$O$132,13,0)</f>
        <v>Ral 9004</v>
      </c>
      <c r="M44" s="77"/>
      <c r="N44" s="75"/>
      <c r="O44" s="75"/>
      <c r="P44" s="75"/>
      <c r="Q44" s="76"/>
      <c r="R44" s="75"/>
      <c r="S44" s="77"/>
    </row>
    <row r="45" spans="1:20" s="27" customFormat="1" ht="21" customHeight="1" x14ac:dyDescent="0.25">
      <c r="A45" s="189"/>
      <c r="B45" s="190" t="s">
        <v>75</v>
      </c>
      <c r="C45" s="129"/>
      <c r="D45" s="206">
        <f>VLOOKUP(B45,'ЛСР 07.01 (AL)'!$B$14:$O$132,3,0)</f>
        <v>0</v>
      </c>
      <c r="E45" s="206">
        <f>VLOOKUP(B45,'ЛСР 07.01 (AL)'!$B$14:$O$132,4,0)</f>
        <v>0</v>
      </c>
      <c r="F45" s="90" t="str">
        <f>VLOOKUP(B45,'ЛСР 07.01 (AL)'!$B$14:$O$132,5,0)</f>
        <v>штанга 1800 - 2000 мм (нержавейка)</v>
      </c>
      <c r="G45" s="129" t="str">
        <f>VLOOKUP(B45,'ЛСР 07.01 (AL)'!$B$14:$O$132,6,0)</f>
        <v>шт</v>
      </c>
      <c r="H45" s="90">
        <f t="shared" ref="H45:H49" ca="1" si="6">(D45*E45)*I45</f>
        <v>0</v>
      </c>
      <c r="I45" s="209">
        <f ca="1">SUMIF('ЛСР 07.01 (AL)'!$B$14:$O$132,B45,'ЛСР 07.01 (AL)'!$K$14:$K$132)</f>
        <v>30</v>
      </c>
      <c r="J45" s="210"/>
      <c r="K45" s="129">
        <f t="shared" ca="1" si="1"/>
        <v>0</v>
      </c>
      <c r="L45" s="195" t="str">
        <f>VLOOKUP(B45,'ЛСР 07.01 (AL)'!$B$14:$O$132,13,0)</f>
        <v>нержавейка</v>
      </c>
      <c r="M45" s="75"/>
      <c r="N45" s="75"/>
      <c r="O45" s="75"/>
      <c r="P45" s="75"/>
      <c r="Q45" s="76"/>
      <c r="R45" s="75"/>
      <c r="S45" s="77"/>
      <c r="T45" s="26"/>
    </row>
    <row r="46" spans="1:20" s="75" customFormat="1" ht="20.25" customHeight="1" x14ac:dyDescent="0.25">
      <c r="A46" s="189"/>
      <c r="B46" s="190" t="s">
        <v>79</v>
      </c>
      <c r="C46" s="129"/>
      <c r="D46" s="206">
        <f>VLOOKUP(B46,'ЛСР 07.01 (AL)'!$B$14:$O$132,3,0)</f>
        <v>0</v>
      </c>
      <c r="E46" s="206">
        <f>VLOOKUP(B46,'ЛСР 07.01 (AL)'!$B$14:$O$132,4,0)</f>
        <v>0</v>
      </c>
      <c r="F46" s="90" t="str">
        <f>VLOOKUP(B46,'ЛСР 07.01 (AL)'!$B$14:$O$132,5,0)</f>
        <v>нажимной гарнитур</v>
      </c>
      <c r="G46" s="129" t="str">
        <f>VLOOKUP(B46,'ЛСР 07.01 (AL)'!$B$14:$O$132,6,0)</f>
        <v>шт</v>
      </c>
      <c r="H46" s="90">
        <f t="shared" ca="1" si="6"/>
        <v>0</v>
      </c>
      <c r="I46" s="209">
        <f ca="1">SUMIF('ЛСР 07.01 (AL)'!$B$14:$O$132,B46,'ЛСР 07.01 (AL)'!$K$14:$K$132)</f>
        <v>2</v>
      </c>
      <c r="J46" s="210"/>
      <c r="K46" s="129">
        <f t="shared" ca="1" si="1"/>
        <v>0</v>
      </c>
      <c r="L46" s="195" t="str">
        <f>VLOOKUP(B46,'ЛСР 07.01 (AL)'!$B$14:$O$132,13,0)</f>
        <v>Ral 9004</v>
      </c>
      <c r="Q46" s="76"/>
      <c r="S46" s="77"/>
    </row>
    <row r="47" spans="1:20" s="75" customFormat="1" ht="20.25" customHeight="1" x14ac:dyDescent="0.25">
      <c r="A47" s="189"/>
      <c r="B47" s="190" t="s">
        <v>168</v>
      </c>
      <c r="C47" s="129"/>
      <c r="D47" s="206">
        <f>VLOOKUP(B47,'ЛСР 07.01 (AL)'!$B$14:$O$132,3,0)</f>
        <v>0</v>
      </c>
      <c r="E47" s="206">
        <f>VLOOKUP(B47,'ЛСР 07.01 (AL)'!$B$14:$O$132,4,0)</f>
        <v>0</v>
      </c>
      <c r="F47" s="90" t="str">
        <f>VLOOKUP(B47,'ЛСР 07.01 (AL)'!$B$14:$O$132,5,0)</f>
        <v>350 мм</v>
      </c>
      <c r="G47" s="129" t="str">
        <f>VLOOKUP(B47,'ЛСР 07.01 (AL)'!$B$14:$O$132,6,0)</f>
        <v>м.п.</v>
      </c>
      <c r="H47" s="90">
        <f t="shared" ref="H47" ca="1" si="7">(D47*E47)*I47</f>
        <v>0</v>
      </c>
      <c r="I47" s="209">
        <f ca="1">SUMIF('ЛСР 07.01 (AL)'!$B$14:$O$132,B47,'ЛСР 07.01 (AL)'!$K$14:$K$132)</f>
        <v>36.11</v>
      </c>
      <c r="J47" s="210"/>
      <c r="K47" s="129">
        <f t="shared" ca="1" si="1"/>
        <v>0</v>
      </c>
      <c r="L47" s="195" t="str">
        <f>VLOOKUP(B47,'ЛСР 07.01 (AL)'!$B$14:$O$132,13,0)</f>
        <v>Ral 9004</v>
      </c>
      <c r="Q47" s="76"/>
      <c r="S47" s="77"/>
    </row>
    <row r="48" spans="1:20" s="75" customFormat="1" ht="20.25" customHeight="1" x14ac:dyDescent="0.25">
      <c r="A48" s="189"/>
      <c r="B48" s="190" t="s">
        <v>86</v>
      </c>
      <c r="C48" s="129"/>
      <c r="D48" s="206">
        <f>VLOOKUP(B48,'ЛСР 07.01 (AL)'!$B$14:$O$132,3,0)</f>
        <v>0</v>
      </c>
      <c r="E48" s="206">
        <f>VLOOKUP(B48,'ЛСР 07.01 (AL)'!$B$14:$O$132,4,0)</f>
        <v>0</v>
      </c>
      <c r="F48" s="90" t="str">
        <f>VLOOKUP(B48,'ЛСР 07.01 (AL)'!$B$14:$O$132,5,0)</f>
        <v xml:space="preserve"> алюминиевый 20*40</v>
      </c>
      <c r="G48" s="129" t="str">
        <f>VLOOKUP(B48,'ЛСР 07.01 (AL)'!$B$14:$O$132,6,0)</f>
        <v>м.п</v>
      </c>
      <c r="H48" s="90">
        <f t="shared" ref="H48" ca="1" si="8">(D48*E48)*I48</f>
        <v>0</v>
      </c>
      <c r="I48" s="209">
        <f ca="1">SUMIF('ЛСР 07.01 (AL)'!$B$14:$O$132,B48,'ЛСР 07.01 (AL)'!$K$14:$K$132)</f>
        <v>49.06</v>
      </c>
      <c r="J48" s="210"/>
      <c r="K48" s="129">
        <f t="shared" ca="1" si="1"/>
        <v>0</v>
      </c>
      <c r="L48" s="195" t="str">
        <f>VLOOKUP(B48,'ЛСР 07.01 (AL)'!$B$14:$O$132,13,0)</f>
        <v>Ral 9004</v>
      </c>
      <c r="Q48" s="76"/>
      <c r="S48" s="77"/>
    </row>
    <row r="49" spans="1:19" s="75" customFormat="1" ht="20.25" customHeight="1" x14ac:dyDescent="0.25">
      <c r="A49" s="189"/>
      <c r="B49" s="190" t="s">
        <v>65</v>
      </c>
      <c r="C49" s="129"/>
      <c r="D49" s="206">
        <f>VLOOKUP(B49,'ЛСР 07.01 (AL)'!$B$14:$O$132,3,0)</f>
        <v>0</v>
      </c>
      <c r="E49" s="206">
        <f>VLOOKUP(B49,'ЛСР 07.01 (AL)'!$B$14:$O$132,4,0)</f>
        <v>0</v>
      </c>
      <c r="F49" s="90" t="str">
        <f>VLOOKUP(B49,'ЛСР 07.01 (AL)'!$B$14:$O$132,5,0)</f>
        <v>нержавейка</v>
      </c>
      <c r="G49" s="129" t="str">
        <f>VLOOKUP(B49,'ЛСР 07.01 (AL)'!$B$14:$O$132,6,0)</f>
        <v>шт</v>
      </c>
      <c r="H49" s="90">
        <f t="shared" ca="1" si="6"/>
        <v>0</v>
      </c>
      <c r="I49" s="209">
        <f ca="1">SUMIF('ЛСР 07.01 (AL)'!$B$14:$O$132,B49,'ЛСР 07.01 (AL)'!$K$14:$K$132)</f>
        <v>18</v>
      </c>
      <c r="J49" s="210"/>
      <c r="K49" s="129">
        <f ca="1">J49*I49</f>
        <v>0</v>
      </c>
      <c r="L49" s="195" t="str">
        <f>VLOOKUP(B49,'ЛСР 07.01 (AL)'!$B$14:$O$132,13,0)</f>
        <v>нержавейка</v>
      </c>
      <c r="Q49" s="76"/>
      <c r="S49" s="77"/>
    </row>
    <row r="50" spans="1:19" s="75" customFormat="1" ht="20.25" customHeight="1" x14ac:dyDescent="0.25">
      <c r="A50" s="166"/>
      <c r="B50" s="250" t="s">
        <v>37</v>
      </c>
      <c r="C50" s="251"/>
      <c r="D50" s="251"/>
      <c r="E50" s="251"/>
      <c r="F50" s="251"/>
      <c r="G50" s="251"/>
      <c r="H50" s="251"/>
      <c r="I50" s="251"/>
      <c r="J50" s="252"/>
      <c r="K50" s="164">
        <f ca="1">SUM(K6:K49)</f>
        <v>0</v>
      </c>
      <c r="L50" s="165"/>
      <c r="M50" s="184"/>
      <c r="Q50" s="76"/>
      <c r="S50" s="77"/>
    </row>
    <row r="51" spans="1:19" s="75" customFormat="1" ht="20.25" customHeight="1" x14ac:dyDescent="0.25">
      <c r="A51" s="167"/>
      <c r="B51" s="245" t="s">
        <v>211</v>
      </c>
      <c r="C51" s="246"/>
      <c r="D51" s="246"/>
      <c r="E51" s="246"/>
      <c r="F51" s="246"/>
      <c r="G51" s="246"/>
      <c r="H51" s="246"/>
      <c r="I51" s="246"/>
      <c r="J51" s="247"/>
      <c r="K51" s="168">
        <f ca="1">K50</f>
        <v>0</v>
      </c>
      <c r="L51" s="124"/>
      <c r="M51" s="184"/>
      <c r="Q51" s="76"/>
      <c r="S51" s="77"/>
    </row>
    <row r="52" spans="1:19" s="75" customFormat="1" ht="20.25" customHeight="1" x14ac:dyDescent="0.25">
      <c r="A52" s="11"/>
      <c r="B52" s="1"/>
      <c r="C52" s="1"/>
      <c r="D52" s="89"/>
      <c r="E52" s="89"/>
      <c r="F52" s="8"/>
      <c r="G52" s="1"/>
      <c r="H52" s="1"/>
      <c r="I52" s="72"/>
      <c r="J52" s="24"/>
      <c r="K52" s="24">
        <f ca="1">K51-'ЛСР 07.01 (AL)'!M135</f>
        <v>0</v>
      </c>
      <c r="L52" s="23"/>
      <c r="M52" s="184"/>
      <c r="Q52" s="76"/>
      <c r="S52" s="77"/>
    </row>
    <row r="53" spans="1:19" s="75" customFormat="1" ht="20.25" customHeight="1" x14ac:dyDescent="0.25">
      <c r="A53" s="11"/>
      <c r="B53" s="1"/>
      <c r="C53" s="1"/>
      <c r="D53" s="89"/>
      <c r="E53" s="89"/>
      <c r="F53" s="8"/>
      <c r="G53" s="1"/>
      <c r="H53" s="1"/>
      <c r="I53" s="21"/>
      <c r="J53" s="1"/>
      <c r="K53" s="1"/>
      <c r="L53" s="23"/>
      <c r="M53" s="184"/>
      <c r="Q53" s="76"/>
      <c r="S53" s="77"/>
    </row>
    <row r="54" spans="1:19" s="75" customFormat="1" ht="20.25" customHeight="1" x14ac:dyDescent="0.25">
      <c r="A54" s="11"/>
      <c r="B54" s="1"/>
      <c r="C54" s="1"/>
      <c r="D54" s="89"/>
      <c r="E54" s="89"/>
      <c r="F54" s="8"/>
      <c r="G54" s="1"/>
      <c r="H54" s="1"/>
      <c r="I54" s="21"/>
      <c r="J54" s="1"/>
      <c r="K54" s="1"/>
      <c r="L54" s="23"/>
      <c r="M54" s="184"/>
      <c r="Q54" s="76"/>
      <c r="S54" s="77"/>
    </row>
    <row r="55" spans="1:19" s="75" customFormat="1" ht="20.25" customHeight="1" x14ac:dyDescent="0.25">
      <c r="A55" s="11"/>
      <c r="B55" s="1"/>
      <c r="C55" s="1"/>
      <c r="D55" s="89"/>
      <c r="E55" s="89"/>
      <c r="F55" s="8"/>
      <c r="G55" s="1"/>
      <c r="H55" s="1"/>
      <c r="I55" s="21"/>
      <c r="J55" s="1"/>
      <c r="K55" s="1"/>
      <c r="L55" s="23"/>
      <c r="M55" s="184"/>
      <c r="Q55" s="76"/>
      <c r="S55" s="77"/>
    </row>
    <row r="56" spans="1:19" s="75" customFormat="1" ht="20.25" customHeight="1" x14ac:dyDescent="0.25">
      <c r="A56" s="11"/>
      <c r="B56" s="1"/>
      <c r="C56" s="1"/>
      <c r="D56" s="89"/>
      <c r="E56" s="89"/>
      <c r="F56" s="8"/>
      <c r="G56" s="1"/>
      <c r="H56" s="1"/>
      <c r="I56" s="72"/>
      <c r="J56" s="24"/>
      <c r="K56" s="24"/>
      <c r="L56" s="23"/>
      <c r="M56" s="184"/>
      <c r="Q56" s="76"/>
      <c r="S56" s="77"/>
    </row>
    <row r="57" spans="1:19" s="75" customFormat="1" ht="20.25" customHeight="1" x14ac:dyDescent="0.25">
      <c r="A57" s="11"/>
      <c r="B57" s="1"/>
      <c r="C57" s="1"/>
      <c r="D57" s="89"/>
      <c r="E57" s="89"/>
      <c r="F57" s="8"/>
      <c r="G57" s="1"/>
      <c r="H57" s="1"/>
      <c r="I57" s="72"/>
      <c r="J57" s="24"/>
      <c r="K57" s="24"/>
      <c r="L57" s="23"/>
      <c r="M57" s="184"/>
      <c r="Q57" s="76"/>
      <c r="S57" s="77"/>
    </row>
    <row r="58" spans="1:19" s="75" customFormat="1" ht="20.25" customHeight="1" x14ac:dyDescent="0.25">
      <c r="A58" s="11"/>
      <c r="B58" s="1"/>
      <c r="C58" s="1"/>
      <c r="D58" s="89"/>
      <c r="E58" s="89"/>
      <c r="F58" s="8"/>
      <c r="G58" s="1"/>
      <c r="H58" s="1"/>
      <c r="I58" s="72"/>
      <c r="J58" s="24"/>
      <c r="K58" s="24"/>
      <c r="L58" s="23"/>
      <c r="M58" s="184"/>
      <c r="Q58" s="76"/>
      <c r="S58" s="77"/>
    </row>
    <row r="59" spans="1:19" s="75" customFormat="1" ht="20.25" customHeight="1" x14ac:dyDescent="0.25">
      <c r="A59" s="11"/>
      <c r="B59" s="1"/>
      <c r="C59" s="1"/>
      <c r="D59" s="89"/>
      <c r="E59" s="89"/>
      <c r="F59" s="8"/>
      <c r="G59" s="1"/>
      <c r="H59" s="1"/>
      <c r="I59" s="72"/>
      <c r="J59" s="24"/>
      <c r="K59" s="24"/>
      <c r="L59" s="23"/>
      <c r="M59" s="184"/>
      <c r="Q59" s="76"/>
      <c r="S59" s="77"/>
    </row>
    <row r="60" spans="1:19" s="75" customFormat="1" ht="20.25" customHeight="1" x14ac:dyDescent="0.25">
      <c r="A60" s="11"/>
      <c r="B60" s="1"/>
      <c r="C60" s="1"/>
      <c r="D60" s="89"/>
      <c r="E60" s="89"/>
      <c r="F60" s="8"/>
      <c r="G60" s="1"/>
      <c r="H60" s="1"/>
      <c r="I60" s="72"/>
      <c r="J60" s="24"/>
      <c r="K60" s="24"/>
      <c r="L60" s="23"/>
      <c r="M60" s="184"/>
      <c r="Q60" s="76"/>
      <c r="S60" s="77"/>
    </row>
    <row r="61" spans="1:19" s="75" customFormat="1" ht="20.25" customHeight="1" x14ac:dyDescent="0.25">
      <c r="A61" s="11"/>
      <c r="B61" s="1"/>
      <c r="C61" s="1"/>
      <c r="D61" s="89"/>
      <c r="E61" s="89"/>
      <c r="F61" s="8"/>
      <c r="G61" s="1"/>
      <c r="H61" s="1"/>
      <c r="I61" s="72"/>
      <c r="J61" s="24"/>
      <c r="K61" s="24"/>
      <c r="L61" s="23"/>
      <c r="M61" s="184"/>
      <c r="Q61" s="76"/>
      <c r="S61" s="77"/>
    </row>
    <row r="62" spans="1:19" s="75" customFormat="1" ht="20.25" customHeight="1" x14ac:dyDescent="0.25">
      <c r="A62" s="11"/>
      <c r="B62" s="1"/>
      <c r="C62" s="1"/>
      <c r="D62" s="89"/>
      <c r="E62" s="89"/>
      <c r="F62" s="8"/>
      <c r="G62" s="1"/>
      <c r="H62" s="1"/>
      <c r="I62" s="72"/>
      <c r="J62" s="24"/>
      <c r="K62" s="24"/>
      <c r="L62" s="23"/>
      <c r="M62" s="184"/>
      <c r="Q62" s="76"/>
      <c r="S62" s="77"/>
    </row>
    <row r="63" spans="1:19" s="75" customFormat="1" ht="20.25" customHeight="1" x14ac:dyDescent="0.25">
      <c r="A63" s="11"/>
      <c r="B63" s="1"/>
      <c r="C63" s="1"/>
      <c r="D63" s="89"/>
      <c r="E63" s="89"/>
      <c r="F63" s="8"/>
      <c r="G63" s="1"/>
      <c r="H63" s="1"/>
      <c r="I63" s="72"/>
      <c r="J63" s="24"/>
      <c r="K63" s="24"/>
      <c r="L63" s="23"/>
      <c r="M63" s="184"/>
      <c r="Q63" s="76"/>
      <c r="S63" s="77"/>
    </row>
    <row r="64" spans="1:19" s="75" customFormat="1" ht="20.25" customHeight="1" x14ac:dyDescent="0.25">
      <c r="A64" s="11"/>
      <c r="B64" s="1"/>
      <c r="C64" s="1"/>
      <c r="D64" s="89"/>
      <c r="E64" s="89"/>
      <c r="F64" s="8"/>
      <c r="G64" s="1"/>
      <c r="H64" s="1"/>
      <c r="I64" s="72"/>
      <c r="J64" s="24"/>
      <c r="K64" s="24"/>
      <c r="L64" s="23"/>
      <c r="M64" s="184"/>
      <c r="Q64" s="76"/>
      <c r="S64" s="77"/>
    </row>
    <row r="65" spans="1:19" s="75" customFormat="1" ht="20.25" customHeight="1" x14ac:dyDescent="0.25">
      <c r="A65" s="11"/>
      <c r="B65" s="1"/>
      <c r="C65" s="1"/>
      <c r="D65" s="89"/>
      <c r="E65" s="89"/>
      <c r="F65" s="8"/>
      <c r="G65" s="1"/>
      <c r="H65" s="1"/>
      <c r="I65" s="72"/>
      <c r="J65" s="24"/>
      <c r="K65" s="24"/>
      <c r="L65" s="23"/>
      <c r="M65" s="184"/>
      <c r="Q65" s="76"/>
      <c r="S65" s="77"/>
    </row>
    <row r="66" spans="1:19" s="75" customFormat="1" ht="20.25" customHeight="1" x14ac:dyDescent="0.25">
      <c r="A66" s="11"/>
      <c r="B66" s="1"/>
      <c r="C66" s="1"/>
      <c r="D66" s="89"/>
      <c r="E66" s="89"/>
      <c r="F66" s="8"/>
      <c r="G66" s="1"/>
      <c r="H66" s="1"/>
      <c r="I66" s="72"/>
      <c r="J66" s="24"/>
      <c r="K66" s="24"/>
      <c r="L66" s="23"/>
      <c r="M66" s="184"/>
      <c r="Q66" s="76"/>
      <c r="S66" s="77"/>
    </row>
    <row r="67" spans="1:19" s="75" customFormat="1" ht="20.25" customHeight="1" x14ac:dyDescent="0.25">
      <c r="A67" s="11"/>
      <c r="B67" s="1"/>
      <c r="C67" s="1"/>
      <c r="D67" s="89"/>
      <c r="E67" s="89"/>
      <c r="F67" s="8"/>
      <c r="G67" s="1"/>
      <c r="H67" s="1"/>
      <c r="I67" s="72"/>
      <c r="J67" s="24"/>
      <c r="K67" s="24"/>
      <c r="L67" s="23"/>
      <c r="M67" s="184"/>
      <c r="Q67" s="76"/>
      <c r="S67" s="77"/>
    </row>
    <row r="68" spans="1:19" s="75" customFormat="1" ht="20.25" customHeight="1" x14ac:dyDescent="0.25">
      <c r="A68" s="11"/>
      <c r="B68" s="1"/>
      <c r="C68" s="1"/>
      <c r="D68" s="89"/>
      <c r="E68" s="89"/>
      <c r="F68" s="8"/>
      <c r="G68" s="1"/>
      <c r="H68" s="1"/>
      <c r="I68" s="72"/>
      <c r="J68" s="24"/>
      <c r="K68" s="24"/>
      <c r="L68" s="23"/>
      <c r="M68" s="184"/>
      <c r="Q68" s="76"/>
      <c r="S68" s="77"/>
    </row>
    <row r="69" spans="1:19" s="75" customFormat="1" ht="20.25" customHeight="1" x14ac:dyDescent="0.25">
      <c r="A69" s="11"/>
      <c r="B69" s="1"/>
      <c r="C69" s="1"/>
      <c r="D69" s="89"/>
      <c r="E69" s="89"/>
      <c r="F69" s="8"/>
      <c r="G69" s="1"/>
      <c r="H69" s="1"/>
      <c r="I69" s="72"/>
      <c r="J69" s="24"/>
      <c r="K69" s="24"/>
      <c r="L69" s="23"/>
      <c r="M69" s="184"/>
      <c r="Q69" s="76"/>
      <c r="S69" s="77"/>
    </row>
    <row r="70" spans="1:19" s="75" customFormat="1" ht="20.25" customHeight="1" x14ac:dyDescent="0.25">
      <c r="A70" s="11"/>
      <c r="B70" s="1"/>
      <c r="C70" s="1"/>
      <c r="D70" s="89"/>
      <c r="E70" s="89"/>
      <c r="F70" s="8"/>
      <c r="G70" s="1"/>
      <c r="H70" s="1"/>
      <c r="I70" s="72"/>
      <c r="J70" s="24"/>
      <c r="K70" s="24"/>
      <c r="L70" s="23"/>
      <c r="M70" s="184"/>
      <c r="Q70" s="76"/>
      <c r="S70" s="77"/>
    </row>
    <row r="71" spans="1:19" s="75" customFormat="1" ht="20.25" customHeight="1" x14ac:dyDescent="0.25">
      <c r="A71" s="11"/>
      <c r="B71" s="1"/>
      <c r="C71" s="1"/>
      <c r="D71" s="89"/>
      <c r="E71" s="89"/>
      <c r="F71" s="8"/>
      <c r="G71" s="1"/>
      <c r="H71" s="1"/>
      <c r="I71" s="72"/>
      <c r="J71" s="24"/>
      <c r="K71" s="24"/>
      <c r="L71" s="23"/>
      <c r="M71" s="184"/>
      <c r="Q71" s="76"/>
      <c r="S71" s="77"/>
    </row>
    <row r="72" spans="1:19" s="75" customFormat="1" ht="20.25" customHeight="1" x14ac:dyDescent="0.25">
      <c r="A72" s="11"/>
      <c r="B72" s="1"/>
      <c r="C72" s="1"/>
      <c r="D72" s="89"/>
      <c r="E72" s="89"/>
      <c r="F72" s="8"/>
      <c r="G72" s="1"/>
      <c r="H72" s="1"/>
      <c r="I72" s="72"/>
      <c r="J72" s="24"/>
      <c r="K72" s="24"/>
      <c r="L72" s="23"/>
      <c r="M72" s="184"/>
      <c r="Q72" s="76"/>
      <c r="S72" s="77"/>
    </row>
    <row r="73" spans="1:19" s="75" customFormat="1" ht="20.25" customHeight="1" x14ac:dyDescent="0.25">
      <c r="A73" s="11"/>
      <c r="B73" s="1"/>
      <c r="C73" s="1"/>
      <c r="D73" s="89"/>
      <c r="E73" s="89"/>
      <c r="F73" s="8"/>
      <c r="G73" s="1"/>
      <c r="H73" s="1"/>
      <c r="I73" s="72"/>
      <c r="J73" s="24"/>
      <c r="K73" s="24"/>
      <c r="L73" s="23"/>
      <c r="M73" s="184"/>
      <c r="Q73" s="76"/>
      <c r="S73" s="77"/>
    </row>
    <row r="74" spans="1:19" s="75" customFormat="1" ht="20.25" customHeight="1" x14ac:dyDescent="0.25">
      <c r="A74" s="11"/>
      <c r="B74" s="1"/>
      <c r="C74" s="1"/>
      <c r="D74" s="89"/>
      <c r="E74" s="89"/>
      <c r="F74" s="8"/>
      <c r="G74" s="1"/>
      <c r="H74" s="1"/>
      <c r="I74" s="72"/>
      <c r="J74" s="24"/>
      <c r="K74" s="24"/>
      <c r="L74" s="23"/>
      <c r="M74" s="184"/>
      <c r="Q74" s="76"/>
      <c r="S74" s="77"/>
    </row>
    <row r="75" spans="1:19" s="75" customFormat="1" ht="20.25" customHeight="1" x14ac:dyDescent="0.25">
      <c r="A75" s="11"/>
      <c r="B75" s="1"/>
      <c r="C75" s="1"/>
      <c r="D75" s="89"/>
      <c r="E75" s="89"/>
      <c r="F75" s="8"/>
      <c r="G75" s="1"/>
      <c r="H75" s="1"/>
      <c r="I75" s="72"/>
      <c r="J75" s="24"/>
      <c r="K75" s="24"/>
      <c r="L75" s="23"/>
      <c r="M75" s="184"/>
      <c r="Q75" s="76"/>
      <c r="S75" s="77"/>
    </row>
    <row r="76" spans="1:19" s="75" customFormat="1" ht="20.25" customHeight="1" x14ac:dyDescent="0.25">
      <c r="A76" s="11"/>
      <c r="B76" s="1"/>
      <c r="C76" s="1"/>
      <c r="D76" s="89"/>
      <c r="E76" s="89"/>
      <c r="F76" s="8"/>
      <c r="G76" s="1"/>
      <c r="H76" s="1"/>
      <c r="I76" s="72"/>
      <c r="J76" s="24"/>
      <c r="K76" s="24"/>
      <c r="L76" s="23"/>
      <c r="M76" s="184"/>
      <c r="Q76" s="76"/>
      <c r="S76" s="77"/>
    </row>
    <row r="77" spans="1:19" s="75" customFormat="1" ht="20.25" customHeight="1" x14ac:dyDescent="0.25">
      <c r="A77" s="11"/>
      <c r="B77" s="1"/>
      <c r="C77" s="1"/>
      <c r="D77" s="89"/>
      <c r="E77" s="89"/>
      <c r="F77" s="8"/>
      <c r="G77" s="1"/>
      <c r="H77" s="1"/>
      <c r="I77" s="72"/>
      <c r="J77" s="24"/>
      <c r="K77" s="24"/>
      <c r="L77" s="23"/>
      <c r="M77" s="184"/>
      <c r="Q77" s="76"/>
      <c r="S77" s="77"/>
    </row>
    <row r="78" spans="1:19" s="75" customFormat="1" ht="20.25" customHeight="1" x14ac:dyDescent="0.25">
      <c r="A78" s="11"/>
      <c r="B78" s="1"/>
      <c r="C78" s="1"/>
      <c r="D78" s="89"/>
      <c r="E78" s="89"/>
      <c r="F78" s="8"/>
      <c r="G78" s="1"/>
      <c r="H78" s="1"/>
      <c r="I78" s="72"/>
      <c r="J78" s="24"/>
      <c r="K78" s="24"/>
      <c r="L78" s="23"/>
      <c r="M78" s="184"/>
      <c r="Q78" s="76"/>
      <c r="S78" s="77"/>
    </row>
    <row r="79" spans="1:19" s="75" customFormat="1" ht="20.25" customHeight="1" x14ac:dyDescent="0.25">
      <c r="A79" s="11"/>
      <c r="B79" s="1"/>
      <c r="C79" s="1"/>
      <c r="D79" s="89"/>
      <c r="E79" s="89"/>
      <c r="F79" s="8"/>
      <c r="G79" s="1"/>
      <c r="H79" s="1"/>
      <c r="I79" s="72"/>
      <c r="J79" s="24"/>
      <c r="K79" s="24"/>
      <c r="L79" s="23"/>
      <c r="M79" s="184"/>
      <c r="Q79" s="76"/>
      <c r="S79" s="77"/>
    </row>
    <row r="80" spans="1:19" s="75" customFormat="1" ht="20.25" customHeight="1" x14ac:dyDescent="0.25">
      <c r="A80" s="11"/>
      <c r="B80" s="1"/>
      <c r="C80" s="1"/>
      <c r="D80" s="89"/>
      <c r="E80" s="89"/>
      <c r="F80" s="8"/>
      <c r="G80" s="1"/>
      <c r="H80" s="1"/>
      <c r="I80" s="72"/>
      <c r="J80" s="24"/>
      <c r="K80" s="24"/>
      <c r="L80" s="23"/>
      <c r="M80" s="184"/>
      <c r="Q80" s="76"/>
      <c r="S80" s="77"/>
    </row>
    <row r="81" spans="1:19" s="75" customFormat="1" ht="20.25" customHeight="1" x14ac:dyDescent="0.25">
      <c r="A81" s="11"/>
      <c r="B81" s="1"/>
      <c r="C81" s="1"/>
      <c r="D81" s="89"/>
      <c r="E81" s="89"/>
      <c r="F81" s="8"/>
      <c r="G81" s="1"/>
      <c r="H81" s="1"/>
      <c r="I81" s="72"/>
      <c r="J81" s="24"/>
      <c r="K81" s="24"/>
      <c r="L81" s="23"/>
      <c r="M81" s="184"/>
      <c r="Q81" s="76"/>
      <c r="S81" s="77"/>
    </row>
    <row r="82" spans="1:19" s="75" customFormat="1" ht="20.25" customHeight="1" x14ac:dyDescent="0.25">
      <c r="A82" s="11"/>
      <c r="B82" s="1"/>
      <c r="C82" s="1"/>
      <c r="D82" s="89"/>
      <c r="E82" s="89"/>
      <c r="F82" s="8"/>
      <c r="G82" s="1"/>
      <c r="H82" s="1"/>
      <c r="I82" s="72"/>
      <c r="J82" s="24"/>
      <c r="K82" s="24"/>
      <c r="L82" s="23"/>
      <c r="M82" s="184"/>
      <c r="Q82" s="76"/>
      <c r="S82" s="77"/>
    </row>
    <row r="83" spans="1:19" s="75" customFormat="1" ht="20.25" customHeight="1" x14ac:dyDescent="0.25">
      <c r="A83" s="11"/>
      <c r="B83" s="1"/>
      <c r="C83" s="1"/>
      <c r="D83" s="89"/>
      <c r="E83" s="89"/>
      <c r="F83" s="8"/>
      <c r="G83" s="1"/>
      <c r="H83" s="1"/>
      <c r="I83" s="72"/>
      <c r="J83" s="24"/>
      <c r="K83" s="24"/>
      <c r="L83" s="23"/>
      <c r="M83" s="184"/>
      <c r="Q83" s="76"/>
      <c r="S83" s="77"/>
    </row>
    <row r="84" spans="1:19" s="75" customFormat="1" ht="20.25" customHeight="1" x14ac:dyDescent="0.25">
      <c r="A84" s="11"/>
      <c r="B84" s="1"/>
      <c r="C84" s="1"/>
      <c r="D84" s="89"/>
      <c r="E84" s="89"/>
      <c r="F84" s="8"/>
      <c r="G84" s="1"/>
      <c r="H84" s="1"/>
      <c r="I84" s="72"/>
      <c r="J84" s="24"/>
      <c r="K84" s="24"/>
      <c r="L84" s="23"/>
      <c r="M84" s="184"/>
      <c r="Q84" s="76"/>
      <c r="S84" s="77"/>
    </row>
    <row r="85" spans="1:19" s="75" customFormat="1" ht="20.25" customHeight="1" x14ac:dyDescent="0.25">
      <c r="A85" s="11"/>
      <c r="B85" s="1"/>
      <c r="C85" s="1"/>
      <c r="D85" s="89"/>
      <c r="E85" s="89"/>
      <c r="F85" s="8"/>
      <c r="G85" s="1"/>
      <c r="H85" s="1"/>
      <c r="I85" s="72"/>
      <c r="J85" s="24"/>
      <c r="K85" s="24"/>
      <c r="L85" s="23"/>
      <c r="M85" s="184"/>
      <c r="Q85" s="76"/>
      <c r="S85" s="77"/>
    </row>
    <row r="86" spans="1:19" s="75" customFormat="1" ht="20.25" customHeight="1" x14ac:dyDescent="0.25">
      <c r="A86" s="11"/>
      <c r="B86" s="1"/>
      <c r="C86" s="1"/>
      <c r="D86" s="89"/>
      <c r="E86" s="89"/>
      <c r="F86" s="8"/>
      <c r="G86" s="1"/>
      <c r="H86" s="1"/>
      <c r="I86" s="72"/>
      <c r="J86" s="24"/>
      <c r="K86" s="24"/>
      <c r="L86" s="23"/>
      <c r="M86" s="184"/>
      <c r="Q86" s="76"/>
      <c r="S86" s="77"/>
    </row>
    <row r="87" spans="1:19" s="75" customFormat="1" ht="20.25" customHeight="1" x14ac:dyDescent="0.25">
      <c r="A87" s="11"/>
      <c r="B87" s="1"/>
      <c r="C87" s="1"/>
      <c r="D87" s="89"/>
      <c r="E87" s="89"/>
      <c r="F87" s="8"/>
      <c r="G87" s="1"/>
      <c r="H87" s="1"/>
      <c r="I87" s="72"/>
      <c r="J87" s="24"/>
      <c r="K87" s="24"/>
      <c r="L87" s="23"/>
      <c r="M87" s="184"/>
      <c r="Q87" s="76"/>
      <c r="S87" s="77"/>
    </row>
    <row r="88" spans="1:19" s="75" customFormat="1" ht="20.25" customHeight="1" x14ac:dyDescent="0.25">
      <c r="A88" s="11"/>
      <c r="B88" s="1"/>
      <c r="C88" s="1"/>
      <c r="D88" s="89"/>
      <c r="E88" s="89"/>
      <c r="F88" s="8"/>
      <c r="G88" s="1"/>
      <c r="H88" s="1"/>
      <c r="I88" s="72"/>
      <c r="J88" s="24"/>
      <c r="K88" s="24"/>
      <c r="L88" s="23"/>
      <c r="M88" s="184"/>
      <c r="Q88" s="76"/>
      <c r="S88" s="77"/>
    </row>
    <row r="89" spans="1:19" s="75" customFormat="1" ht="20.25" customHeight="1" x14ac:dyDescent="0.25">
      <c r="A89" s="11"/>
      <c r="B89" s="1"/>
      <c r="C89" s="1"/>
      <c r="D89" s="89"/>
      <c r="E89" s="89"/>
      <c r="F89" s="8"/>
      <c r="G89" s="1"/>
      <c r="H89" s="1"/>
      <c r="I89" s="72"/>
      <c r="J89" s="24"/>
      <c r="K89" s="24"/>
      <c r="L89" s="23"/>
      <c r="M89" s="184"/>
      <c r="Q89" s="76"/>
      <c r="S89" s="77"/>
    </row>
    <row r="90" spans="1:19" s="75" customFormat="1" ht="20.25" customHeight="1" x14ac:dyDescent="0.25">
      <c r="A90" s="11"/>
      <c r="B90" s="1"/>
      <c r="C90" s="1"/>
      <c r="D90" s="89"/>
      <c r="E90" s="89"/>
      <c r="F90" s="8"/>
      <c r="G90" s="1"/>
      <c r="H90" s="1"/>
      <c r="I90" s="72"/>
      <c r="J90" s="24"/>
      <c r="K90" s="24"/>
      <c r="L90" s="23"/>
      <c r="M90" s="184"/>
      <c r="Q90" s="76"/>
      <c r="S90" s="77"/>
    </row>
    <row r="91" spans="1:19" s="75" customFormat="1" ht="20.25" customHeight="1" x14ac:dyDescent="0.25">
      <c r="A91" s="11"/>
      <c r="B91" s="1"/>
      <c r="C91" s="1"/>
      <c r="D91" s="89"/>
      <c r="E91" s="89"/>
      <c r="F91" s="8"/>
      <c r="G91" s="1"/>
      <c r="H91" s="1"/>
      <c r="I91" s="72"/>
      <c r="J91" s="24"/>
      <c r="K91" s="24"/>
      <c r="L91" s="23"/>
      <c r="M91" s="184"/>
      <c r="Q91" s="76"/>
      <c r="S91" s="77"/>
    </row>
    <row r="92" spans="1:19" s="75" customFormat="1" ht="20.25" customHeight="1" x14ac:dyDescent="0.25">
      <c r="A92" s="11"/>
      <c r="B92" s="1"/>
      <c r="C92" s="1"/>
      <c r="D92" s="89"/>
      <c r="E92" s="89"/>
      <c r="F92" s="8"/>
      <c r="G92" s="1"/>
      <c r="H92" s="1"/>
      <c r="I92" s="72"/>
      <c r="J92" s="24"/>
      <c r="K92" s="24"/>
      <c r="L92" s="23"/>
      <c r="M92" s="184"/>
      <c r="Q92" s="76"/>
      <c r="S92" s="77"/>
    </row>
    <row r="93" spans="1:19" s="75" customFormat="1" ht="20.25" customHeight="1" x14ac:dyDescent="0.25">
      <c r="A93" s="11"/>
      <c r="B93" s="1"/>
      <c r="C93" s="1"/>
      <c r="D93" s="89"/>
      <c r="E93" s="89"/>
      <c r="F93" s="8"/>
      <c r="G93" s="1"/>
      <c r="H93" s="1"/>
      <c r="I93" s="72"/>
      <c r="J93" s="24"/>
      <c r="K93" s="24"/>
      <c r="L93" s="23"/>
      <c r="M93" s="184"/>
      <c r="Q93" s="76"/>
      <c r="S93" s="77"/>
    </row>
    <row r="94" spans="1:19" s="75" customFormat="1" ht="20.25" customHeight="1" x14ac:dyDescent="0.25">
      <c r="A94" s="11"/>
      <c r="B94" s="1"/>
      <c r="C94" s="1"/>
      <c r="D94" s="89"/>
      <c r="E94" s="89"/>
      <c r="F94" s="8"/>
      <c r="G94" s="1"/>
      <c r="H94" s="1"/>
      <c r="I94" s="72"/>
      <c r="J94" s="24"/>
      <c r="K94" s="24"/>
      <c r="L94" s="23"/>
      <c r="M94" s="184"/>
      <c r="Q94" s="76"/>
      <c r="S94" s="77"/>
    </row>
    <row r="95" spans="1:19" s="75" customFormat="1" ht="20.25" customHeight="1" x14ac:dyDescent="0.25">
      <c r="A95" s="11"/>
      <c r="B95" s="1"/>
      <c r="C95" s="1"/>
      <c r="D95" s="89"/>
      <c r="E95" s="89"/>
      <c r="F95" s="8"/>
      <c r="G95" s="1"/>
      <c r="H95" s="1"/>
      <c r="I95" s="72"/>
      <c r="J95" s="24"/>
      <c r="K95" s="24"/>
      <c r="L95" s="23"/>
      <c r="M95" s="184"/>
      <c r="Q95" s="76"/>
      <c r="S95" s="77"/>
    </row>
    <row r="96" spans="1:19" s="75" customFormat="1" ht="20.25" customHeight="1" x14ac:dyDescent="0.25">
      <c r="A96" s="11"/>
      <c r="B96" s="1"/>
      <c r="C96" s="1"/>
      <c r="D96" s="89"/>
      <c r="E96" s="89"/>
      <c r="F96" s="8"/>
      <c r="G96" s="1"/>
      <c r="H96" s="1"/>
      <c r="I96" s="72"/>
      <c r="J96" s="24"/>
      <c r="K96" s="24"/>
      <c r="L96" s="23"/>
      <c r="M96" s="184"/>
      <c r="Q96" s="76"/>
      <c r="S96" s="77"/>
    </row>
    <row r="97" spans="1:19" s="75" customFormat="1" ht="20.25" customHeight="1" x14ac:dyDescent="0.25">
      <c r="A97" s="11"/>
      <c r="B97" s="1"/>
      <c r="C97" s="1"/>
      <c r="D97" s="89"/>
      <c r="E97" s="89"/>
      <c r="F97" s="8"/>
      <c r="G97" s="1"/>
      <c r="H97" s="1"/>
      <c r="I97" s="72"/>
      <c r="J97" s="24"/>
      <c r="K97" s="24"/>
      <c r="L97" s="23"/>
      <c r="M97" s="184"/>
      <c r="Q97" s="76"/>
      <c r="S97" s="77"/>
    </row>
    <row r="98" spans="1:19" s="75" customFormat="1" ht="20.25" customHeight="1" x14ac:dyDescent="0.25">
      <c r="A98" s="11"/>
      <c r="B98" s="1"/>
      <c r="C98" s="1"/>
      <c r="D98" s="89"/>
      <c r="E98" s="89"/>
      <c r="F98" s="8"/>
      <c r="G98" s="1"/>
      <c r="H98" s="1"/>
      <c r="I98" s="72"/>
      <c r="J98" s="24"/>
      <c r="K98" s="24"/>
      <c r="L98" s="23"/>
      <c r="M98" s="184"/>
      <c r="Q98" s="76"/>
      <c r="S98" s="77"/>
    </row>
    <row r="99" spans="1:19" s="75" customFormat="1" ht="20.25" customHeight="1" x14ac:dyDescent="0.25">
      <c r="A99" s="11"/>
      <c r="B99" s="1"/>
      <c r="C99" s="1"/>
      <c r="D99" s="89"/>
      <c r="E99" s="89"/>
      <c r="F99" s="8"/>
      <c r="G99" s="1"/>
      <c r="H99" s="1"/>
      <c r="I99" s="72"/>
      <c r="J99" s="24"/>
      <c r="K99" s="24"/>
      <c r="L99" s="23"/>
      <c r="M99" s="184"/>
      <c r="Q99" s="76"/>
      <c r="S99" s="77"/>
    </row>
    <row r="100" spans="1:19" s="75" customFormat="1" ht="20.25" customHeight="1" x14ac:dyDescent="0.25">
      <c r="A100" s="11"/>
      <c r="B100" s="1"/>
      <c r="C100" s="1"/>
      <c r="D100" s="89"/>
      <c r="E100" s="89"/>
      <c r="F100" s="8"/>
      <c r="G100" s="1"/>
      <c r="H100" s="1"/>
      <c r="I100" s="72"/>
      <c r="J100" s="24"/>
      <c r="K100" s="24"/>
      <c r="L100" s="23"/>
      <c r="M100" s="184"/>
      <c r="Q100" s="76"/>
      <c r="S100" s="77"/>
    </row>
    <row r="101" spans="1:19" s="75" customFormat="1" ht="20.25" customHeight="1" x14ac:dyDescent="0.25">
      <c r="A101" s="11"/>
      <c r="B101" s="1"/>
      <c r="C101" s="1"/>
      <c r="D101" s="89"/>
      <c r="E101" s="89"/>
      <c r="F101" s="8"/>
      <c r="G101" s="1"/>
      <c r="H101" s="1"/>
      <c r="I101" s="72"/>
      <c r="J101" s="24"/>
      <c r="K101" s="24"/>
      <c r="L101" s="23"/>
      <c r="M101" s="184"/>
      <c r="Q101" s="76"/>
      <c r="S101" s="77"/>
    </row>
    <row r="102" spans="1:19" s="75" customFormat="1" ht="20.25" customHeight="1" x14ac:dyDescent="0.25">
      <c r="A102" s="11"/>
      <c r="B102" s="1"/>
      <c r="C102" s="1"/>
      <c r="D102" s="89"/>
      <c r="E102" s="89"/>
      <c r="F102" s="8"/>
      <c r="G102" s="1"/>
      <c r="H102" s="1"/>
      <c r="I102" s="72"/>
      <c r="J102" s="24"/>
      <c r="K102" s="24"/>
      <c r="L102" s="23"/>
      <c r="M102" s="184"/>
      <c r="Q102" s="76"/>
      <c r="S102" s="77"/>
    </row>
    <row r="103" spans="1:19" s="75" customFormat="1" ht="20.25" customHeight="1" x14ac:dyDescent="0.25">
      <c r="A103" s="11"/>
      <c r="B103" s="1"/>
      <c r="C103" s="1"/>
      <c r="D103" s="89"/>
      <c r="E103" s="89"/>
      <c r="F103" s="8"/>
      <c r="G103" s="1"/>
      <c r="H103" s="1"/>
      <c r="I103" s="72"/>
      <c r="J103" s="24"/>
      <c r="K103" s="24"/>
      <c r="L103" s="23"/>
      <c r="M103" s="184"/>
      <c r="Q103" s="76"/>
      <c r="S103" s="77"/>
    </row>
    <row r="104" spans="1:19" s="75" customFormat="1" ht="20.25" customHeight="1" x14ac:dyDescent="0.25">
      <c r="A104" s="11"/>
      <c r="B104" s="1"/>
      <c r="C104" s="1"/>
      <c r="D104" s="89"/>
      <c r="E104" s="89"/>
      <c r="F104" s="8"/>
      <c r="G104" s="1"/>
      <c r="H104" s="1"/>
      <c r="I104" s="72"/>
      <c r="J104" s="24"/>
      <c r="K104" s="24"/>
      <c r="L104" s="23"/>
      <c r="M104" s="184"/>
      <c r="Q104" s="76"/>
      <c r="S104" s="77"/>
    </row>
    <row r="105" spans="1:19" s="75" customFormat="1" ht="20.25" customHeight="1" x14ac:dyDescent="0.25">
      <c r="A105" s="11"/>
      <c r="B105" s="1"/>
      <c r="C105" s="1"/>
      <c r="D105" s="89"/>
      <c r="E105" s="89"/>
      <c r="F105" s="8"/>
      <c r="G105" s="1"/>
      <c r="H105" s="1"/>
      <c r="I105" s="72"/>
      <c r="J105" s="24"/>
      <c r="K105" s="24"/>
      <c r="L105" s="23"/>
      <c r="M105" s="184"/>
      <c r="Q105" s="76"/>
      <c r="S105" s="77"/>
    </row>
    <row r="106" spans="1:19" s="75" customFormat="1" ht="20.25" customHeight="1" x14ac:dyDescent="0.25">
      <c r="A106" s="11"/>
      <c r="B106" s="1"/>
      <c r="C106" s="1"/>
      <c r="D106" s="89"/>
      <c r="E106" s="89"/>
      <c r="F106" s="8"/>
      <c r="G106" s="1"/>
      <c r="H106" s="1"/>
      <c r="I106" s="72"/>
      <c r="J106" s="24"/>
      <c r="K106" s="24"/>
      <c r="L106" s="23"/>
      <c r="M106" s="184"/>
      <c r="Q106" s="76"/>
      <c r="S106" s="77"/>
    </row>
    <row r="107" spans="1:19" s="75" customFormat="1" ht="20.25" customHeight="1" x14ac:dyDescent="0.25">
      <c r="A107" s="11"/>
      <c r="B107" s="1"/>
      <c r="C107" s="1"/>
      <c r="D107" s="89"/>
      <c r="E107" s="89"/>
      <c r="F107" s="8"/>
      <c r="G107" s="1"/>
      <c r="H107" s="1"/>
      <c r="I107" s="72"/>
      <c r="J107" s="24"/>
      <c r="K107" s="24"/>
      <c r="L107" s="23"/>
      <c r="M107" s="184"/>
      <c r="Q107" s="76"/>
      <c r="S107" s="77"/>
    </row>
    <row r="108" spans="1:19" s="75" customFormat="1" ht="20.25" customHeight="1" x14ac:dyDescent="0.25">
      <c r="A108" s="11"/>
      <c r="B108" s="1"/>
      <c r="C108" s="1"/>
      <c r="D108" s="89"/>
      <c r="E108" s="89"/>
      <c r="F108" s="8"/>
      <c r="G108" s="1"/>
      <c r="H108" s="1"/>
      <c r="I108" s="72"/>
      <c r="J108" s="24"/>
      <c r="K108" s="24"/>
      <c r="L108" s="23"/>
      <c r="M108" s="184"/>
      <c r="Q108" s="76"/>
      <c r="S108" s="77"/>
    </row>
    <row r="109" spans="1:19" s="75" customFormat="1" ht="20.25" customHeight="1" x14ac:dyDescent="0.25">
      <c r="A109" s="11"/>
      <c r="B109" s="1"/>
      <c r="C109" s="1"/>
      <c r="D109" s="89"/>
      <c r="E109" s="89"/>
      <c r="F109" s="8"/>
      <c r="G109" s="1"/>
      <c r="H109" s="1"/>
      <c r="I109" s="72"/>
      <c r="J109" s="24"/>
      <c r="K109" s="24"/>
      <c r="L109" s="23"/>
      <c r="M109" s="184"/>
      <c r="Q109" s="76"/>
      <c r="S109" s="77"/>
    </row>
    <row r="110" spans="1:19" s="75" customFormat="1" ht="20.25" customHeight="1" x14ac:dyDescent="0.25">
      <c r="A110" s="11"/>
      <c r="B110" s="1"/>
      <c r="C110" s="1"/>
      <c r="D110" s="89"/>
      <c r="E110" s="89"/>
      <c r="F110" s="8"/>
      <c r="G110" s="1"/>
      <c r="H110" s="1"/>
      <c r="I110" s="72"/>
      <c r="J110" s="24"/>
      <c r="K110" s="24"/>
      <c r="L110" s="23"/>
      <c r="M110" s="184"/>
      <c r="Q110" s="76"/>
      <c r="S110" s="77"/>
    </row>
    <row r="111" spans="1:19" s="75" customFormat="1" ht="20.25" customHeight="1" x14ac:dyDescent="0.25">
      <c r="A111" s="11"/>
      <c r="B111" s="1"/>
      <c r="C111" s="1"/>
      <c r="D111" s="89"/>
      <c r="E111" s="89"/>
      <c r="F111" s="8"/>
      <c r="G111" s="1"/>
      <c r="H111" s="1"/>
      <c r="I111" s="72"/>
      <c r="J111" s="24"/>
      <c r="K111" s="24"/>
      <c r="L111" s="23"/>
      <c r="M111" s="184"/>
      <c r="Q111" s="76"/>
      <c r="S111" s="77"/>
    </row>
    <row r="112" spans="1:19" s="75" customFormat="1" ht="20.25" customHeight="1" x14ac:dyDescent="0.25">
      <c r="A112" s="11"/>
      <c r="B112" s="1"/>
      <c r="C112" s="1"/>
      <c r="D112" s="89"/>
      <c r="E112" s="89"/>
      <c r="F112" s="8"/>
      <c r="G112" s="1"/>
      <c r="H112" s="1"/>
      <c r="I112" s="72"/>
      <c r="J112" s="24"/>
      <c r="K112" s="24"/>
      <c r="L112" s="23"/>
      <c r="M112" s="184"/>
      <c r="Q112" s="76"/>
      <c r="S112" s="77"/>
    </row>
    <row r="113" spans="1:19" s="75" customFormat="1" ht="20.25" customHeight="1" x14ac:dyDescent="0.25">
      <c r="A113" s="11"/>
      <c r="B113" s="1"/>
      <c r="C113" s="1"/>
      <c r="D113" s="89"/>
      <c r="E113" s="89"/>
      <c r="F113" s="8"/>
      <c r="G113" s="1"/>
      <c r="H113" s="1"/>
      <c r="I113" s="72"/>
      <c r="J113" s="24"/>
      <c r="K113" s="24"/>
      <c r="L113" s="23"/>
      <c r="M113" s="184"/>
      <c r="Q113" s="76"/>
      <c r="S113" s="77"/>
    </row>
    <row r="114" spans="1:19" s="75" customFormat="1" ht="20.25" customHeight="1" x14ac:dyDescent="0.25">
      <c r="A114" s="11"/>
      <c r="B114" s="1"/>
      <c r="C114" s="1"/>
      <c r="D114" s="89"/>
      <c r="E114" s="89"/>
      <c r="F114" s="8"/>
      <c r="G114" s="1"/>
      <c r="H114" s="1"/>
      <c r="I114" s="72"/>
      <c r="J114" s="24"/>
      <c r="K114" s="24"/>
      <c r="L114" s="23"/>
      <c r="M114" s="184"/>
      <c r="Q114" s="76"/>
      <c r="S114" s="77"/>
    </row>
    <row r="115" spans="1:19" s="75" customFormat="1" ht="20.25" customHeight="1" x14ac:dyDescent="0.25">
      <c r="A115" s="11"/>
      <c r="B115" s="1"/>
      <c r="C115" s="1"/>
      <c r="D115" s="89"/>
      <c r="E115" s="89"/>
      <c r="F115" s="8"/>
      <c r="G115" s="1"/>
      <c r="H115" s="1"/>
      <c r="I115" s="72"/>
      <c r="J115" s="24"/>
      <c r="K115" s="24"/>
      <c r="L115" s="23"/>
      <c r="M115" s="184"/>
      <c r="Q115" s="76"/>
      <c r="S115" s="77"/>
    </row>
    <row r="116" spans="1:19" s="75" customFormat="1" ht="20.25" customHeight="1" x14ac:dyDescent="0.25">
      <c r="A116" s="11"/>
      <c r="B116" s="1"/>
      <c r="C116" s="1"/>
      <c r="D116" s="89"/>
      <c r="E116" s="89"/>
      <c r="F116" s="8"/>
      <c r="G116" s="1"/>
      <c r="H116" s="1"/>
      <c r="I116" s="72"/>
      <c r="J116" s="24"/>
      <c r="K116" s="24"/>
      <c r="L116" s="23"/>
      <c r="M116" s="184"/>
      <c r="Q116" s="76"/>
      <c r="S116" s="77"/>
    </row>
    <row r="117" spans="1:19" s="75" customFormat="1" ht="20.25" customHeight="1" x14ac:dyDescent="0.25">
      <c r="A117" s="11"/>
      <c r="B117" s="1"/>
      <c r="C117" s="1"/>
      <c r="D117" s="89"/>
      <c r="E117" s="89"/>
      <c r="F117" s="8"/>
      <c r="G117" s="1"/>
      <c r="H117" s="1"/>
      <c r="I117" s="72"/>
      <c r="J117" s="24"/>
      <c r="K117" s="24"/>
      <c r="L117" s="23"/>
      <c r="M117" s="184"/>
      <c r="Q117" s="76"/>
      <c r="S117" s="77"/>
    </row>
    <row r="118" spans="1:19" s="75" customFormat="1" ht="20.25" customHeight="1" x14ac:dyDescent="0.25">
      <c r="A118" s="11"/>
      <c r="B118" s="1"/>
      <c r="C118" s="1"/>
      <c r="D118" s="89"/>
      <c r="E118" s="89"/>
      <c r="F118" s="8"/>
      <c r="G118" s="1"/>
      <c r="H118" s="1"/>
      <c r="I118" s="72"/>
      <c r="J118" s="24"/>
      <c r="K118" s="24"/>
      <c r="L118" s="23"/>
      <c r="M118" s="184"/>
      <c r="Q118" s="76"/>
      <c r="S118" s="77"/>
    </row>
    <row r="119" spans="1:19" s="75" customFormat="1" ht="20.25" customHeight="1" x14ac:dyDescent="0.25">
      <c r="A119" s="11"/>
      <c r="B119" s="1"/>
      <c r="C119" s="1"/>
      <c r="D119" s="89"/>
      <c r="E119" s="89"/>
      <c r="F119" s="8"/>
      <c r="G119" s="1"/>
      <c r="H119" s="1"/>
      <c r="I119" s="72"/>
      <c r="J119" s="24"/>
      <c r="K119" s="24"/>
      <c r="L119" s="23"/>
      <c r="M119" s="184"/>
      <c r="Q119" s="76"/>
      <c r="S119" s="77"/>
    </row>
    <row r="120" spans="1:19" s="75" customFormat="1" ht="20.25" customHeight="1" x14ac:dyDescent="0.25">
      <c r="A120" s="11"/>
      <c r="B120" s="1"/>
      <c r="C120" s="1"/>
      <c r="D120" s="89"/>
      <c r="E120" s="89"/>
      <c r="F120" s="8"/>
      <c r="G120" s="1"/>
      <c r="H120" s="1"/>
      <c r="I120" s="72"/>
      <c r="J120" s="24"/>
      <c r="K120" s="24"/>
      <c r="L120" s="23"/>
      <c r="M120" s="184"/>
      <c r="Q120" s="76"/>
      <c r="S120" s="77"/>
    </row>
    <row r="121" spans="1:19" s="75" customFormat="1" ht="20.25" customHeight="1" x14ac:dyDescent="0.25">
      <c r="A121" s="11"/>
      <c r="B121" s="1"/>
      <c r="C121" s="1"/>
      <c r="D121" s="89"/>
      <c r="E121" s="89"/>
      <c r="F121" s="8"/>
      <c r="G121" s="1"/>
      <c r="H121" s="1"/>
      <c r="I121" s="72"/>
      <c r="J121" s="24"/>
      <c r="K121" s="24"/>
      <c r="L121" s="23"/>
      <c r="M121" s="184"/>
      <c r="Q121" s="76"/>
      <c r="S121" s="77"/>
    </row>
    <row r="122" spans="1:19" s="75" customFormat="1" ht="20.25" customHeight="1" x14ac:dyDescent="0.25">
      <c r="A122" s="11"/>
      <c r="B122" s="1"/>
      <c r="C122" s="1"/>
      <c r="D122" s="89"/>
      <c r="E122" s="89"/>
      <c r="F122" s="8"/>
      <c r="G122" s="1"/>
      <c r="H122" s="1"/>
      <c r="I122" s="72"/>
      <c r="J122" s="24"/>
      <c r="K122" s="24"/>
      <c r="L122" s="23"/>
      <c r="M122" s="184"/>
      <c r="Q122" s="76"/>
      <c r="S122" s="77"/>
    </row>
    <row r="123" spans="1:19" s="75" customFormat="1" ht="20.25" customHeight="1" x14ac:dyDescent="0.25">
      <c r="A123" s="11"/>
      <c r="B123" s="1"/>
      <c r="C123" s="1"/>
      <c r="D123" s="89"/>
      <c r="E123" s="89"/>
      <c r="F123" s="8"/>
      <c r="G123" s="1"/>
      <c r="H123" s="1"/>
      <c r="I123" s="72"/>
      <c r="J123" s="24"/>
      <c r="K123" s="24"/>
      <c r="L123" s="23"/>
      <c r="M123" s="184"/>
      <c r="Q123" s="76"/>
      <c r="S123" s="77"/>
    </row>
    <row r="124" spans="1:19" s="75" customFormat="1" ht="20.25" customHeight="1" x14ac:dyDescent="0.25">
      <c r="A124" s="11"/>
      <c r="B124" s="1"/>
      <c r="C124" s="1"/>
      <c r="D124" s="89"/>
      <c r="E124" s="89"/>
      <c r="F124" s="8"/>
      <c r="G124" s="1"/>
      <c r="H124" s="1"/>
      <c r="I124" s="72"/>
      <c r="J124" s="24"/>
      <c r="K124" s="24"/>
      <c r="L124" s="23"/>
      <c r="M124" s="184"/>
      <c r="Q124" s="76"/>
      <c r="S124" s="77"/>
    </row>
    <row r="125" spans="1:19" s="75" customFormat="1" ht="20.25" customHeight="1" x14ac:dyDescent="0.25">
      <c r="A125" s="11"/>
      <c r="B125" s="1"/>
      <c r="C125" s="1"/>
      <c r="D125" s="89"/>
      <c r="E125" s="89"/>
      <c r="F125" s="8"/>
      <c r="G125" s="1"/>
      <c r="H125" s="1"/>
      <c r="I125" s="72"/>
      <c r="J125" s="24"/>
      <c r="K125" s="24"/>
      <c r="L125" s="23"/>
      <c r="M125" s="184"/>
      <c r="Q125" s="76"/>
      <c r="S125" s="77"/>
    </row>
    <row r="126" spans="1:19" s="75" customFormat="1" ht="20.25" customHeight="1" x14ac:dyDescent="0.25">
      <c r="A126" s="11"/>
      <c r="B126" s="1"/>
      <c r="C126" s="1"/>
      <c r="D126" s="89"/>
      <c r="E126" s="89"/>
      <c r="F126" s="8"/>
      <c r="G126" s="1"/>
      <c r="H126" s="1"/>
      <c r="I126" s="72"/>
      <c r="J126" s="24"/>
      <c r="K126" s="24"/>
      <c r="L126" s="23"/>
      <c r="M126" s="184"/>
      <c r="Q126" s="76"/>
      <c r="S126" s="77"/>
    </row>
    <row r="127" spans="1:19" s="75" customFormat="1" ht="20.25" customHeight="1" x14ac:dyDescent="0.25">
      <c r="A127" s="11"/>
      <c r="B127" s="1"/>
      <c r="C127" s="1"/>
      <c r="D127" s="89"/>
      <c r="E127" s="89"/>
      <c r="F127" s="8"/>
      <c r="G127" s="1"/>
      <c r="H127" s="1"/>
      <c r="I127" s="72"/>
      <c r="J127" s="24"/>
      <c r="K127" s="24"/>
      <c r="L127" s="23"/>
      <c r="M127" s="184"/>
      <c r="Q127" s="76"/>
      <c r="S127" s="77"/>
    </row>
    <row r="128" spans="1:19" s="75" customFormat="1" ht="20.25" customHeight="1" x14ac:dyDescent="0.25">
      <c r="A128" s="11"/>
      <c r="B128" s="1"/>
      <c r="C128" s="1"/>
      <c r="D128" s="89"/>
      <c r="E128" s="89"/>
      <c r="F128" s="8"/>
      <c r="G128" s="1"/>
      <c r="H128" s="1"/>
      <c r="I128" s="72"/>
      <c r="J128" s="24"/>
      <c r="K128" s="24"/>
      <c r="L128" s="23"/>
      <c r="M128" s="184"/>
      <c r="Q128" s="76"/>
      <c r="S128" s="77"/>
    </row>
    <row r="129" spans="1:19" s="75" customFormat="1" ht="20.25" customHeight="1" x14ac:dyDescent="0.25">
      <c r="A129" s="11"/>
      <c r="B129" s="1"/>
      <c r="C129" s="1"/>
      <c r="D129" s="89"/>
      <c r="E129" s="89"/>
      <c r="F129" s="8"/>
      <c r="G129" s="1"/>
      <c r="H129" s="1"/>
      <c r="I129" s="72"/>
      <c r="J129" s="24"/>
      <c r="K129" s="24"/>
      <c r="L129" s="23"/>
      <c r="M129" s="184"/>
      <c r="Q129" s="76"/>
      <c r="S129" s="77"/>
    </row>
    <row r="130" spans="1:19" s="75" customFormat="1" ht="20.25" customHeight="1" x14ac:dyDescent="0.25">
      <c r="A130" s="11"/>
      <c r="B130" s="1"/>
      <c r="C130" s="1"/>
      <c r="D130" s="89"/>
      <c r="E130" s="89"/>
      <c r="F130" s="8"/>
      <c r="G130" s="1"/>
      <c r="H130" s="1"/>
      <c r="I130" s="72"/>
      <c r="J130" s="24"/>
      <c r="K130" s="24"/>
      <c r="L130" s="23"/>
      <c r="M130" s="184"/>
      <c r="Q130" s="76"/>
      <c r="S130" s="77"/>
    </row>
    <row r="131" spans="1:19" s="75" customFormat="1" ht="40.5" customHeight="1" x14ac:dyDescent="0.25">
      <c r="A131" s="11"/>
      <c r="B131" s="1"/>
      <c r="C131" s="1"/>
      <c r="D131" s="89"/>
      <c r="E131" s="89"/>
      <c r="F131" s="8"/>
      <c r="G131" s="1"/>
      <c r="H131" s="1"/>
      <c r="I131" s="72"/>
      <c r="J131" s="24"/>
      <c r="K131" s="24"/>
      <c r="L131" s="23"/>
      <c r="M131" s="184"/>
      <c r="Q131" s="76"/>
      <c r="S131" s="77"/>
    </row>
    <row r="132" spans="1:19" s="75" customFormat="1" ht="51.75" customHeight="1" x14ac:dyDescent="0.25">
      <c r="A132" s="11"/>
      <c r="B132" s="1"/>
      <c r="C132" s="1"/>
      <c r="D132" s="89"/>
      <c r="E132" s="89"/>
      <c r="F132" s="8"/>
      <c r="G132" s="1"/>
      <c r="H132" s="1"/>
      <c r="I132" s="72"/>
      <c r="J132" s="24"/>
      <c r="K132" s="24"/>
      <c r="L132" s="23"/>
      <c r="M132" s="184"/>
      <c r="Q132" s="76"/>
      <c r="S132" s="77"/>
    </row>
    <row r="133" spans="1:19" s="75" customFormat="1" ht="18" customHeight="1" x14ac:dyDescent="0.25">
      <c r="A133" s="11"/>
      <c r="B133" s="1"/>
      <c r="C133" s="1"/>
      <c r="D133" s="89"/>
      <c r="E133" s="89"/>
      <c r="F133" s="8"/>
      <c r="G133" s="1"/>
      <c r="H133" s="1"/>
      <c r="I133" s="72"/>
      <c r="J133" s="24"/>
      <c r="K133" s="24"/>
      <c r="L133" s="23"/>
      <c r="M133" s="184"/>
      <c r="Q133" s="76"/>
      <c r="S133" s="77"/>
    </row>
    <row r="134" spans="1:19" s="75" customFormat="1" ht="18" customHeight="1" x14ac:dyDescent="0.25">
      <c r="A134" s="11"/>
      <c r="B134" s="1"/>
      <c r="C134" s="1"/>
      <c r="D134" s="89"/>
      <c r="E134" s="89"/>
      <c r="F134" s="8"/>
      <c r="G134" s="1"/>
      <c r="H134" s="1"/>
      <c r="I134" s="72"/>
      <c r="J134" s="24"/>
      <c r="K134" s="24"/>
      <c r="L134" s="23"/>
      <c r="M134" s="184"/>
      <c r="Q134" s="76"/>
      <c r="S134" s="77"/>
    </row>
    <row r="135" spans="1:19" s="75" customFormat="1" ht="18" customHeight="1" x14ac:dyDescent="0.25">
      <c r="A135" s="11"/>
      <c r="B135" s="1"/>
      <c r="C135" s="1"/>
      <c r="D135" s="89"/>
      <c r="E135" s="89"/>
      <c r="F135" s="8"/>
      <c r="G135" s="1"/>
      <c r="H135" s="1"/>
      <c r="I135" s="72"/>
      <c r="J135" s="24"/>
      <c r="K135" s="24"/>
      <c r="L135" s="23"/>
      <c r="M135" s="184"/>
      <c r="Q135" s="76"/>
      <c r="S135" s="77"/>
    </row>
    <row r="136" spans="1:19" s="75" customFormat="1" ht="18" customHeight="1" x14ac:dyDescent="0.25">
      <c r="A136" s="11"/>
      <c r="B136" s="1"/>
      <c r="C136" s="1"/>
      <c r="D136" s="89"/>
      <c r="E136" s="89"/>
      <c r="F136" s="8"/>
      <c r="G136" s="1"/>
      <c r="H136" s="1"/>
      <c r="I136" s="72"/>
      <c r="J136" s="24"/>
      <c r="K136" s="24"/>
      <c r="L136" s="23"/>
      <c r="M136" s="184"/>
      <c r="Q136" s="76"/>
      <c r="S136" s="77"/>
    </row>
    <row r="137" spans="1:19" s="75" customFormat="1" ht="18" customHeight="1" x14ac:dyDescent="0.25">
      <c r="A137" s="11"/>
      <c r="B137" s="1"/>
      <c r="C137" s="1"/>
      <c r="D137" s="89"/>
      <c r="E137" s="89"/>
      <c r="F137" s="8"/>
      <c r="G137" s="1"/>
      <c r="H137" s="1"/>
      <c r="I137" s="72"/>
      <c r="J137" s="24"/>
      <c r="K137" s="24"/>
      <c r="L137" s="23"/>
      <c r="M137" s="184"/>
      <c r="Q137" s="76"/>
      <c r="S137" s="77"/>
    </row>
    <row r="138" spans="1:19" ht="20.25" customHeight="1" x14ac:dyDescent="0.25">
      <c r="M138" s="18">
        <f ca="1">K50-'ЛСР 07.01 (AL)'!M135</f>
        <v>0</v>
      </c>
    </row>
    <row r="139" spans="1:19" ht="20.25" customHeight="1" x14ac:dyDescent="0.25">
      <c r="M139" s="18"/>
    </row>
    <row r="140" spans="1:19" x14ac:dyDescent="0.25">
      <c r="M140" s="1"/>
    </row>
    <row r="141" spans="1:19" x14ac:dyDescent="0.25">
      <c r="M141" s="1"/>
    </row>
    <row r="142" spans="1:19" x14ac:dyDescent="0.25">
      <c r="M142" s="1"/>
    </row>
    <row r="143" spans="1:19" x14ac:dyDescent="0.25">
      <c r="M143" s="1"/>
    </row>
  </sheetData>
  <sheetProtection algorithmName="SHA-512" hashValue="pp3OILzNQuqWDqeRI0fFQqb9ZZkrzZJcUrvoOyVcCAoHsZWOg3QsHDCuWdAVZpIdVjHgdv9nbogHEnZMStWwdw==" saltValue="idl8RiF9PtK6BcbLAmiWsA==" spinCount="100000" sheet="1" objects="1" scenarios="1" selectLockedCells="1"/>
  <autoFilter ref="B1:B744" xr:uid="{7AF7DCD8-98D6-4F89-BCA6-53D85845B1B4}"/>
  <mergeCells count="3">
    <mergeCell ref="A2:L2"/>
    <mergeCell ref="B50:J50"/>
    <mergeCell ref="B51:J51"/>
  </mergeCells>
  <conditionalFormatting sqref="B6:B1048576 B1:B4">
    <cfRule type="duplicateValues" dxfId="1" priority="8"/>
  </conditionalFormatting>
  <conditionalFormatting sqref="F5">
    <cfRule type="duplicateValues" dxfId="0" priority="1"/>
  </conditionalFormatting>
  <pageMargins left="0.7" right="0.7" top="0.75" bottom="0.75" header="0.3" footer="0.3"/>
  <pageSetup scale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 07.01 (AL)</vt:lpstr>
      <vt:lpstr>Работа</vt:lpstr>
      <vt:lpstr>Материал</vt:lpstr>
      <vt:lpstr>'ЛСР 07.01 (AL)'!Область_печати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Калистратов Евгений Александрович</cp:lastModifiedBy>
  <dcterms:created xsi:type="dcterms:W3CDTF">2015-06-05T18:19:34Z</dcterms:created>
  <dcterms:modified xsi:type="dcterms:W3CDTF">2026-05-04T03:55:49Z</dcterms:modified>
</cp:coreProperties>
</file>