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Преображенский\8 квартал Преображенский\Окна\ЛСР АЛ\"/>
    </mc:Choice>
  </mc:AlternateContent>
  <xr:revisionPtr revIDLastSave="0" documentId="13_ncr:1_{BD36BCDB-1317-4C5A-A4D4-1B93DFD0604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ЛСР 07.01 (AL)" sheetId="14" r:id="rId1"/>
    <sheet name="Работа" sheetId="11" r:id="rId2"/>
    <sheet name="Материал" sheetId="13" r:id="rId3"/>
  </sheets>
  <definedNames>
    <definedName name="_xlnm._FilterDatabase" localSheetId="0" hidden="1">'ЛСР 07.01 (AL)'!$A$13:$P$112</definedName>
    <definedName name="_xlnm._FilterDatabase" localSheetId="2" hidden="1">Материал!$B$1:$B$731</definedName>
    <definedName name="_xlnm.Print_Area" localSheetId="0">'ЛСР 07.01 (AL)'!$A$1:$N$149</definedName>
    <definedName name="_xlnm.Print_Area" localSheetId="2">Материал!$A$1:$L$38</definedName>
    <definedName name="_xlnm.Print_Area" localSheetId="1">Работа!$A$1:$G$30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9" i="14" l="1"/>
  <c r="K102" i="14"/>
  <c r="K96" i="14"/>
  <c r="K90" i="14"/>
  <c r="K84" i="14"/>
  <c r="K83" i="14"/>
  <c r="K76" i="14"/>
  <c r="K70" i="14"/>
  <c r="K69" i="14"/>
  <c r="K68" i="14"/>
  <c r="K67" i="14"/>
  <c r="K66" i="14"/>
  <c r="K65" i="14"/>
  <c r="K64" i="14"/>
  <c r="K63" i="14"/>
  <c r="K57" i="14"/>
  <c r="K51" i="14"/>
  <c r="K50" i="14"/>
  <c r="K49" i="14"/>
  <c r="K48" i="14"/>
  <c r="K47" i="14"/>
  <c r="K46" i="14"/>
  <c r="K45" i="14"/>
  <c r="K44" i="14"/>
  <c r="K43" i="14"/>
  <c r="K42" i="14"/>
  <c r="K41" i="14"/>
  <c r="K40" i="14"/>
  <c r="K23" i="14"/>
  <c r="K22" i="14"/>
  <c r="K21" i="14"/>
  <c r="L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6" i="13"/>
  <c r="K107" i="14"/>
  <c r="K106" i="14"/>
  <c r="K100" i="14"/>
  <c r="K94" i="14"/>
  <c r="K88" i="14"/>
  <c r="K81" i="14"/>
  <c r="K80" i="14"/>
  <c r="K74" i="14"/>
  <c r="K61" i="14"/>
  <c r="K55" i="14"/>
  <c r="K38" i="14"/>
  <c r="K37" i="14"/>
  <c r="K36" i="14"/>
  <c r="K35" i="14"/>
  <c r="K34" i="14"/>
  <c r="K33" i="14"/>
  <c r="K32" i="14"/>
  <c r="K31" i="14"/>
  <c r="K30" i="14"/>
  <c r="K29" i="14"/>
  <c r="K28" i="14"/>
  <c r="K27" i="14"/>
  <c r="K19" i="14"/>
  <c r="I27" i="14" l="1"/>
  <c r="I61" i="14"/>
  <c r="J70" i="14" l="1"/>
  <c r="H70" i="14" s="1"/>
  <c r="I19" i="14"/>
  <c r="G34" i="13"/>
  <c r="F34" i="13"/>
  <c r="E34" i="13"/>
  <c r="D34" i="13"/>
  <c r="J102" i="14"/>
  <c r="I100" i="14"/>
  <c r="L70" i="14" l="1"/>
  <c r="L102" i="14"/>
  <c r="L101" i="14" s="1"/>
  <c r="J100" i="14"/>
  <c r="L100" i="14" l="1"/>
  <c r="L99" i="14" s="1"/>
  <c r="L98" i="14" s="1"/>
  <c r="G31" i="13" l="1"/>
  <c r="F31" i="13"/>
  <c r="E31" i="13"/>
  <c r="D31" i="13"/>
  <c r="J96" i="14"/>
  <c r="I94" i="14"/>
  <c r="J94" i="14" l="1"/>
  <c r="L94" i="14" s="1"/>
  <c r="L93" i="14" s="1"/>
  <c r="L96" i="14"/>
  <c r="L95" i="14" s="1"/>
  <c r="L92" i="14" l="1"/>
  <c r="J23" i="14" l="1"/>
  <c r="H23" i="14" s="1"/>
  <c r="L23" i="14" l="1"/>
  <c r="J66" i="14"/>
  <c r="J65" i="14"/>
  <c r="H65" i="14" s="1"/>
  <c r="J64" i="14"/>
  <c r="H64" i="14" s="1"/>
  <c r="I28" i="14"/>
  <c r="I29" i="14"/>
  <c r="I30" i="14"/>
  <c r="I31" i="14"/>
  <c r="I32" i="14"/>
  <c r="I33" i="14"/>
  <c r="I34" i="14"/>
  <c r="I35" i="14"/>
  <c r="I36" i="14"/>
  <c r="I37" i="14"/>
  <c r="I38" i="14"/>
  <c r="J50" i="14"/>
  <c r="H50" i="14" s="1"/>
  <c r="J49" i="14"/>
  <c r="H49" i="14" s="1"/>
  <c r="J48" i="14"/>
  <c r="H48" i="14" s="1"/>
  <c r="J47" i="14"/>
  <c r="H47" i="14" s="1"/>
  <c r="J46" i="14"/>
  <c r="H46" i="14" s="1"/>
  <c r="J45" i="14"/>
  <c r="H45" i="14" s="1"/>
  <c r="J44" i="14"/>
  <c r="H44" i="14" s="1"/>
  <c r="J43" i="14"/>
  <c r="H43" i="14" s="1"/>
  <c r="J42" i="14"/>
  <c r="H42" i="14" s="1"/>
  <c r="L47" i="14" l="1"/>
  <c r="L64" i="14"/>
  <c r="L65" i="14"/>
  <c r="H66" i="14"/>
  <c r="L66" i="14"/>
  <c r="L45" i="14"/>
  <c r="L48" i="14"/>
  <c r="L42" i="14"/>
  <c r="L43" i="14"/>
  <c r="L44" i="14"/>
  <c r="L49" i="14"/>
  <c r="L50" i="14"/>
  <c r="L46" i="14"/>
  <c r="J69" i="14"/>
  <c r="H69" i="14" s="1"/>
  <c r="G6" i="13"/>
  <c r="F6" i="13"/>
  <c r="E6" i="13"/>
  <c r="D6" i="13"/>
  <c r="G28" i="13"/>
  <c r="F28" i="13"/>
  <c r="E28" i="13"/>
  <c r="D28" i="13"/>
  <c r="G27" i="13"/>
  <c r="F27" i="13"/>
  <c r="E27" i="13"/>
  <c r="D27" i="13"/>
  <c r="G26" i="13"/>
  <c r="F26" i="13"/>
  <c r="E26" i="13"/>
  <c r="D26" i="13"/>
  <c r="G25" i="13"/>
  <c r="F25" i="13"/>
  <c r="E25" i="13"/>
  <c r="D25" i="13"/>
  <c r="G24" i="13"/>
  <c r="F24" i="13"/>
  <c r="E24" i="13"/>
  <c r="D24" i="13"/>
  <c r="G23" i="13"/>
  <c r="F23" i="13"/>
  <c r="E23" i="13"/>
  <c r="D23" i="13"/>
  <c r="G22" i="13"/>
  <c r="F22" i="13"/>
  <c r="E22" i="13"/>
  <c r="D22" i="13"/>
  <c r="G21" i="13"/>
  <c r="F21" i="13"/>
  <c r="E21" i="13"/>
  <c r="D21" i="13"/>
  <c r="G20" i="13"/>
  <c r="F20" i="13"/>
  <c r="E20" i="13"/>
  <c r="D20" i="13"/>
  <c r="G19" i="13"/>
  <c r="F19" i="13"/>
  <c r="E19" i="13"/>
  <c r="D19" i="13"/>
  <c r="G18" i="13"/>
  <c r="F18" i="13"/>
  <c r="E18" i="13"/>
  <c r="D18" i="13"/>
  <c r="J109" i="14"/>
  <c r="J107" i="14"/>
  <c r="J76" i="14"/>
  <c r="J68" i="14"/>
  <c r="H68" i="14" l="1"/>
  <c r="L68" i="14"/>
  <c r="L69" i="14"/>
  <c r="J67" i="14"/>
  <c r="H67" i="14" l="1"/>
  <c r="L67" i="14"/>
  <c r="J90" i="14"/>
  <c r="J84" i="14"/>
  <c r="J83" i="14"/>
  <c r="J57" i="14"/>
  <c r="J63" i="14"/>
  <c r="H63" i="14" s="1"/>
  <c r="J41" i="14"/>
  <c r="J51" i="14"/>
  <c r="J40" i="14"/>
  <c r="J22" i="14"/>
  <c r="J21" i="14"/>
  <c r="H21" i="14" s="1"/>
  <c r="L63" i="14" l="1"/>
  <c r="L62" i="14" s="1"/>
  <c r="J61" i="14"/>
  <c r="I88" i="14" l="1"/>
  <c r="J88" i="14" l="1"/>
  <c r="L61" i="14" l="1"/>
  <c r="L60" i="14" s="1"/>
  <c r="L59" i="14" s="1"/>
  <c r="H22" i="14" l="1"/>
  <c r="D29" i="13"/>
  <c r="E29" i="13"/>
  <c r="F29" i="13"/>
  <c r="G29" i="13"/>
  <c r="D30" i="13"/>
  <c r="E30" i="13"/>
  <c r="F30" i="13"/>
  <c r="G30" i="13"/>
  <c r="D32" i="13"/>
  <c r="E32" i="13"/>
  <c r="F32" i="13"/>
  <c r="G32" i="13"/>
  <c r="L88" i="14"/>
  <c r="L87" i="14" s="1"/>
  <c r="J32" i="14" l="1"/>
  <c r="J33" i="14"/>
  <c r="J38" i="14"/>
  <c r="J36" i="14"/>
  <c r="J35" i="14"/>
  <c r="J34" i="14"/>
  <c r="J28" i="14"/>
  <c r="J31" i="14"/>
  <c r="J30" i="14"/>
  <c r="J29" i="14"/>
  <c r="J27" i="14"/>
  <c r="J37" i="14"/>
  <c r="L22" i="14"/>
  <c r="L109" i="14" l="1"/>
  <c r="L108" i="14" s="1"/>
  <c r="I55" i="14" l="1"/>
  <c r="J55" i="14" l="1"/>
  <c r="L55" i="14" s="1"/>
  <c r="L54" i="14" s="1"/>
  <c r="L57" i="14"/>
  <c r="L56" i="14" s="1"/>
  <c r="L53" i="14" l="1"/>
  <c r="G35" i="13"/>
  <c r="F35" i="13"/>
  <c r="E35" i="13"/>
  <c r="D35" i="13"/>
  <c r="J19" i="14" l="1"/>
  <c r="D15" i="13" l="1"/>
  <c r="E15" i="13"/>
  <c r="F15" i="13"/>
  <c r="G15" i="13"/>
  <c r="D16" i="13"/>
  <c r="E16" i="13"/>
  <c r="F16" i="13"/>
  <c r="G16" i="13"/>
  <c r="D17" i="13"/>
  <c r="E17" i="13"/>
  <c r="F17" i="13"/>
  <c r="G17" i="13"/>
  <c r="D11" i="13" l="1"/>
  <c r="E11" i="13"/>
  <c r="F11" i="13"/>
  <c r="G11" i="13"/>
  <c r="D12" i="13"/>
  <c r="E12" i="13"/>
  <c r="F12" i="13"/>
  <c r="G12" i="13"/>
  <c r="D13" i="13"/>
  <c r="E13" i="13"/>
  <c r="F13" i="13"/>
  <c r="G13" i="13"/>
  <c r="D14" i="13"/>
  <c r="E14" i="13"/>
  <c r="F14" i="13"/>
  <c r="G14" i="13"/>
  <c r="L90" i="14" l="1"/>
  <c r="L89" i="14" s="1"/>
  <c r="D7" i="13"/>
  <c r="E7" i="13"/>
  <c r="F7" i="13"/>
  <c r="G7" i="13"/>
  <c r="D8" i="13"/>
  <c r="E8" i="13"/>
  <c r="F8" i="13"/>
  <c r="G8" i="13"/>
  <c r="D9" i="13"/>
  <c r="E9" i="13"/>
  <c r="F9" i="13"/>
  <c r="G9" i="13"/>
  <c r="D10" i="13"/>
  <c r="E10" i="13"/>
  <c r="F10" i="13"/>
  <c r="G10" i="13"/>
  <c r="D33" i="13"/>
  <c r="E33" i="13"/>
  <c r="F33" i="13"/>
  <c r="G33" i="13"/>
  <c r="D36" i="13"/>
  <c r="E36" i="13"/>
  <c r="F36" i="13"/>
  <c r="G36" i="13"/>
  <c r="L107" i="14" l="1"/>
  <c r="L29" i="14"/>
  <c r="L32" i="14"/>
  <c r="L38" i="14"/>
  <c r="L37" i="14"/>
  <c r="L36" i="14"/>
  <c r="L34" i="14"/>
  <c r="L33" i="14"/>
  <c r="L31" i="14"/>
  <c r="L30" i="14"/>
  <c r="L27" i="14"/>
  <c r="L35" i="14"/>
  <c r="L28" i="14"/>
  <c r="L26" i="14" l="1"/>
  <c r="L21" i="14" l="1"/>
  <c r="L20" i="14" s="1"/>
  <c r="L84" i="14" l="1"/>
  <c r="L83" i="14"/>
  <c r="L82" i="14" s="1"/>
  <c r="I81" i="14"/>
  <c r="I80" i="14"/>
  <c r="L76" i="14"/>
  <c r="J81" i="14" l="1"/>
  <c r="L81" i="14" s="1"/>
  <c r="J80" i="14"/>
  <c r="L80" i="14" s="1"/>
  <c r="L75" i="14"/>
  <c r="H51" i="14"/>
  <c r="L51" i="14"/>
  <c r="H41" i="14"/>
  <c r="L41" i="14"/>
  <c r="H40" i="14"/>
  <c r="L40" i="14"/>
  <c r="L79" i="14" l="1"/>
  <c r="L39" i="14"/>
  <c r="L112" i="14"/>
  <c r="L78" i="14"/>
  <c r="L19" i="14"/>
  <c r="L18" i="14" s="1"/>
  <c r="L17" i="14" s="1"/>
  <c r="I106" i="14"/>
  <c r="J106" i="14" s="1"/>
  <c r="I74" i="14"/>
  <c r="J74" i="14" s="1"/>
  <c r="L106" i="14" l="1"/>
  <c r="L105" i="14" s="1"/>
  <c r="L74" i="14"/>
  <c r="L73" i="14" s="1"/>
  <c r="L72" i="14" s="1"/>
  <c r="L25" i="14"/>
  <c r="L111" i="14" l="1"/>
  <c r="L104" i="14" l="1"/>
  <c r="L86" i="14"/>
  <c r="L110" i="14" s="1"/>
  <c r="D26" i="11" l="1"/>
  <c r="F26" i="11" s="1"/>
  <c r="I34" i="13"/>
  <c r="D25" i="11"/>
  <c r="F25" i="11" s="1"/>
  <c r="I31" i="13"/>
  <c r="I21" i="13"/>
  <c r="I26" i="13"/>
  <c r="I6" i="13"/>
  <c r="I19" i="13"/>
  <c r="D19" i="11"/>
  <c r="F19" i="11" s="1"/>
  <c r="I27" i="13"/>
  <c r="I20" i="13"/>
  <c r="I25" i="13"/>
  <c r="I18" i="13"/>
  <c r="I28" i="13"/>
  <c r="I24" i="13"/>
  <c r="I22" i="13"/>
  <c r="I23" i="13"/>
  <c r="D24" i="11"/>
  <c r="F24" i="11" s="1"/>
  <c r="I32" i="13"/>
  <c r="K32" i="13" s="1"/>
  <c r="I30" i="13"/>
  <c r="K30" i="13" s="1"/>
  <c r="I29" i="13"/>
  <c r="H29" i="13" s="1"/>
  <c r="D21" i="11"/>
  <c r="F21" i="11" s="1"/>
  <c r="I17" i="13"/>
  <c r="I36" i="13"/>
  <c r="D7" i="11"/>
  <c r="F7" i="11" s="1"/>
  <c r="D15" i="11"/>
  <c r="F15" i="11" s="1"/>
  <c r="D12" i="11"/>
  <c r="F12" i="11" s="1"/>
  <c r="D11" i="11"/>
  <c r="F11" i="11" s="1"/>
  <c r="I11" i="13"/>
  <c r="I33" i="13"/>
  <c r="D9" i="11"/>
  <c r="F9" i="11" s="1"/>
  <c r="D6" i="11"/>
  <c r="F6" i="11" s="1"/>
  <c r="D22" i="11"/>
  <c r="F22" i="11" s="1"/>
  <c r="I8" i="13"/>
  <c r="D27" i="11"/>
  <c r="F27" i="11" s="1"/>
  <c r="I10" i="13"/>
  <c r="D20" i="11"/>
  <c r="F20" i="11" s="1"/>
  <c r="I14" i="13"/>
  <c r="I16" i="13"/>
  <c r="I35" i="13"/>
  <c r="D17" i="11"/>
  <c r="F17" i="11" s="1"/>
  <c r="D8" i="11"/>
  <c r="F8" i="11" s="1"/>
  <c r="I13" i="13"/>
  <c r="D18" i="11"/>
  <c r="F18" i="11" s="1"/>
  <c r="I7" i="13"/>
  <c r="D14" i="11"/>
  <c r="F14" i="11" s="1"/>
  <c r="D28" i="11"/>
  <c r="F28" i="11" s="1"/>
  <c r="I15" i="13"/>
  <c r="D23" i="11"/>
  <c r="F23" i="11" s="1"/>
  <c r="I9" i="13"/>
  <c r="D10" i="11"/>
  <c r="F10" i="11" s="1"/>
  <c r="D13" i="11"/>
  <c r="F13" i="11" s="1"/>
  <c r="D16" i="11"/>
  <c r="F16" i="11" s="1"/>
  <c r="I12" i="13"/>
  <c r="F29" i="11" l="1"/>
  <c r="K34" i="13"/>
  <c r="H34" i="13"/>
  <c r="K31" i="13"/>
  <c r="H31" i="13"/>
  <c r="K23" i="13"/>
  <c r="H23" i="13"/>
  <c r="K24" i="13"/>
  <c r="H24" i="13"/>
  <c r="K26" i="13"/>
  <c r="H26" i="13"/>
  <c r="K29" i="13"/>
  <c r="H32" i="13"/>
  <c r="H22" i="13"/>
  <c r="K22" i="13"/>
  <c r="K28" i="13"/>
  <c r="H28" i="13"/>
  <c r="K19" i="13"/>
  <c r="H19" i="13"/>
  <c r="H21" i="13"/>
  <c r="K21" i="13"/>
  <c r="H25" i="13"/>
  <c r="K25" i="13"/>
  <c r="K20" i="13"/>
  <c r="H20" i="13"/>
  <c r="K27" i="13"/>
  <c r="H27" i="13"/>
  <c r="K18" i="13"/>
  <c r="H18" i="13"/>
  <c r="H6" i="13"/>
  <c r="K6" i="13"/>
  <c r="H30" i="13"/>
  <c r="H9" i="13"/>
  <c r="K9" i="13"/>
  <c r="H7" i="13"/>
  <c r="K7" i="13"/>
  <c r="H14" i="13"/>
  <c r="K14" i="13"/>
  <c r="K10" i="13"/>
  <c r="H10" i="13"/>
  <c r="H33" i="13"/>
  <c r="K33" i="13"/>
  <c r="H12" i="13"/>
  <c r="K12" i="13"/>
  <c r="H35" i="13"/>
  <c r="K35" i="13"/>
  <c r="K8" i="13"/>
  <c r="H8" i="13"/>
  <c r="K17" i="13"/>
  <c r="H17" i="13"/>
  <c r="K13" i="13"/>
  <c r="H13" i="13"/>
  <c r="H11" i="13"/>
  <c r="K11" i="13"/>
  <c r="H36" i="13"/>
  <c r="K36" i="13"/>
  <c r="H15" i="13"/>
  <c r="K15" i="13"/>
  <c r="H16" i="13"/>
  <c r="K16" i="13"/>
  <c r="K37" i="13" l="1"/>
  <c r="F30" i="11"/>
  <c r="F31" i="11" s="1"/>
  <c r="M125" i="13" l="1"/>
  <c r="K38" i="13"/>
  <c r="K39" i="13" s="1"/>
</calcChain>
</file>

<file path=xl/sharedStrings.xml><?xml version="1.0" encoding="utf-8"?>
<sst xmlns="http://schemas.openxmlformats.org/spreadsheetml/2006/main" count="402" uniqueCount="190">
  <si>
    <t>Ед. изм.</t>
  </si>
  <si>
    <t>Кол-во</t>
  </si>
  <si>
    <t>Цена за ед. изм., руб</t>
  </si>
  <si>
    <t>Сумма, руб</t>
  </si>
  <si>
    <t>Примечание</t>
  </si>
  <si>
    <t>Приложение №</t>
  </si>
  <si>
    <t>шт</t>
  </si>
  <si>
    <t>м.п.</t>
  </si>
  <si>
    <t>в тч стоимость работ:</t>
  </si>
  <si>
    <t>в тч стоимость материалов:</t>
  </si>
  <si>
    <t>Наименование</t>
  </si>
  <si>
    <t>Площадь, м2</t>
  </si>
  <si>
    <t>Работа:</t>
  </si>
  <si>
    <t>Материалы:</t>
  </si>
  <si>
    <t xml:space="preserve">Окна </t>
  </si>
  <si>
    <t>07</t>
  </si>
  <si>
    <t>Характеристика</t>
  </si>
  <si>
    <t>в тч НДС:</t>
  </si>
  <si>
    <t>В случае, если один из перечисленных расходных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</si>
  <si>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Форма закупа материала</t>
  </si>
  <si>
    <t>№</t>
  </si>
  <si>
    <t>Марка/ Завод изготовитель</t>
  </si>
  <si>
    <t>Прочие работы</t>
  </si>
  <si>
    <t>07.01.99</t>
  </si>
  <si>
    <t>07.01.99.00</t>
  </si>
  <si>
    <t>ИТОГО по ЛСР:</t>
  </si>
  <si>
    <t>Примечания:</t>
  </si>
  <si>
    <t>ЗАКАЗЧИК</t>
  </si>
  <si>
    <t>ТЕХНИЧЕСКИЙ ЗАКАЗЧИК</t>
  </si>
  <si>
    <t>ООО ТЗ ЭНКО</t>
  </si>
  <si>
    <t>Изолирование монтажного шва СТИЗ (в т.ч. материал)</t>
  </si>
  <si>
    <t>Изготовление и монтаж детских замков</t>
  </si>
  <si>
    <t>Высота, м</t>
  </si>
  <si>
    <t>Ширина, м</t>
  </si>
  <si>
    <t>Изготовление и монтаж ручки</t>
  </si>
  <si>
    <t>итого AL:</t>
  </si>
  <si>
    <t>ВСЕГО СМР:</t>
  </si>
  <si>
    <t>к договору подряда №</t>
  </si>
  <si>
    <t>ПОДРЯДЧИК</t>
  </si>
  <si>
    <t xml:space="preserve"> ______________/</t>
  </si>
  <si>
    <t>Цена за ед.</t>
  </si>
  <si>
    <t>Сумма</t>
  </si>
  <si>
    <t>07.01</t>
  </si>
  <si>
    <t>Изготовление и монтаж Al изделий</t>
  </si>
  <si>
    <t>07.01.01</t>
  </si>
  <si>
    <t>Изготовление и монтаж дверей</t>
  </si>
  <si>
    <t>07.01.01.00</t>
  </si>
  <si>
    <t>07.01.02</t>
  </si>
  <si>
    <t>Изготовление и монтаж витражей</t>
  </si>
  <si>
    <t>07.01.02.00</t>
  </si>
  <si>
    <t>07.01.04</t>
  </si>
  <si>
    <t>Изготовление и монтаж доводчиков</t>
  </si>
  <si>
    <t>07.01.04.00</t>
  </si>
  <si>
    <t>Монтаж доводчиков</t>
  </si>
  <si>
    <t xml:space="preserve">Доводчик </t>
  </si>
  <si>
    <t>07.01.05</t>
  </si>
  <si>
    <t>07.01.05.00</t>
  </si>
  <si>
    <t>Монтаж ручек</t>
  </si>
  <si>
    <t>07.01.06</t>
  </si>
  <si>
    <t>Изготовление и монтаж нащельников, профилей</t>
  </si>
  <si>
    <t>07.01.06.00</t>
  </si>
  <si>
    <t>м.п</t>
  </si>
  <si>
    <t>Монтаж упора и пластины из нержавейки на алюминиевые двери</t>
  </si>
  <si>
    <t>Упор дверной в комплекте с пластиной</t>
  </si>
  <si>
    <t>нержавейка</t>
  </si>
  <si>
    <t>3. Обратить внимание на окнах находящихся в МОП и Офисах, а так же на балконах - ручка должна распологаться не выше 1,7 м. от уровня чистового пола. При необходимости рассчитать ДОСы</t>
  </si>
  <si>
    <t>Требования к монтажу  алюминиевых дверей и витражей :</t>
  </si>
  <si>
    <t>1. В алюминиевых витражах и дверях обязательно просчитывать теплую систему (с термовставкой)</t>
  </si>
  <si>
    <t>2. Устройство открывания фрамуги (рычаг открывания - ДОС) окна в незадымляемой лестничной клетке и на витражах - расположить не выше 1.7 м от пола этажа;</t>
  </si>
  <si>
    <t>3. Минимально возможная ширина проема для большего полотна в свету 900 мм. Для двух створок не менее 1200 мм. Требования пожарной безопасности</t>
  </si>
  <si>
    <t>4. Малую створку дверей оборудовать фиксатором закрывания;</t>
  </si>
  <si>
    <t>5. Светопрозрачное заполнение балконных блоков из стекла 6 мм. - закаленного</t>
  </si>
  <si>
    <t>Монтаж ручек тип 4</t>
  </si>
  <si>
    <t>Ручка тип 4</t>
  </si>
  <si>
    <t>Монтаж ручек тип 5</t>
  </si>
  <si>
    <t>Ручка тип 5</t>
  </si>
  <si>
    <t>нажимной гарнитур</t>
  </si>
  <si>
    <t>нагрузка от 100кг до 120кг, темп. режим до -35                                     (серебро)</t>
  </si>
  <si>
    <t>Ral 9016</t>
  </si>
  <si>
    <t>Детский замок 2</t>
  </si>
  <si>
    <t>Монтаж детских замков 2</t>
  </si>
  <si>
    <t>штанга 1800 - 2000 мм (нержавейка)</t>
  </si>
  <si>
    <t>Нащельник металлический тип 1</t>
  </si>
  <si>
    <t>Монтаж нащельника металлического тип 1</t>
  </si>
  <si>
    <r>
      <t xml:space="preserve">1. Примыкание (облицовку) витражей считать </t>
    </r>
    <r>
      <rPr>
        <b/>
        <i/>
        <sz val="14"/>
        <color rgb="FFFF0000"/>
        <rFont val="Times New Roman"/>
        <family val="1"/>
        <charset val="204"/>
      </rPr>
      <t>из композита</t>
    </r>
    <r>
      <rPr>
        <b/>
        <sz val="12"/>
        <color theme="1"/>
        <rFont val="Times New Roman"/>
        <family val="1"/>
        <charset val="204"/>
      </rPr>
      <t xml:space="preserve">, учитывать в стоимость витражей, с двух сторон  (схему монтажа согласовать)  </t>
    </r>
  </si>
  <si>
    <t>07.01.03</t>
  </si>
  <si>
    <t>Изготовление и монтаж оконных блоков</t>
  </si>
  <si>
    <t>07.01.03.00</t>
  </si>
  <si>
    <t xml:space="preserve"> алюминиевый 20*40</t>
  </si>
  <si>
    <t>4. Фурнитура оконных створок и витражных фрамуг на скрытых петлях!</t>
  </si>
  <si>
    <r>
      <t xml:space="preserve">5. Входные двери в подъезд, лесничную клетку и колясочную оборудовать нижними упорами, а на двери с двух сторон установить нержавеющую антивандальную  пластину 1,5 мм .Нижний профиль двери 200 мм. </t>
    </r>
    <r>
      <rPr>
        <b/>
        <sz val="12"/>
        <color rgb="FFFF0000"/>
        <rFont val="Times New Roman"/>
        <family val="1"/>
        <charset val="204"/>
      </rPr>
      <t>За исключением противопожарных конструкций, на них только пластина!</t>
    </r>
  </si>
  <si>
    <t>8. Схемы окон, витражей, балконных дверей выполнены со стороны фасадов;</t>
  </si>
  <si>
    <t>9. Для усиления порогов дверей в витражах, добавить дополнительно ригель!</t>
  </si>
  <si>
    <t>10. Монтажный шов на витражах, окнах и дверях, со стороны помещения изолируется СТИЗ. Нижняя часть витража изолируется СТИЗ с двух сторон, плюс премыкания из металла окрашенного по Ral. На балконных блоках СТИЗ с двух сторон.</t>
  </si>
  <si>
    <t>11. На период проведения работ по фасадам, рассчитать защитную пленку для укрытия конструкций. Укрывается вся конструкция.</t>
  </si>
  <si>
    <r>
      <rPr>
        <b/>
        <sz val="12"/>
        <color theme="1"/>
        <rFont val="Times New Roman"/>
        <family val="1"/>
        <charset val="204"/>
      </rPr>
      <t>12. Ручки дверей внешнего контура и тамбуров считать из нержавейки 2м. Для дверей колясочных и МОП - нержавейка 1,8м</t>
    </r>
    <r>
      <rPr>
        <sz val="12"/>
        <color theme="1"/>
        <rFont val="Times New Roman"/>
        <family val="1"/>
        <charset val="204"/>
      </rPr>
      <t>.</t>
    </r>
  </si>
  <si>
    <t>13. Обязательно применение шумогосящих подкладок при монтаже отлива.</t>
  </si>
  <si>
    <t>14. На период строительства предусмотреть временные двери в витражи МОП, внешнего контура.</t>
  </si>
  <si>
    <t>Внимание!!!</t>
  </si>
  <si>
    <t>6. Конструкции теплого контура, а также конструкции второй нитрки (включая колясочные и двери МОП) из теплого алюминия с энергосберегающим стеклом (6МF(зак)-14Ar-4(зак)-14Ar-i6М1(зак) - окон и витражей, (6МF(зак)-14Ar-4(зак)-12Ar -i4М1.4М1.1) - для дверей, в втом числе и в составе витражей. Непрозрачные участки конструкций - заполнение стемалит.</t>
  </si>
  <si>
    <t>черный</t>
  </si>
  <si>
    <t>7. Конструкции тамбура, из теплого алюминия (6М1(зак)-14-6М1(зак) - окон и витражей, (6М1(зак)-12-4М1.4М1.1) - для дверей, в втом числе и в составе витражей. Двери КУИ - холодный алюминий, непрозрачное заполнение (сэндвич-металл), нажимной гарнитур.</t>
  </si>
  <si>
    <t>Ral 9004</t>
  </si>
  <si>
    <t>Ral 9004/EIS60</t>
  </si>
  <si>
    <t>В-1 тип 1</t>
  </si>
  <si>
    <t>Изготовление и монтаж витражей В-1 тип 1</t>
  </si>
  <si>
    <t>В-2 тип 1</t>
  </si>
  <si>
    <t>В-3 тип 1</t>
  </si>
  <si>
    <t>В-4 тип 1</t>
  </si>
  <si>
    <t>В-5 тип 1</t>
  </si>
  <si>
    <t>2,91*2,12</t>
  </si>
  <si>
    <t>В-6 тип 1</t>
  </si>
  <si>
    <t>В-7 тип 1</t>
  </si>
  <si>
    <t>В-8 тип 1</t>
  </si>
  <si>
    <t>В-9 тип 1</t>
  </si>
  <si>
    <t>Изготовление и монтаж витражей В-2 тип 1</t>
  </si>
  <si>
    <t>Изготовление и монтаж витражей В-3 тип 1</t>
  </si>
  <si>
    <t>Изготовление и монтаж витражей В-4 тип 1</t>
  </si>
  <si>
    <t>Изготовление и монтаж витражей В-5 тип 1</t>
  </si>
  <si>
    <t>Изготовление и монтаж витражей В-6 тип 1</t>
  </si>
  <si>
    <t>Изготовление и монтаж витражей В-7 тип 1</t>
  </si>
  <si>
    <t>Изготовление и монтаж витражей В-8 тип 1</t>
  </si>
  <si>
    <t>Изготовление и монтаж витражей В-9 тип 1</t>
  </si>
  <si>
    <t>2,56*2,16</t>
  </si>
  <si>
    <t>Ral 9004/Ral 9016 EI60</t>
  </si>
  <si>
    <t>Монтаж дистанционного управления</t>
  </si>
  <si>
    <t>Монтаж ДОС</t>
  </si>
  <si>
    <t>Дистанционное управление открыванием фрамуги</t>
  </si>
  <si>
    <t>ДОС</t>
  </si>
  <si>
    <t>07.01.07</t>
  </si>
  <si>
    <t>Изготовление и монтаж отливов</t>
  </si>
  <si>
    <t>07.01.07.00</t>
  </si>
  <si>
    <t>350 мм</t>
  </si>
  <si>
    <t>Отлив тип 1</t>
  </si>
  <si>
    <t>Монтаж отливов тип 1</t>
  </si>
  <si>
    <t xml:space="preserve">3. Монтаж отдельностоящих дверей МОП, считать с наличником (крашенный уголок 20*40). Для монтажа в накладку на проем, после чистовой отделки. Порог для данных дверей 14 мм., в случае противопожарных дверей - с выпадающим порогом. </t>
  </si>
  <si>
    <t>1. Обязательно для рассмотрения ЛСР предоставить визуализацию, в противном случае предложение не будет рассмотрено. Визуализация принимается по форме заказчика!</t>
  </si>
  <si>
    <t>2. С рассчетом предоставить АТР разработаный системодержателем для данного объекта!</t>
  </si>
  <si>
    <t>ГП-215.1</t>
  </si>
  <si>
    <t>Локальный сметный расчет №2 (ГП-215)</t>
  </si>
  <si>
    <t>Сводная ведомость объемов работ (ГП-215)</t>
  </si>
  <si>
    <t>Сводная ведомость объемов материала (ГП-215)</t>
  </si>
  <si>
    <t>Д-5 тип 1</t>
  </si>
  <si>
    <t>2,08*1,06</t>
  </si>
  <si>
    <t>Д-6 тип 1</t>
  </si>
  <si>
    <t>2,08*1,56</t>
  </si>
  <si>
    <t>2,08*0,97</t>
  </si>
  <si>
    <t>Д-7 тип 1</t>
  </si>
  <si>
    <t>В-1.1 тип 1</t>
  </si>
  <si>
    <t>2,91*2,38</t>
  </si>
  <si>
    <t>2,91*2,31</t>
  </si>
  <si>
    <t>2,91*1,52</t>
  </si>
  <si>
    <t>2,57*2,85</t>
  </si>
  <si>
    <t>2,57*1,57</t>
  </si>
  <si>
    <t>2,57*0,86</t>
  </si>
  <si>
    <t>2,57*1,52</t>
  </si>
  <si>
    <t>2,57*2,78</t>
  </si>
  <si>
    <t>В-10 тип 1</t>
  </si>
  <si>
    <t>В-11 тип 1</t>
  </si>
  <si>
    <t>ОК-13 тип 1</t>
  </si>
  <si>
    <t>ОК-14 тип 1</t>
  </si>
  <si>
    <t>2,56*1,95</t>
  </si>
  <si>
    <t>ОК-15 тип 1</t>
  </si>
  <si>
    <t>2,56*1,57</t>
  </si>
  <si>
    <t>ОК-16 тип 1</t>
  </si>
  <si>
    <t>2,56*1,45</t>
  </si>
  <si>
    <t>ОК-17 тип 1</t>
  </si>
  <si>
    <t>2,56*0,84</t>
  </si>
  <si>
    <t>ОК-18 тип 1</t>
  </si>
  <si>
    <t>2,56*1,60</t>
  </si>
  <si>
    <t>ОК-19 тип 1</t>
  </si>
  <si>
    <t>2,56*2,01</t>
  </si>
  <si>
    <t>ОК-20 тип 1</t>
  </si>
  <si>
    <t>2,56*1,325</t>
  </si>
  <si>
    <t>Ral 9004/Ral 9016 EI61</t>
  </si>
  <si>
    <t>Л-1</t>
  </si>
  <si>
    <t>8,29*38,79</t>
  </si>
  <si>
    <t>Л-2</t>
  </si>
  <si>
    <t>8,35*38,79</t>
  </si>
  <si>
    <t>Изготовление и монтаж витражей В-1.1 тип 1</t>
  </si>
  <si>
    <t>Изготовление и монтаж витражей В-10 тип 1</t>
  </si>
  <si>
    <t>Изготовление и монтаж витражей В-11 тип 1</t>
  </si>
  <si>
    <t>7. Изготовление и монтаж конструкций только после замеров на объекте</t>
  </si>
  <si>
    <t xml:space="preserve">6. Доводчики - нагрузка от 100 до 120кг и темп. режим. - до -35⁰ </t>
  </si>
  <si>
    <t>Стоимость материалов учитывает стоимость доставки. Учтена стоимость защитной пленки для укрытия конструкций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</si>
  <si>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 Учтена стоимость укрытия конструкций защитной пленкой.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</si>
  <si>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</si>
  <si>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ООО ЭНКО СТРОЙ</t>
  </si>
  <si>
    <t>______________Ярков С.И.</t>
  </si>
  <si>
    <t>ВСЕГО материал: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</si>
</sst>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\ _₽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  <font>
      <b/>
      <u/>
      <sz val="12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i/>
      <sz val="12"/>
      <color rgb="FF00B05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4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u/>
      <sz val="16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6" fillId="2" borderId="0" applyNumberFormat="0" applyBorder="0" applyAlignment="0" applyProtection="0"/>
    <xf numFmtId="0" fontId="7" fillId="0" borderId="0"/>
    <xf numFmtId="0" fontId="8" fillId="0" borderId="0"/>
    <xf numFmtId="0" fontId="5" fillId="0" borderId="0"/>
    <xf numFmtId="43" fontId="10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251">
    <xf numFmtId="0" fontId="0" fillId="0" borderId="0" xfId="0"/>
    <xf numFmtId="0" fontId="13" fillId="0" borderId="0" xfId="0" applyFont="1"/>
    <xf numFmtId="0" fontId="11" fillId="0" borderId="0" xfId="0" applyFont="1"/>
    <xf numFmtId="0" fontId="11" fillId="0" borderId="0" xfId="0" applyFont="1" applyAlignment="1">
      <alignment horizontal="center" vertical="center"/>
    </xf>
    <xf numFmtId="4" fontId="11" fillId="0" borderId="0" xfId="0" applyNumberFormat="1" applyFont="1"/>
    <xf numFmtId="0" fontId="14" fillId="4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" fontId="13" fillId="0" borderId="0" xfId="0" applyNumberFormat="1" applyFont="1"/>
    <xf numFmtId="0" fontId="18" fillId="0" borderId="0" xfId="0" applyFont="1"/>
    <xf numFmtId="4" fontId="13" fillId="0" borderId="0" xfId="0" applyNumberFormat="1" applyFont="1" applyAlignment="1">
      <alignment vertical="center"/>
    </xf>
    <xf numFmtId="0" fontId="15" fillId="6" borderId="1" xfId="0" applyFont="1" applyFill="1" applyBorder="1" applyAlignment="1">
      <alignment horizontal="center" vertical="center" wrapText="1"/>
    </xf>
    <xf numFmtId="4" fontId="16" fillId="6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4" fontId="9" fillId="0" borderId="0" xfId="0" applyNumberFormat="1" applyFont="1"/>
    <xf numFmtId="0" fontId="9" fillId="0" borderId="0" xfId="0" applyFo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4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" fontId="14" fillId="0" borderId="0" xfId="3" applyNumberFormat="1" applyFont="1" applyAlignment="1">
      <alignment horizontal="left" vertical="top"/>
    </xf>
    <xf numFmtId="4" fontId="18" fillId="0" borderId="0" xfId="3" applyNumberFormat="1" applyFont="1" applyAlignment="1">
      <alignment horizontal="left"/>
    </xf>
    <xf numFmtId="0" fontId="14" fillId="3" borderId="3" xfId="0" applyFont="1" applyFill="1" applyBorder="1" applyAlignment="1">
      <alignment horizontal="center" vertical="center"/>
    </xf>
    <xf numFmtId="49" fontId="14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2" fontId="18" fillId="6" borderId="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left" vertical="center" wrapText="1"/>
    </xf>
    <xf numFmtId="49" fontId="18" fillId="6" borderId="1" xfId="0" applyNumberFormat="1" applyFont="1" applyFill="1" applyBorder="1" applyAlignment="1">
      <alignment horizontal="center" vertical="center"/>
    </xf>
    <xf numFmtId="0" fontId="18" fillId="6" borderId="1" xfId="1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 wrapText="1"/>
    </xf>
    <xf numFmtId="4" fontId="18" fillId="6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49" fontId="16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4" fontId="14" fillId="0" borderId="0" xfId="0" applyNumberFormat="1" applyFont="1" applyAlignment="1">
      <alignment vertical="center" wrapText="1"/>
    </xf>
    <xf numFmtId="0" fontId="14" fillId="3" borderId="3" xfId="0" applyFont="1" applyFill="1" applyBorder="1" applyAlignment="1">
      <alignment horizontal="center" vertical="center" wrapText="1"/>
    </xf>
    <xf numFmtId="4" fontId="12" fillId="0" borderId="0" xfId="0" applyNumberFormat="1" applyFont="1"/>
    <xf numFmtId="49" fontId="18" fillId="3" borderId="1" xfId="0" applyNumberFormat="1" applyFont="1" applyFill="1" applyBorder="1" applyAlignment="1">
      <alignment horizontal="center"/>
    </xf>
    <xf numFmtId="0" fontId="11" fillId="3" borderId="0" xfId="0" applyFont="1" applyFill="1"/>
    <xf numFmtId="0" fontId="11" fillId="3" borderId="0" xfId="0" applyFont="1" applyFill="1" applyAlignment="1">
      <alignment horizontal="center" vertical="center"/>
    </xf>
    <xf numFmtId="4" fontId="11" fillId="3" borderId="0" xfId="0" applyNumberFormat="1" applyFont="1" applyFill="1"/>
    <xf numFmtId="4" fontId="12" fillId="3" borderId="1" xfId="0" applyNumberFormat="1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164" fontId="13" fillId="0" borderId="0" xfId="0" applyNumberFormat="1" applyFont="1" applyAlignment="1">
      <alignment horizontal="left"/>
    </xf>
    <xf numFmtId="164" fontId="14" fillId="0" borderId="0" xfId="0" applyNumberFormat="1" applyFont="1" applyAlignment="1">
      <alignment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 wrapText="1"/>
    </xf>
    <xf numFmtId="164" fontId="18" fillId="6" borderId="1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4" fontId="13" fillId="0" borderId="0" xfId="0" applyNumberFormat="1" applyFont="1"/>
    <xf numFmtId="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right" wrapText="1"/>
    </xf>
    <xf numFmtId="4" fontId="14" fillId="0" borderId="0" xfId="0" applyNumberFormat="1" applyFont="1" applyAlignment="1">
      <alignment horizontal="center"/>
    </xf>
    <xf numFmtId="0" fontId="18" fillId="0" borderId="0" xfId="0" applyFont="1" applyAlignment="1">
      <alignment horizontal="left" vertical="center"/>
    </xf>
    <xf numFmtId="49" fontId="14" fillId="0" borderId="0" xfId="2" applyNumberFormat="1" applyFont="1" applyAlignment="1">
      <alignment horizontal="left" vertical="top"/>
    </xf>
    <xf numFmtId="4" fontId="18" fillId="0" borderId="0" xfId="0" applyNumberFormat="1" applyFont="1" applyAlignment="1">
      <alignment horizontal="left"/>
    </xf>
    <xf numFmtId="4" fontId="18" fillId="0" borderId="0" xfId="0" applyNumberFormat="1" applyFont="1" applyAlignment="1">
      <alignment horizontal="center"/>
    </xf>
    <xf numFmtId="49" fontId="18" fillId="0" borderId="0" xfId="2" applyNumberFormat="1" applyFont="1" applyAlignment="1">
      <alignment horizontal="left" vertical="top"/>
    </xf>
    <xf numFmtId="49" fontId="18" fillId="0" borderId="0" xfId="3" applyNumberFormat="1" applyFont="1" applyAlignment="1">
      <alignment horizontal="center" vertical="top"/>
    </xf>
    <xf numFmtId="49" fontId="14" fillId="0" borderId="0" xfId="3" applyNumberFormat="1" applyFont="1" applyAlignment="1">
      <alignment horizontal="center" vertical="top"/>
    </xf>
    <xf numFmtId="49" fontId="18" fillId="0" borderId="0" xfId="3" applyNumberFormat="1" applyFont="1" applyAlignment="1">
      <alignment horizontal="left"/>
    </xf>
    <xf numFmtId="49" fontId="18" fillId="0" borderId="0" xfId="3" applyNumberFormat="1" applyFont="1" applyAlignment="1">
      <alignment horizontal="center"/>
    </xf>
    <xf numFmtId="4" fontId="12" fillId="0" borderId="1" xfId="1" applyNumberFormat="1" applyFont="1" applyFill="1" applyBorder="1" applyAlignment="1">
      <alignment horizontal="center" vertical="center" wrapText="1"/>
    </xf>
    <xf numFmtId="4" fontId="14" fillId="4" borderId="2" xfId="0" applyNumberFormat="1" applyFont="1" applyFill="1" applyBorder="1" applyAlignment="1">
      <alignment horizontal="center" vertical="center" wrapText="1"/>
    </xf>
    <xf numFmtId="2" fontId="14" fillId="6" borderId="1" xfId="0" applyNumberFormat="1" applyFont="1" applyFill="1" applyBorder="1" applyAlignment="1">
      <alignment horizontal="center" vertical="center" wrapText="1"/>
    </xf>
    <xf numFmtId="0" fontId="25" fillId="0" borderId="0" xfId="0" applyFont="1"/>
    <xf numFmtId="0" fontId="9" fillId="3" borderId="0" xfId="0" applyFont="1" applyFill="1"/>
    <xf numFmtId="0" fontId="18" fillId="6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left" vertical="center" wrapText="1"/>
    </xf>
    <xf numFmtId="4" fontId="13" fillId="0" borderId="1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/>
    <xf numFmtId="0" fontId="18" fillId="0" borderId="0" xfId="0" applyFont="1" applyAlignment="1">
      <alignment wrapText="1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4" fillId="0" borderId="0" xfId="0" applyFont="1"/>
    <xf numFmtId="0" fontId="18" fillId="6" borderId="1" xfId="1" applyFont="1" applyFill="1" applyBorder="1" applyAlignment="1">
      <alignment horizontal="left" vertical="center"/>
    </xf>
    <xf numFmtId="165" fontId="18" fillId="0" borderId="0" xfId="0" applyNumberFormat="1" applyFont="1" applyAlignment="1">
      <alignment vertical="center" wrapText="1"/>
    </xf>
    <xf numFmtId="165" fontId="1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/>
    </xf>
    <xf numFmtId="165" fontId="14" fillId="0" borderId="0" xfId="0" applyNumberFormat="1" applyFont="1" applyAlignment="1">
      <alignment horizontal="center"/>
    </xf>
    <xf numFmtId="165" fontId="18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left"/>
    </xf>
    <xf numFmtId="165" fontId="18" fillId="0" borderId="0" xfId="3" applyNumberFormat="1" applyFont="1" applyAlignment="1">
      <alignment horizontal="center" vertical="top"/>
    </xf>
    <xf numFmtId="165" fontId="14" fillId="0" borderId="0" xfId="3" applyNumberFormat="1" applyFont="1" applyAlignment="1">
      <alignment horizontal="center" vertical="top"/>
    </xf>
    <xf numFmtId="165" fontId="18" fillId="0" borderId="0" xfId="0" applyNumberFormat="1" applyFont="1" applyAlignment="1">
      <alignment horizontal="center"/>
    </xf>
    <xf numFmtId="165" fontId="18" fillId="0" borderId="0" xfId="0" applyNumberFormat="1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65" fontId="14" fillId="0" borderId="1" xfId="1" applyNumberFormat="1" applyFont="1" applyFill="1" applyBorder="1" applyAlignment="1">
      <alignment horizontal="center" vertical="center" wrapText="1"/>
    </xf>
    <xf numFmtId="165" fontId="14" fillId="7" borderId="1" xfId="0" applyNumberFormat="1" applyFont="1" applyFill="1" applyBorder="1" applyAlignment="1">
      <alignment horizontal="center" vertical="center" wrapText="1"/>
    </xf>
    <xf numFmtId="165" fontId="18" fillId="6" borderId="1" xfId="0" applyNumberFormat="1" applyFont="1" applyFill="1" applyBorder="1" applyAlignment="1">
      <alignment horizontal="center" vertical="center" wrapText="1"/>
    </xf>
    <xf numFmtId="165" fontId="14" fillId="6" borderId="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 wrapText="1"/>
    </xf>
    <xf numFmtId="165" fontId="16" fillId="6" borderId="1" xfId="0" applyNumberFormat="1" applyFont="1" applyFill="1" applyBorder="1" applyAlignment="1">
      <alignment horizontal="center" vertical="center" wrapText="1"/>
    </xf>
    <xf numFmtId="165" fontId="14" fillId="3" borderId="1" xfId="0" applyNumberFormat="1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/>
    <xf numFmtId="165" fontId="12" fillId="0" borderId="0" xfId="0" applyNumberFormat="1" applyFont="1"/>
    <xf numFmtId="165" fontId="18" fillId="0" borderId="0" xfId="0" applyNumberFormat="1" applyFont="1"/>
    <xf numFmtId="4" fontId="12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49" fontId="18" fillId="8" borderId="1" xfId="0" applyNumberFormat="1" applyFont="1" applyFill="1" applyBorder="1" applyAlignment="1">
      <alignment horizontal="center"/>
    </xf>
    <xf numFmtId="49" fontId="18" fillId="6" borderId="1" xfId="0" applyNumberFormat="1" applyFont="1" applyFill="1" applyBorder="1" applyAlignment="1">
      <alignment horizontal="center"/>
    </xf>
    <xf numFmtId="4" fontId="12" fillId="6" borderId="1" xfId="0" applyNumberFormat="1" applyFont="1" applyFill="1" applyBorder="1" applyAlignment="1">
      <alignment horizontal="center" vertical="center"/>
    </xf>
    <xf numFmtId="165" fontId="18" fillId="3" borderId="1" xfId="0" applyNumberFormat="1" applyFont="1" applyFill="1" applyBorder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 wrapText="1"/>
    </xf>
    <xf numFmtId="165" fontId="22" fillId="4" borderId="1" xfId="0" applyNumberFormat="1" applyFont="1" applyFill="1" applyBorder="1" applyAlignment="1">
      <alignment horizontal="center" vertical="center" wrapText="1"/>
    </xf>
    <xf numFmtId="165" fontId="22" fillId="5" borderId="1" xfId="0" applyNumberFormat="1" applyFont="1" applyFill="1" applyBorder="1" applyAlignment="1">
      <alignment horizontal="center"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165" fontId="23" fillId="6" borderId="1" xfId="0" applyNumberFormat="1" applyFont="1" applyFill="1" applyBorder="1" applyAlignment="1">
      <alignment horizontal="center" vertical="center" wrapText="1"/>
    </xf>
    <xf numFmtId="165" fontId="24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165" fontId="21" fillId="0" borderId="0" xfId="0" applyNumberFormat="1" applyFont="1" applyAlignment="1">
      <alignment horizontal="left"/>
    </xf>
    <xf numFmtId="165" fontId="13" fillId="0" borderId="0" xfId="0" applyNumberFormat="1" applyFont="1" applyAlignment="1">
      <alignment horizontal="left"/>
    </xf>
    <xf numFmtId="165" fontId="12" fillId="0" borderId="0" xfId="0" applyNumberFormat="1" applyFont="1" applyAlignment="1">
      <alignment horizontal="left"/>
    </xf>
    <xf numFmtId="4" fontId="13" fillId="3" borderId="0" xfId="0" applyNumberFormat="1" applyFont="1" applyFill="1" applyAlignment="1">
      <alignment vertical="center"/>
    </xf>
    <xf numFmtId="0" fontId="14" fillId="7" borderId="1" xfId="0" applyFont="1" applyFill="1" applyBorder="1" applyAlignment="1" applyProtection="1">
      <alignment horizontal="left" vertical="center" wrapText="1"/>
      <protection locked="0"/>
    </xf>
    <xf numFmtId="0" fontId="14" fillId="6" borderId="1" xfId="0" applyFont="1" applyFill="1" applyBorder="1" applyAlignment="1" applyProtection="1">
      <alignment horizontal="left" vertical="center" wrapText="1"/>
      <protection locked="0"/>
    </xf>
    <xf numFmtId="165" fontId="18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vertical="center" wrapText="1"/>
    </xf>
    <xf numFmtId="164" fontId="13" fillId="0" borderId="1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165" fontId="18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 wrapText="1"/>
    </xf>
    <xf numFmtId="0" fontId="11" fillId="4" borderId="1" xfId="0" applyFont="1" applyFill="1" applyBorder="1"/>
    <xf numFmtId="164" fontId="13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 applyProtection="1">
      <alignment horizontal="center" vertical="center" wrapText="1"/>
      <protection locked="0"/>
    </xf>
    <xf numFmtId="0" fontId="18" fillId="0" borderId="1" xfId="1" applyFont="1" applyFill="1" applyBorder="1" applyAlignment="1">
      <alignment horizontal="left" vertical="center"/>
    </xf>
    <xf numFmtId="4" fontId="14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9" fillId="6" borderId="1" xfId="1" applyFont="1" applyFill="1" applyBorder="1" applyAlignment="1">
      <alignment horizontal="left" vertical="center" wrapText="1"/>
    </xf>
    <xf numFmtId="0" fontId="30" fillId="6" borderId="1" xfId="1" applyFont="1" applyFill="1" applyBorder="1" applyAlignment="1">
      <alignment horizontal="left" vertical="center" wrapText="1"/>
    </xf>
    <xf numFmtId="2" fontId="18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3" borderId="0" xfId="0" applyFont="1" applyFill="1" applyAlignment="1">
      <alignment horizontal="left"/>
    </xf>
    <xf numFmtId="164" fontId="13" fillId="3" borderId="0" xfId="0" applyNumberFormat="1" applyFont="1" applyFill="1" applyAlignment="1">
      <alignment horizontal="left"/>
    </xf>
    <xf numFmtId="0" fontId="27" fillId="3" borderId="0" xfId="0" applyFont="1" applyFill="1" applyAlignment="1">
      <alignment vertical="center"/>
    </xf>
    <xf numFmtId="0" fontId="18" fillId="3" borderId="0" xfId="0" applyFont="1" applyFill="1"/>
    <xf numFmtId="0" fontId="18" fillId="3" borderId="0" xfId="0" applyFont="1" applyFill="1" applyAlignment="1">
      <alignment wrapText="1"/>
    </xf>
    <xf numFmtId="0" fontId="14" fillId="3" borderId="0" xfId="0" applyFont="1" applyFill="1"/>
    <xf numFmtId="165" fontId="18" fillId="3" borderId="0" xfId="0" applyNumberFormat="1" applyFont="1" applyFill="1"/>
    <xf numFmtId="0" fontId="18" fillId="3" borderId="1" xfId="0" applyFont="1" applyFill="1" applyBorder="1" applyAlignment="1">
      <alignment vertical="center" wrapText="1"/>
    </xf>
    <xf numFmtId="165" fontId="18" fillId="3" borderId="1" xfId="0" applyNumberFormat="1" applyFont="1" applyFill="1" applyBorder="1" applyAlignment="1">
      <alignment horizontal="center" vertical="center"/>
    </xf>
    <xf numFmtId="165" fontId="14" fillId="3" borderId="1" xfId="0" applyNumberFormat="1" applyFont="1" applyFill="1" applyBorder="1" applyAlignment="1">
      <alignment horizontal="center" vertical="center"/>
    </xf>
    <xf numFmtId="49" fontId="31" fillId="4" borderId="1" xfId="0" applyNumberFormat="1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vertical="center" wrapText="1"/>
    </xf>
    <xf numFmtId="49" fontId="31" fillId="5" borderId="1" xfId="0" applyNumberFormat="1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vertical="center" wrapText="1"/>
    </xf>
    <xf numFmtId="0" fontId="32" fillId="6" borderId="1" xfId="0" applyFont="1" applyFill="1" applyBorder="1" applyAlignment="1">
      <alignment horizontal="center" vertical="center"/>
    </xf>
    <xf numFmtId="0" fontId="25" fillId="6" borderId="1" xfId="1" applyFont="1" applyFill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/>
    </xf>
    <xf numFmtId="0" fontId="25" fillId="0" borderId="1" xfId="1" applyFont="1" applyFill="1" applyBorder="1" applyAlignment="1">
      <alignment horizontal="left" vertical="center" wrapText="1"/>
    </xf>
    <xf numFmtId="4" fontId="12" fillId="0" borderId="1" xfId="0" applyNumberFormat="1" applyFont="1" applyBorder="1" applyAlignment="1">
      <alignment horizontal="center" vertical="center"/>
    </xf>
    <xf numFmtId="0" fontId="35" fillId="3" borderId="0" xfId="0" applyFont="1" applyFill="1" applyAlignment="1">
      <alignment vertical="center"/>
    </xf>
    <xf numFmtId="0" fontId="18" fillId="3" borderId="1" xfId="0" applyFont="1" applyFill="1" applyBorder="1" applyAlignment="1">
      <alignment vertical="center"/>
    </xf>
    <xf numFmtId="164" fontId="18" fillId="3" borderId="1" xfId="0" applyNumberFormat="1" applyFont="1" applyFill="1" applyBorder="1" applyAlignment="1">
      <alignment horizontal="center" vertical="center" wrapText="1"/>
    </xf>
    <xf numFmtId="0" fontId="34" fillId="3" borderId="0" xfId="0" applyFont="1" applyFill="1" applyAlignment="1">
      <alignment vertical="center"/>
    </xf>
    <xf numFmtId="0" fontId="18" fillId="3" borderId="0" xfId="0" applyFont="1" applyFill="1" applyAlignment="1">
      <alignment vertical="center"/>
    </xf>
    <xf numFmtId="0" fontId="18" fillId="3" borderId="0" xfId="0" applyFont="1" applyFill="1" applyAlignment="1">
      <alignment vertical="center" wrapText="1"/>
    </xf>
    <xf numFmtId="0" fontId="14" fillId="3" borderId="0" xfId="0" applyFont="1" applyFill="1" applyAlignment="1">
      <alignment vertical="center"/>
    </xf>
    <xf numFmtId="165" fontId="18" fillId="3" borderId="0" xfId="0" applyNumberFormat="1" applyFont="1" applyFill="1" applyAlignment="1">
      <alignment vertical="center"/>
    </xf>
    <xf numFmtId="4" fontId="18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2" fillId="9" borderId="0" xfId="0" applyFont="1" applyFill="1" applyAlignment="1">
      <alignment vertical="center"/>
    </xf>
    <xf numFmtId="0" fontId="13" fillId="0" borderId="0" xfId="0" applyFont="1" applyAlignment="1">
      <alignment vertical="center" wrapText="1"/>
    </xf>
    <xf numFmtId="0" fontId="18" fillId="0" borderId="0" xfId="6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49" fontId="14" fillId="0" borderId="0" xfId="3" applyNumberFormat="1" applyFont="1" applyAlignment="1">
      <alignment horizontal="center" vertical="center"/>
    </xf>
    <xf numFmtId="4" fontId="14" fillId="4" borderId="2" xfId="0" applyNumberFormat="1" applyFont="1" applyFill="1" applyBorder="1" applyAlignment="1">
      <alignment horizontal="right" vertical="center"/>
    </xf>
    <xf numFmtId="4" fontId="14" fillId="4" borderId="4" xfId="0" applyNumberFormat="1" applyFont="1" applyFill="1" applyBorder="1" applyAlignment="1">
      <alignment horizontal="right" vertical="center"/>
    </xf>
    <xf numFmtId="4" fontId="14" fillId="4" borderId="5" xfId="0" applyNumberFormat="1" applyFont="1" applyFill="1" applyBorder="1" applyAlignment="1">
      <alignment horizontal="right" vertical="center"/>
    </xf>
    <xf numFmtId="4" fontId="16" fillId="6" borderId="2" xfId="0" applyNumberFormat="1" applyFont="1" applyFill="1" applyBorder="1" applyAlignment="1">
      <alignment horizontal="right" vertical="center"/>
    </xf>
    <xf numFmtId="4" fontId="16" fillId="6" borderId="4" xfId="0" applyNumberFormat="1" applyFont="1" applyFill="1" applyBorder="1" applyAlignment="1">
      <alignment horizontal="right" vertical="center"/>
    </xf>
    <xf numFmtId="4" fontId="16" fillId="6" borderId="5" xfId="0" applyNumberFormat="1" applyFont="1" applyFill="1" applyBorder="1" applyAlignment="1">
      <alignment horizontal="right" vertical="center"/>
    </xf>
    <xf numFmtId="0" fontId="35" fillId="3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4" fontId="14" fillId="8" borderId="2" xfId="0" applyNumberFormat="1" applyFont="1" applyFill="1" applyBorder="1" applyAlignment="1">
      <alignment horizontal="right" vertical="center"/>
    </xf>
    <xf numFmtId="4" fontId="14" fillId="8" borderId="4" xfId="0" applyNumberFormat="1" applyFont="1" applyFill="1" applyBorder="1" applyAlignment="1">
      <alignment horizontal="right" vertical="center"/>
    </xf>
    <xf numFmtId="4" fontId="14" fillId="8" borderId="5" xfId="0" applyNumberFormat="1" applyFont="1" applyFill="1" applyBorder="1" applyAlignment="1">
      <alignment horizontal="right" vertical="center"/>
    </xf>
  </cellXfs>
  <cellStyles count="17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4" xfId="8" xr:uid="{7C5B101D-2FA5-4EF2-A4EF-AA40921798D0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3" xfId="11" xr:uid="{8E3D7A1E-D763-439D-BE62-93167309A939}"/>
    <cellStyle name="Обычный 3 2 2 3" xfId="14" xr:uid="{8CABCF98-FD7C-4553-ACCF-45DF91479341}"/>
    <cellStyle name="Обычный 3 2 2 4" xfId="10" xr:uid="{73D95C32-7E3E-47AF-A3FA-13E04E7671C8}"/>
    <cellStyle name="Обычный 3 2 2 5" xfId="16" xr:uid="{D8C46278-4CE0-4C0F-87FC-2BA3A11F81E2}"/>
    <cellStyle name="Финансовый 2" xfId="5" xr:uid="{00000000-0005-0000-0000-000006000000}"/>
    <cellStyle name="Финансовый 2 2" xfId="13" xr:uid="{4A6D152E-600D-4DC1-A5DE-F2E17B5240BF}"/>
    <cellStyle name="Финансовый 2 3" xfId="9" xr:uid="{3E7DB680-EFAF-431A-92C5-F9976DFE771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7992-98A7-4A3E-AF62-D241738CC3C4}">
  <dimension ref="A1:AC149"/>
  <sheetViews>
    <sheetView view="pageBreakPreview" zoomScale="60" zoomScaleNormal="70" workbookViewId="0">
      <selection activeCell="F8" sqref="F8"/>
    </sheetView>
  </sheetViews>
  <sheetFormatPr defaultRowHeight="15.75" outlineLevelRow="3" outlineLevelCol="1" x14ac:dyDescent="0.25"/>
  <cols>
    <col min="1" max="1" width="14.7109375" style="11" customWidth="1"/>
    <col min="2" max="2" width="67.85546875" style="15" customWidth="1"/>
    <col min="3" max="3" width="20.140625" style="17" customWidth="1" outlineLevel="1"/>
    <col min="4" max="5" width="15.42578125" style="17" customWidth="1" outlineLevel="1"/>
    <col min="6" max="6" width="29.140625" style="127" customWidth="1"/>
    <col min="7" max="7" width="11.28515625" style="17" customWidth="1"/>
    <col min="8" max="8" width="18.7109375" style="131" customWidth="1" outlineLevel="1"/>
    <col min="9" max="9" width="13" style="157" customWidth="1" outlineLevel="1"/>
    <col min="10" max="10" width="14.140625" style="136" customWidth="1"/>
    <col min="11" max="11" width="21.28515625" style="108" customWidth="1"/>
    <col min="12" max="12" width="24.42578125" style="108" customWidth="1"/>
    <col min="13" max="13" width="31.7109375" style="11" customWidth="1"/>
    <col min="14" max="14" width="27" style="11" customWidth="1"/>
    <col min="15" max="15" width="9.140625" style="27"/>
    <col min="16" max="16" width="12" style="27" bestFit="1" customWidth="1"/>
    <col min="17" max="16384" width="9.140625" style="27"/>
  </cols>
  <sheetData>
    <row r="1" spans="1:16" x14ac:dyDescent="0.25">
      <c r="A1" s="22"/>
      <c r="B1" s="29"/>
      <c r="C1" s="30"/>
      <c r="D1" s="30"/>
      <c r="E1" s="30"/>
      <c r="F1" s="30"/>
      <c r="G1" s="30"/>
      <c r="H1" s="30"/>
      <c r="I1" s="133"/>
      <c r="J1" s="134"/>
      <c r="K1" s="32"/>
      <c r="L1" s="32"/>
      <c r="N1" s="28" t="s">
        <v>5</v>
      </c>
    </row>
    <row r="2" spans="1:16" x14ac:dyDescent="0.25">
      <c r="A2" s="100"/>
      <c r="B2" s="101"/>
      <c r="C2" s="102"/>
      <c r="D2" s="102"/>
      <c r="E2" s="102"/>
      <c r="F2" s="103"/>
      <c r="G2" s="102"/>
      <c r="H2" s="128"/>
      <c r="I2" s="135"/>
      <c r="K2" s="32"/>
      <c r="L2" s="32"/>
      <c r="N2" s="28" t="s">
        <v>37</v>
      </c>
      <c r="P2" s="26"/>
    </row>
    <row r="3" spans="1:16" x14ac:dyDescent="0.25">
      <c r="A3" s="105"/>
      <c r="B3" s="101"/>
      <c r="C3" s="101"/>
      <c r="D3" s="101"/>
      <c r="E3" s="101"/>
      <c r="F3" s="101"/>
      <c r="G3" s="101"/>
      <c r="H3" s="29"/>
      <c r="I3" s="137"/>
      <c r="J3" s="134"/>
      <c r="K3" s="32"/>
      <c r="L3" s="32"/>
      <c r="M3" s="101"/>
      <c r="N3" s="101"/>
    </row>
    <row r="4" spans="1:16" x14ac:dyDescent="0.25">
      <c r="B4" s="106" t="s">
        <v>38</v>
      </c>
      <c r="C4" s="107"/>
      <c r="D4" s="107"/>
      <c r="E4" s="107"/>
      <c r="F4" s="107"/>
      <c r="G4" s="34" t="s">
        <v>27</v>
      </c>
      <c r="H4" s="129"/>
      <c r="I4" s="138"/>
      <c r="L4" s="35" t="s">
        <v>28</v>
      </c>
      <c r="M4" s="108"/>
      <c r="N4" s="108"/>
    </row>
    <row r="5" spans="1:16" x14ac:dyDescent="0.25">
      <c r="B5" s="109"/>
      <c r="C5" s="33"/>
      <c r="D5" s="33"/>
      <c r="E5" s="33"/>
      <c r="F5" s="33"/>
      <c r="G5" s="33" t="s">
        <v>187</v>
      </c>
      <c r="H5" s="111"/>
      <c r="I5" s="139"/>
      <c r="J5" s="140"/>
      <c r="L5" s="33" t="s">
        <v>29</v>
      </c>
      <c r="M5" s="110"/>
      <c r="N5" s="110"/>
    </row>
    <row r="6" spans="1:16" x14ac:dyDescent="0.25">
      <c r="B6" s="109"/>
      <c r="C6" s="33"/>
      <c r="D6" s="33"/>
      <c r="E6" s="33"/>
      <c r="F6" s="33"/>
      <c r="G6" s="33"/>
      <c r="H6" s="111"/>
      <c r="I6" s="139"/>
      <c r="J6" s="140"/>
      <c r="L6" s="33"/>
      <c r="M6" s="110"/>
      <c r="N6" s="110"/>
    </row>
    <row r="7" spans="1:16" x14ac:dyDescent="0.25">
      <c r="B7" s="109"/>
      <c r="C7" s="33"/>
      <c r="D7" s="33"/>
      <c r="E7" s="33"/>
      <c r="F7" s="33"/>
      <c r="G7" s="33"/>
      <c r="H7" s="111"/>
      <c r="I7" s="140"/>
      <c r="J7" s="140"/>
      <c r="L7" s="35"/>
      <c r="M7" s="111"/>
      <c r="N7" s="111"/>
    </row>
    <row r="8" spans="1:16" x14ac:dyDescent="0.25">
      <c r="B8" s="112" t="s">
        <v>39</v>
      </c>
      <c r="F8" s="17"/>
      <c r="G8" s="17" t="s">
        <v>188</v>
      </c>
      <c r="H8" s="104"/>
      <c r="I8" s="141"/>
      <c r="L8" s="36" t="s">
        <v>188</v>
      </c>
      <c r="M8" s="108"/>
      <c r="N8" s="108"/>
    </row>
    <row r="9" spans="1:16" x14ac:dyDescent="0.25">
      <c r="A9" s="113"/>
      <c r="F9" s="17"/>
      <c r="H9" s="22"/>
      <c r="I9" s="142"/>
      <c r="J9" s="143"/>
      <c r="L9" s="36"/>
      <c r="M9" s="108"/>
      <c r="N9" s="108"/>
    </row>
    <row r="10" spans="1:16" ht="23.25" customHeight="1" x14ac:dyDescent="0.25">
      <c r="A10" s="239" t="s">
        <v>139</v>
      </c>
      <c r="B10" s="239"/>
      <c r="C10" s="239"/>
      <c r="D10" s="239"/>
      <c r="E10" s="239"/>
      <c r="F10" s="239"/>
      <c r="G10" s="239"/>
      <c r="H10" s="239"/>
      <c r="I10" s="239"/>
      <c r="J10" s="239"/>
      <c r="K10" s="239"/>
      <c r="L10" s="239"/>
      <c r="M10" s="239"/>
      <c r="N10" s="239"/>
    </row>
    <row r="11" spans="1:16" x14ac:dyDescent="0.25">
      <c r="A11" s="22"/>
      <c r="B11" s="22"/>
      <c r="C11" s="29"/>
      <c r="D11" s="29"/>
      <c r="E11" s="29"/>
      <c r="F11" s="29"/>
      <c r="G11" s="29"/>
      <c r="H11" s="29"/>
      <c r="I11" s="134"/>
      <c r="J11" s="134"/>
      <c r="K11" s="99"/>
      <c r="L11" s="99"/>
      <c r="M11" s="22"/>
      <c r="N11" s="22"/>
    </row>
    <row r="13" spans="1:16" ht="31.5" x14ac:dyDescent="0.25">
      <c r="A13" s="12" t="s">
        <v>20</v>
      </c>
      <c r="B13" s="13" t="s">
        <v>10</v>
      </c>
      <c r="C13" s="13" t="s">
        <v>21</v>
      </c>
      <c r="D13" s="81" t="s">
        <v>32</v>
      </c>
      <c r="E13" s="81" t="s">
        <v>33</v>
      </c>
      <c r="F13" s="13" t="s">
        <v>16</v>
      </c>
      <c r="G13" s="13" t="s">
        <v>0</v>
      </c>
      <c r="H13" s="37" t="s">
        <v>11</v>
      </c>
      <c r="I13" s="144" t="s">
        <v>138</v>
      </c>
      <c r="J13" s="145" t="s">
        <v>1</v>
      </c>
      <c r="K13" s="114" t="s">
        <v>40</v>
      </c>
      <c r="L13" s="114" t="s">
        <v>41</v>
      </c>
      <c r="M13" s="114" t="s">
        <v>4</v>
      </c>
      <c r="N13" s="114" t="s">
        <v>19</v>
      </c>
    </row>
    <row r="14" spans="1:16" ht="21" customHeight="1" x14ac:dyDescent="0.25">
      <c r="A14" s="38" t="s">
        <v>15</v>
      </c>
      <c r="B14" s="39" t="s">
        <v>14</v>
      </c>
      <c r="C14" s="40"/>
      <c r="D14" s="40"/>
      <c r="E14" s="40"/>
      <c r="F14" s="40"/>
      <c r="G14" s="40"/>
      <c r="H14" s="40"/>
      <c r="I14" s="146"/>
      <c r="J14" s="146"/>
      <c r="K14" s="41"/>
      <c r="L14" s="41"/>
      <c r="M14" s="40"/>
      <c r="N14" s="40"/>
    </row>
    <row r="15" spans="1:16" ht="21" customHeight="1" x14ac:dyDescent="0.25">
      <c r="A15" s="42" t="s">
        <v>42</v>
      </c>
      <c r="B15" s="43" t="s">
        <v>43</v>
      </c>
      <c r="C15" s="44"/>
      <c r="D15" s="44"/>
      <c r="E15" s="44"/>
      <c r="F15" s="44"/>
      <c r="G15" s="44"/>
      <c r="H15" s="116"/>
      <c r="I15" s="147"/>
      <c r="J15" s="148"/>
      <c r="K15" s="46"/>
      <c r="L15" s="46"/>
      <c r="M15" s="46"/>
      <c r="N15" s="46"/>
    </row>
    <row r="16" spans="1:16" ht="21" customHeight="1" x14ac:dyDescent="0.25">
      <c r="A16" s="47" t="s">
        <v>44</v>
      </c>
      <c r="B16" s="48" t="s">
        <v>45</v>
      </c>
      <c r="C16" s="5"/>
      <c r="D16" s="5"/>
      <c r="E16" s="5"/>
      <c r="F16" s="5"/>
      <c r="G16" s="5"/>
      <c r="H16" s="6"/>
      <c r="I16" s="150"/>
      <c r="J16" s="150"/>
      <c r="K16" s="6"/>
      <c r="L16" s="6"/>
      <c r="M16" s="6"/>
      <c r="N16" s="115"/>
    </row>
    <row r="17" spans="1:14" ht="21" customHeight="1" outlineLevel="1" x14ac:dyDescent="0.25">
      <c r="A17" s="49" t="s">
        <v>46</v>
      </c>
      <c r="B17" s="50" t="s">
        <v>45</v>
      </c>
      <c r="C17" s="51"/>
      <c r="D17" s="51"/>
      <c r="E17" s="51"/>
      <c r="F17" s="51"/>
      <c r="G17" s="51"/>
      <c r="H17" s="51"/>
      <c r="I17" s="151"/>
      <c r="J17" s="151"/>
      <c r="K17" s="52"/>
      <c r="L17" s="52">
        <f>L18+L20</f>
        <v>0</v>
      </c>
      <c r="M17" s="52"/>
      <c r="N17" s="52"/>
    </row>
    <row r="18" spans="1:14" s="117" customFormat="1" ht="21" customHeight="1" outlineLevel="2" x14ac:dyDescent="0.2">
      <c r="A18" s="42"/>
      <c r="B18" s="53" t="s">
        <v>12</v>
      </c>
      <c r="C18" s="44"/>
      <c r="D18" s="44"/>
      <c r="E18" s="44"/>
      <c r="F18" s="44"/>
      <c r="G18" s="44"/>
      <c r="H18" s="116"/>
      <c r="I18" s="148"/>
      <c r="J18" s="148"/>
      <c r="K18" s="46"/>
      <c r="L18" s="46">
        <f>L19</f>
        <v>0</v>
      </c>
      <c r="M18" s="46"/>
      <c r="N18" s="46"/>
    </row>
    <row r="19" spans="1:14" ht="21" customHeight="1" outlineLevel="2" x14ac:dyDescent="0.25">
      <c r="A19" s="54"/>
      <c r="B19" s="55" t="s">
        <v>45</v>
      </c>
      <c r="C19" s="56"/>
      <c r="D19" s="56"/>
      <c r="E19" s="56"/>
      <c r="F19" s="56"/>
      <c r="G19" s="56" t="s">
        <v>6</v>
      </c>
      <c r="H19" s="116"/>
      <c r="I19" s="147">
        <f>SUM(I21:I23)</f>
        <v>3</v>
      </c>
      <c r="J19" s="148">
        <f>SUM(I19:I19)</f>
        <v>3</v>
      </c>
      <c r="K19" s="57">
        <f>VLOOKUP(B19,Работа!$B$4:$G$28,4,0)</f>
        <v>0</v>
      </c>
      <c r="L19" s="57">
        <f>K19*J19</f>
        <v>0</v>
      </c>
      <c r="M19" s="57"/>
      <c r="N19" s="57"/>
    </row>
    <row r="20" spans="1:14" ht="21" customHeight="1" outlineLevel="2" x14ac:dyDescent="0.25">
      <c r="A20" s="58"/>
      <c r="B20" s="59" t="s">
        <v>13</v>
      </c>
      <c r="C20" s="60"/>
      <c r="D20" s="60"/>
      <c r="E20" s="60"/>
      <c r="F20" s="60"/>
      <c r="G20" s="60"/>
      <c r="H20" s="60"/>
      <c r="I20" s="149"/>
      <c r="J20" s="149"/>
      <c r="K20" s="61"/>
      <c r="L20" s="62">
        <f>SUM(L21:L23)</f>
        <v>0</v>
      </c>
      <c r="M20" s="62"/>
      <c r="N20" s="62"/>
    </row>
    <row r="21" spans="1:14" s="118" customFormat="1" ht="21.75" customHeight="1" outlineLevel="2" x14ac:dyDescent="0.25">
      <c r="A21" s="73"/>
      <c r="B21" s="186" t="s">
        <v>142</v>
      </c>
      <c r="C21" s="185"/>
      <c r="D21" s="193">
        <v>2.08</v>
      </c>
      <c r="E21" s="193">
        <v>1.06</v>
      </c>
      <c r="F21" s="188" t="s">
        <v>143</v>
      </c>
      <c r="G21" s="192" t="s">
        <v>6</v>
      </c>
      <c r="H21" s="178">
        <f>(D21*E21)*J21</f>
        <v>2.2048000000000001</v>
      </c>
      <c r="I21" s="204">
        <v>1</v>
      </c>
      <c r="J21" s="183">
        <f>SUM(I21:I21)</f>
        <v>1</v>
      </c>
      <c r="K21" s="192">
        <f>VLOOKUP(B21,Материал!$B$5:$L$36,9,0)</f>
        <v>0</v>
      </c>
      <c r="L21" s="192">
        <f>K21*J21</f>
        <v>0</v>
      </c>
      <c r="M21" s="205" t="s">
        <v>102</v>
      </c>
      <c r="N21" s="64"/>
    </row>
    <row r="22" spans="1:14" s="118" customFormat="1" ht="21.75" customHeight="1" outlineLevel="2" x14ac:dyDescent="0.25">
      <c r="A22" s="73"/>
      <c r="B22" s="186" t="s">
        <v>144</v>
      </c>
      <c r="C22" s="185"/>
      <c r="D22" s="193">
        <v>2.08</v>
      </c>
      <c r="E22" s="193">
        <v>1.56</v>
      </c>
      <c r="F22" s="188" t="s">
        <v>145</v>
      </c>
      <c r="G22" s="192" t="s">
        <v>6</v>
      </c>
      <c r="H22" s="178">
        <f>(D22*E22)*J22</f>
        <v>3.2448000000000001</v>
      </c>
      <c r="I22" s="204">
        <v>1</v>
      </c>
      <c r="J22" s="183">
        <f>SUM(I22:I22)</f>
        <v>1</v>
      </c>
      <c r="K22" s="192">
        <f>VLOOKUP(B22,Материал!$B$5:$L$36,9,0)</f>
        <v>0</v>
      </c>
      <c r="L22" s="192">
        <f t="shared" ref="L22" si="0">K22*J22</f>
        <v>0</v>
      </c>
      <c r="M22" s="205" t="s">
        <v>103</v>
      </c>
      <c r="N22" s="64"/>
    </row>
    <row r="23" spans="1:14" s="118" customFormat="1" ht="21.75" customHeight="1" outlineLevel="2" x14ac:dyDescent="0.25">
      <c r="A23" s="73"/>
      <c r="B23" s="186" t="s">
        <v>147</v>
      </c>
      <c r="C23" s="185"/>
      <c r="D23" s="193">
        <v>2.08</v>
      </c>
      <c r="E23" s="193">
        <v>0.97</v>
      </c>
      <c r="F23" s="188" t="s">
        <v>146</v>
      </c>
      <c r="G23" s="192" t="s">
        <v>6</v>
      </c>
      <c r="H23" s="178">
        <f>(D23*E23)*J23</f>
        <v>2.0175999999999998</v>
      </c>
      <c r="I23" s="204">
        <v>1</v>
      </c>
      <c r="J23" s="183">
        <f>SUM(I23:I23)</f>
        <v>1</v>
      </c>
      <c r="K23" s="192">
        <f>VLOOKUP(B23,Материал!$B$5:$L$36,9,0)</f>
        <v>0</v>
      </c>
      <c r="L23" s="192">
        <f t="shared" ref="L23" si="1">K23*J23</f>
        <v>0</v>
      </c>
      <c r="M23" s="205" t="s">
        <v>102</v>
      </c>
      <c r="N23" s="64"/>
    </row>
    <row r="24" spans="1:14" ht="16.5" customHeight="1" x14ac:dyDescent="0.25">
      <c r="A24" s="47" t="s">
        <v>47</v>
      </c>
      <c r="B24" s="48" t="s">
        <v>48</v>
      </c>
      <c r="C24" s="5"/>
      <c r="D24" s="5"/>
      <c r="E24" s="5"/>
      <c r="F24" s="5"/>
      <c r="G24" s="5"/>
      <c r="H24" s="6"/>
      <c r="I24" s="150"/>
      <c r="J24" s="150"/>
      <c r="K24" s="6"/>
      <c r="L24" s="6"/>
      <c r="M24" s="6"/>
      <c r="N24" s="6"/>
    </row>
    <row r="25" spans="1:14" ht="16.5" customHeight="1" outlineLevel="1" x14ac:dyDescent="0.25">
      <c r="A25" s="49" t="s">
        <v>49</v>
      </c>
      <c r="B25" s="50" t="s">
        <v>48</v>
      </c>
      <c r="C25" s="51"/>
      <c r="D25" s="51"/>
      <c r="E25" s="51"/>
      <c r="F25" s="51"/>
      <c r="G25" s="51"/>
      <c r="H25" s="51"/>
      <c r="I25" s="151"/>
      <c r="J25" s="151"/>
      <c r="K25" s="52"/>
      <c r="L25" s="52">
        <f>L26+L39</f>
        <v>0</v>
      </c>
      <c r="M25" s="52"/>
      <c r="N25" s="52"/>
    </row>
    <row r="26" spans="1:14" ht="18.75" customHeight="1" outlineLevel="2" x14ac:dyDescent="0.25">
      <c r="A26" s="65"/>
      <c r="B26" s="53" t="s">
        <v>12</v>
      </c>
      <c r="C26" s="66"/>
      <c r="D26" s="66"/>
      <c r="E26" s="66"/>
      <c r="F26" s="66"/>
      <c r="G26" s="66"/>
      <c r="H26" s="67"/>
      <c r="I26" s="152"/>
      <c r="J26" s="152"/>
      <c r="K26" s="20"/>
      <c r="L26" s="46">
        <f>SUM(L27:L38)</f>
        <v>0</v>
      </c>
      <c r="M26" s="46"/>
      <c r="N26" s="46"/>
    </row>
    <row r="27" spans="1:14" ht="18.75" customHeight="1" outlineLevel="2" x14ac:dyDescent="0.25">
      <c r="A27" s="65"/>
      <c r="B27" s="132" t="s">
        <v>105</v>
      </c>
      <c r="C27" s="56"/>
      <c r="D27" s="56"/>
      <c r="E27" s="56"/>
      <c r="F27" s="56"/>
      <c r="G27" s="56" t="s">
        <v>6</v>
      </c>
      <c r="H27" s="116"/>
      <c r="I27" s="147">
        <f t="shared" ref="I27:I38" si="2">I40</f>
        <v>5</v>
      </c>
      <c r="J27" s="148">
        <f t="shared" ref="J27:J38" si="3">SUM(I27:I27)</f>
        <v>5</v>
      </c>
      <c r="K27" s="57">
        <f>VLOOKUP(B27,Работа!$B$4:$G$28,4,0)</f>
        <v>0</v>
      </c>
      <c r="L27" s="57">
        <f>K27*J27</f>
        <v>0</v>
      </c>
      <c r="M27" s="46"/>
      <c r="N27" s="46"/>
    </row>
    <row r="28" spans="1:14" ht="18.75" customHeight="1" outlineLevel="2" x14ac:dyDescent="0.25">
      <c r="A28" s="65"/>
      <c r="B28" s="132" t="s">
        <v>179</v>
      </c>
      <c r="C28" s="56"/>
      <c r="D28" s="56"/>
      <c r="E28" s="56"/>
      <c r="F28" s="56"/>
      <c r="G28" s="56" t="s">
        <v>6</v>
      </c>
      <c r="H28" s="116"/>
      <c r="I28" s="147">
        <f t="shared" si="2"/>
        <v>1</v>
      </c>
      <c r="J28" s="148">
        <f t="shared" si="3"/>
        <v>1</v>
      </c>
      <c r="K28" s="57">
        <f>VLOOKUP(B28,Работа!$B$4:$G$28,4,0)</f>
        <v>0</v>
      </c>
      <c r="L28" s="57">
        <f t="shared" ref="L28:L38" si="4">K28*J28</f>
        <v>0</v>
      </c>
      <c r="M28" s="46"/>
      <c r="N28" s="46"/>
    </row>
    <row r="29" spans="1:14" ht="18.75" customHeight="1" outlineLevel="2" x14ac:dyDescent="0.25">
      <c r="A29" s="65"/>
      <c r="B29" s="132" t="s">
        <v>115</v>
      </c>
      <c r="C29" s="56"/>
      <c r="D29" s="56"/>
      <c r="E29" s="56"/>
      <c r="F29" s="56"/>
      <c r="G29" s="56" t="s">
        <v>6</v>
      </c>
      <c r="H29" s="116"/>
      <c r="I29" s="147">
        <f t="shared" si="2"/>
        <v>2</v>
      </c>
      <c r="J29" s="148">
        <f t="shared" si="3"/>
        <v>2</v>
      </c>
      <c r="K29" s="57">
        <f>VLOOKUP(B29,Работа!$B$4:$G$28,4,0)</f>
        <v>0</v>
      </c>
      <c r="L29" s="57">
        <f t="shared" si="4"/>
        <v>0</v>
      </c>
      <c r="M29" s="46"/>
      <c r="N29" s="46"/>
    </row>
    <row r="30" spans="1:14" ht="18.75" customHeight="1" outlineLevel="2" x14ac:dyDescent="0.25">
      <c r="A30" s="65"/>
      <c r="B30" s="132" t="s">
        <v>116</v>
      </c>
      <c r="C30" s="56"/>
      <c r="D30" s="56"/>
      <c r="E30" s="56"/>
      <c r="F30" s="56"/>
      <c r="G30" s="56" t="s">
        <v>6</v>
      </c>
      <c r="H30" s="116"/>
      <c r="I30" s="147">
        <f t="shared" si="2"/>
        <v>2</v>
      </c>
      <c r="J30" s="148">
        <f t="shared" si="3"/>
        <v>2</v>
      </c>
      <c r="K30" s="57">
        <f>VLOOKUP(B30,Работа!$B$4:$G$28,4,0)</f>
        <v>0</v>
      </c>
      <c r="L30" s="57">
        <f t="shared" si="4"/>
        <v>0</v>
      </c>
      <c r="M30" s="46"/>
      <c r="N30" s="46"/>
    </row>
    <row r="31" spans="1:14" ht="18.75" customHeight="1" outlineLevel="2" x14ac:dyDescent="0.25">
      <c r="A31" s="65"/>
      <c r="B31" s="132" t="s">
        <v>117</v>
      </c>
      <c r="C31" s="56"/>
      <c r="D31" s="56"/>
      <c r="E31" s="56"/>
      <c r="F31" s="56"/>
      <c r="G31" s="56" t="s">
        <v>6</v>
      </c>
      <c r="H31" s="116"/>
      <c r="I31" s="147">
        <f t="shared" si="2"/>
        <v>2</v>
      </c>
      <c r="J31" s="148">
        <f t="shared" si="3"/>
        <v>2</v>
      </c>
      <c r="K31" s="57">
        <f>VLOOKUP(B31,Работа!$B$4:$G$28,4,0)</f>
        <v>0</v>
      </c>
      <c r="L31" s="57">
        <f t="shared" si="4"/>
        <v>0</v>
      </c>
      <c r="M31" s="46"/>
      <c r="N31" s="46"/>
    </row>
    <row r="32" spans="1:14" ht="18.75" customHeight="1" outlineLevel="2" x14ac:dyDescent="0.25">
      <c r="A32" s="65"/>
      <c r="B32" s="132" t="s">
        <v>118</v>
      </c>
      <c r="C32" s="56"/>
      <c r="D32" s="56"/>
      <c r="E32" s="56"/>
      <c r="F32" s="56"/>
      <c r="G32" s="56" t="s">
        <v>6</v>
      </c>
      <c r="H32" s="116"/>
      <c r="I32" s="147">
        <f t="shared" si="2"/>
        <v>2</v>
      </c>
      <c r="J32" s="148">
        <f t="shared" si="3"/>
        <v>2</v>
      </c>
      <c r="K32" s="57">
        <f>VLOOKUP(B32,Работа!$B$4:$G$28,4,0)</f>
        <v>0</v>
      </c>
      <c r="L32" s="57">
        <f t="shared" si="4"/>
        <v>0</v>
      </c>
      <c r="M32" s="46"/>
      <c r="N32" s="46"/>
    </row>
    <row r="33" spans="1:14" ht="18.75" customHeight="1" outlineLevel="2" x14ac:dyDescent="0.25">
      <c r="A33" s="65"/>
      <c r="B33" s="132" t="s">
        <v>119</v>
      </c>
      <c r="C33" s="56"/>
      <c r="D33" s="56"/>
      <c r="E33" s="56"/>
      <c r="F33" s="56"/>
      <c r="G33" s="56" t="s">
        <v>6</v>
      </c>
      <c r="H33" s="116"/>
      <c r="I33" s="147">
        <f t="shared" si="2"/>
        <v>3</v>
      </c>
      <c r="J33" s="148">
        <f t="shared" si="3"/>
        <v>3</v>
      </c>
      <c r="K33" s="57">
        <f>VLOOKUP(B33,Работа!$B$4:$G$28,4,0)</f>
        <v>0</v>
      </c>
      <c r="L33" s="57">
        <f t="shared" si="4"/>
        <v>0</v>
      </c>
      <c r="M33" s="46"/>
      <c r="N33" s="46"/>
    </row>
    <row r="34" spans="1:14" ht="18.75" customHeight="1" outlineLevel="2" x14ac:dyDescent="0.25">
      <c r="A34" s="65"/>
      <c r="B34" s="132" t="s">
        <v>120</v>
      </c>
      <c r="C34" s="56"/>
      <c r="D34" s="56"/>
      <c r="E34" s="56"/>
      <c r="F34" s="56"/>
      <c r="G34" s="56" t="s">
        <v>6</v>
      </c>
      <c r="H34" s="116"/>
      <c r="I34" s="147">
        <f t="shared" si="2"/>
        <v>1</v>
      </c>
      <c r="J34" s="148">
        <f t="shared" si="3"/>
        <v>1</v>
      </c>
      <c r="K34" s="57">
        <f>VLOOKUP(B34,Работа!$B$4:$G$28,4,0)</f>
        <v>0</v>
      </c>
      <c r="L34" s="57">
        <f t="shared" si="4"/>
        <v>0</v>
      </c>
      <c r="M34" s="46"/>
      <c r="N34" s="46"/>
    </row>
    <row r="35" spans="1:14" ht="18.75" customHeight="1" outlineLevel="2" x14ac:dyDescent="0.25">
      <c r="A35" s="65"/>
      <c r="B35" s="132" t="s">
        <v>121</v>
      </c>
      <c r="C35" s="56"/>
      <c r="D35" s="56"/>
      <c r="E35" s="56"/>
      <c r="F35" s="56"/>
      <c r="G35" s="56" t="s">
        <v>6</v>
      </c>
      <c r="H35" s="116"/>
      <c r="I35" s="147">
        <f t="shared" si="2"/>
        <v>1</v>
      </c>
      <c r="J35" s="148">
        <f t="shared" si="3"/>
        <v>1</v>
      </c>
      <c r="K35" s="57">
        <f>VLOOKUP(B35,Работа!$B$4:$G$28,4,0)</f>
        <v>0</v>
      </c>
      <c r="L35" s="57">
        <f t="shared" si="4"/>
        <v>0</v>
      </c>
      <c r="M35" s="46"/>
      <c r="N35" s="46"/>
    </row>
    <row r="36" spans="1:14" ht="18.75" customHeight="1" outlineLevel="2" x14ac:dyDescent="0.25">
      <c r="A36" s="65"/>
      <c r="B36" s="132" t="s">
        <v>122</v>
      </c>
      <c r="C36" s="56"/>
      <c r="D36" s="56"/>
      <c r="E36" s="56"/>
      <c r="F36" s="56"/>
      <c r="G36" s="56" t="s">
        <v>6</v>
      </c>
      <c r="H36" s="116"/>
      <c r="I36" s="147">
        <f t="shared" si="2"/>
        <v>2</v>
      </c>
      <c r="J36" s="148">
        <f t="shared" si="3"/>
        <v>2</v>
      </c>
      <c r="K36" s="57">
        <f>VLOOKUP(B36,Работа!$B$4:$G$28,4,0)</f>
        <v>0</v>
      </c>
      <c r="L36" s="57">
        <f t="shared" si="4"/>
        <v>0</v>
      </c>
      <c r="M36" s="46"/>
      <c r="N36" s="46"/>
    </row>
    <row r="37" spans="1:14" ht="18.75" customHeight="1" outlineLevel="2" x14ac:dyDescent="0.25">
      <c r="A37" s="65"/>
      <c r="B37" s="132" t="s">
        <v>180</v>
      </c>
      <c r="C37" s="56"/>
      <c r="D37" s="56"/>
      <c r="E37" s="56"/>
      <c r="F37" s="56"/>
      <c r="G37" s="56" t="s">
        <v>6</v>
      </c>
      <c r="H37" s="116"/>
      <c r="I37" s="147">
        <f t="shared" si="2"/>
        <v>1</v>
      </c>
      <c r="J37" s="148">
        <f t="shared" si="3"/>
        <v>1</v>
      </c>
      <c r="K37" s="57">
        <f>VLOOKUP(B37,Работа!$B$4:$G$28,4,0)</f>
        <v>0</v>
      </c>
      <c r="L37" s="57">
        <f t="shared" si="4"/>
        <v>0</v>
      </c>
      <c r="M37" s="46"/>
      <c r="N37" s="46"/>
    </row>
    <row r="38" spans="1:14" ht="18.75" customHeight="1" outlineLevel="2" x14ac:dyDescent="0.25">
      <c r="A38" s="65"/>
      <c r="B38" s="132" t="s">
        <v>181</v>
      </c>
      <c r="C38" s="56"/>
      <c r="D38" s="56"/>
      <c r="E38" s="56"/>
      <c r="F38" s="56"/>
      <c r="G38" s="56" t="s">
        <v>6</v>
      </c>
      <c r="H38" s="116"/>
      <c r="I38" s="147">
        <f t="shared" si="2"/>
        <v>1</v>
      </c>
      <c r="J38" s="148">
        <f t="shared" si="3"/>
        <v>1</v>
      </c>
      <c r="K38" s="57">
        <f>VLOOKUP(B38,Работа!$B$4:$G$28,4,0)</f>
        <v>0</v>
      </c>
      <c r="L38" s="57">
        <f t="shared" si="4"/>
        <v>0</v>
      </c>
      <c r="M38" s="46"/>
      <c r="N38" s="46"/>
    </row>
    <row r="39" spans="1:14" ht="16.5" customHeight="1" outlineLevel="2" x14ac:dyDescent="0.25">
      <c r="A39" s="58"/>
      <c r="B39" s="59" t="s">
        <v>13</v>
      </c>
      <c r="C39" s="60"/>
      <c r="D39" s="60"/>
      <c r="E39" s="60"/>
      <c r="F39" s="60"/>
      <c r="G39" s="60"/>
      <c r="H39" s="60"/>
      <c r="I39" s="149"/>
      <c r="J39" s="149"/>
      <c r="K39" s="61"/>
      <c r="L39" s="62">
        <f>SUM(L40:L51)</f>
        <v>0</v>
      </c>
      <c r="M39" s="62"/>
      <c r="N39" s="62"/>
    </row>
    <row r="40" spans="1:14" s="118" customFormat="1" ht="18.75" customHeight="1" outlineLevel="2" x14ac:dyDescent="0.25">
      <c r="A40" s="73"/>
      <c r="B40" s="186" t="s">
        <v>104</v>
      </c>
      <c r="C40" s="192"/>
      <c r="D40" s="193">
        <v>2.91</v>
      </c>
      <c r="E40" s="193">
        <v>2.12</v>
      </c>
      <c r="F40" s="188" t="s">
        <v>110</v>
      </c>
      <c r="G40" s="192" t="s">
        <v>6</v>
      </c>
      <c r="H40" s="178">
        <f t="shared" ref="H40:H51" si="5">(D40*E40)*J40</f>
        <v>30.846000000000004</v>
      </c>
      <c r="I40" s="184">
        <v>5</v>
      </c>
      <c r="J40" s="183">
        <f t="shared" ref="J40:J51" si="6">SUM(I40:I40)</f>
        <v>5</v>
      </c>
      <c r="K40" s="192">
        <f>VLOOKUP(B40,Материал!$B$5:$L$36,9,0)</f>
        <v>0</v>
      </c>
      <c r="L40" s="192">
        <f>K40*J40</f>
        <v>0</v>
      </c>
      <c r="M40" s="205" t="s">
        <v>102</v>
      </c>
      <c r="N40" s="64"/>
    </row>
    <row r="41" spans="1:14" s="118" customFormat="1" ht="18.75" customHeight="1" outlineLevel="2" x14ac:dyDescent="0.25">
      <c r="A41" s="73"/>
      <c r="B41" s="186" t="s">
        <v>148</v>
      </c>
      <c r="C41" s="192"/>
      <c r="D41" s="193">
        <v>2.91</v>
      </c>
      <c r="E41" s="193">
        <v>2.12</v>
      </c>
      <c r="F41" s="188" t="s">
        <v>110</v>
      </c>
      <c r="G41" s="192" t="s">
        <v>6</v>
      </c>
      <c r="H41" s="178">
        <f t="shared" si="5"/>
        <v>6.1692000000000009</v>
      </c>
      <c r="I41" s="184">
        <v>1</v>
      </c>
      <c r="J41" s="183">
        <f t="shared" si="6"/>
        <v>1</v>
      </c>
      <c r="K41" s="192">
        <f>VLOOKUP(B41,Материал!$B$5:$L$36,9,0)</f>
        <v>0</v>
      </c>
      <c r="L41" s="192">
        <f t="shared" ref="L41:L51" si="7">K41*J41</f>
        <v>0</v>
      </c>
      <c r="M41" s="205" t="s">
        <v>102</v>
      </c>
      <c r="N41" s="64"/>
    </row>
    <row r="42" spans="1:14" s="118" customFormat="1" ht="18.75" customHeight="1" outlineLevel="2" x14ac:dyDescent="0.25">
      <c r="A42" s="73"/>
      <c r="B42" s="186" t="s">
        <v>106</v>
      </c>
      <c r="C42" s="192"/>
      <c r="D42" s="193">
        <v>2.91</v>
      </c>
      <c r="E42" s="193">
        <v>2.38</v>
      </c>
      <c r="F42" s="188" t="s">
        <v>149</v>
      </c>
      <c r="G42" s="192" t="s">
        <v>6</v>
      </c>
      <c r="H42" s="178">
        <f t="shared" si="5"/>
        <v>13.851599999999999</v>
      </c>
      <c r="I42" s="184">
        <v>2</v>
      </c>
      <c r="J42" s="183">
        <f t="shared" si="6"/>
        <v>2</v>
      </c>
      <c r="K42" s="192">
        <f>VLOOKUP(B42,Материал!$B$5:$L$36,9,0)</f>
        <v>0</v>
      </c>
      <c r="L42" s="192">
        <f t="shared" ref="L42" si="8">K42*J42</f>
        <v>0</v>
      </c>
      <c r="M42" s="205" t="s">
        <v>102</v>
      </c>
      <c r="N42" s="64"/>
    </row>
    <row r="43" spans="1:14" s="118" customFormat="1" ht="18.75" customHeight="1" outlineLevel="2" x14ac:dyDescent="0.25">
      <c r="A43" s="73"/>
      <c r="B43" s="186" t="s">
        <v>107</v>
      </c>
      <c r="C43" s="192"/>
      <c r="D43" s="193">
        <v>2.91</v>
      </c>
      <c r="E43" s="193">
        <v>2.21</v>
      </c>
      <c r="F43" s="188" t="s">
        <v>150</v>
      </c>
      <c r="G43" s="192" t="s">
        <v>6</v>
      </c>
      <c r="H43" s="178">
        <f t="shared" si="5"/>
        <v>12.8622</v>
      </c>
      <c r="I43" s="184">
        <v>2</v>
      </c>
      <c r="J43" s="183">
        <f t="shared" si="6"/>
        <v>2</v>
      </c>
      <c r="K43" s="192">
        <f>VLOOKUP(B43,Материал!$B$5:$L$36,9,0)</f>
        <v>0</v>
      </c>
      <c r="L43" s="192">
        <f t="shared" ref="L43" si="9">K43*J43</f>
        <v>0</v>
      </c>
      <c r="M43" s="205" t="s">
        <v>102</v>
      </c>
      <c r="N43" s="64"/>
    </row>
    <row r="44" spans="1:14" s="118" customFormat="1" ht="18.75" customHeight="1" outlineLevel="2" x14ac:dyDescent="0.25">
      <c r="A44" s="73"/>
      <c r="B44" s="186" t="s">
        <v>108</v>
      </c>
      <c r="C44" s="192"/>
      <c r="D44" s="193">
        <v>2.91</v>
      </c>
      <c r="E44" s="193">
        <v>1.5149999999999999</v>
      </c>
      <c r="F44" s="188" t="s">
        <v>151</v>
      </c>
      <c r="G44" s="192" t="s">
        <v>6</v>
      </c>
      <c r="H44" s="178">
        <f t="shared" si="5"/>
        <v>8.8172999999999995</v>
      </c>
      <c r="I44" s="184">
        <v>2</v>
      </c>
      <c r="J44" s="183">
        <f t="shared" si="6"/>
        <v>2</v>
      </c>
      <c r="K44" s="192">
        <f>VLOOKUP(B44,Материал!$B$5:$L$36,9,0)</f>
        <v>0</v>
      </c>
      <c r="L44" s="192">
        <f t="shared" ref="L44" si="10">K44*J44</f>
        <v>0</v>
      </c>
      <c r="M44" s="205" t="s">
        <v>102</v>
      </c>
      <c r="N44" s="64"/>
    </row>
    <row r="45" spans="1:14" s="118" customFormat="1" ht="18.75" customHeight="1" outlineLevel="2" x14ac:dyDescent="0.25">
      <c r="A45" s="73"/>
      <c r="B45" s="186" t="s">
        <v>109</v>
      </c>
      <c r="C45" s="192"/>
      <c r="D45" s="193">
        <v>2.57</v>
      </c>
      <c r="E45" s="193">
        <v>2.85</v>
      </c>
      <c r="F45" s="188" t="s">
        <v>152</v>
      </c>
      <c r="G45" s="192" t="s">
        <v>6</v>
      </c>
      <c r="H45" s="178">
        <f t="shared" si="5"/>
        <v>14.648999999999999</v>
      </c>
      <c r="I45" s="184">
        <v>2</v>
      </c>
      <c r="J45" s="183">
        <f t="shared" si="6"/>
        <v>2</v>
      </c>
      <c r="K45" s="192">
        <f>VLOOKUP(B45,Материал!$B$5:$L$36,9,0)</f>
        <v>0</v>
      </c>
      <c r="L45" s="192">
        <f t="shared" ref="L45" si="11">K45*J45</f>
        <v>0</v>
      </c>
      <c r="M45" s="205" t="s">
        <v>102</v>
      </c>
      <c r="N45" s="64"/>
    </row>
    <row r="46" spans="1:14" s="118" customFormat="1" ht="18.75" customHeight="1" outlineLevel="2" x14ac:dyDescent="0.25">
      <c r="A46" s="73"/>
      <c r="B46" s="186" t="s">
        <v>111</v>
      </c>
      <c r="C46" s="192"/>
      <c r="D46" s="193">
        <v>2.57</v>
      </c>
      <c r="E46" s="193">
        <v>1.57</v>
      </c>
      <c r="F46" s="188" t="s">
        <v>153</v>
      </c>
      <c r="G46" s="192" t="s">
        <v>6</v>
      </c>
      <c r="H46" s="178">
        <f t="shared" si="5"/>
        <v>12.104699999999998</v>
      </c>
      <c r="I46" s="184">
        <v>3</v>
      </c>
      <c r="J46" s="183">
        <f t="shared" si="6"/>
        <v>3</v>
      </c>
      <c r="K46" s="192">
        <f>VLOOKUP(B46,Материал!$B$5:$L$36,9,0)</f>
        <v>0</v>
      </c>
      <c r="L46" s="192">
        <f t="shared" ref="L46" si="12">K46*J46</f>
        <v>0</v>
      </c>
      <c r="M46" s="205" t="s">
        <v>102</v>
      </c>
      <c r="N46" s="64"/>
    </row>
    <row r="47" spans="1:14" s="118" customFormat="1" ht="18.75" customHeight="1" outlineLevel="2" x14ac:dyDescent="0.25">
      <c r="A47" s="73"/>
      <c r="B47" s="186" t="s">
        <v>112</v>
      </c>
      <c r="C47" s="192"/>
      <c r="D47" s="193">
        <v>2.57</v>
      </c>
      <c r="E47" s="193">
        <v>0.86</v>
      </c>
      <c r="F47" s="188" t="s">
        <v>154</v>
      </c>
      <c r="G47" s="192" t="s">
        <v>6</v>
      </c>
      <c r="H47" s="178">
        <f t="shared" si="5"/>
        <v>2.2101999999999999</v>
      </c>
      <c r="I47" s="184">
        <v>1</v>
      </c>
      <c r="J47" s="183">
        <f t="shared" si="6"/>
        <v>1</v>
      </c>
      <c r="K47" s="192">
        <f>VLOOKUP(B47,Материал!$B$5:$L$36,9,0)</f>
        <v>0</v>
      </c>
      <c r="L47" s="192">
        <f t="shared" ref="L47" si="13">K47*J47</f>
        <v>0</v>
      </c>
      <c r="M47" s="205" t="s">
        <v>102</v>
      </c>
      <c r="N47" s="64"/>
    </row>
    <row r="48" spans="1:14" s="118" customFormat="1" ht="18.75" customHeight="1" outlineLevel="2" x14ac:dyDescent="0.25">
      <c r="A48" s="73"/>
      <c r="B48" s="186" t="s">
        <v>113</v>
      </c>
      <c r="C48" s="192"/>
      <c r="D48" s="193">
        <v>2.57</v>
      </c>
      <c r="E48" s="193">
        <v>1.52</v>
      </c>
      <c r="F48" s="188" t="s">
        <v>155</v>
      </c>
      <c r="G48" s="192" t="s">
        <v>6</v>
      </c>
      <c r="H48" s="178">
        <f t="shared" si="5"/>
        <v>3.9063999999999997</v>
      </c>
      <c r="I48" s="184">
        <v>1</v>
      </c>
      <c r="J48" s="183">
        <f t="shared" si="6"/>
        <v>1</v>
      </c>
      <c r="K48" s="192">
        <f>VLOOKUP(B48,Материал!$B$5:$L$36,9,0)</f>
        <v>0</v>
      </c>
      <c r="L48" s="192">
        <f t="shared" ref="L48" si="14">K48*J48</f>
        <v>0</v>
      </c>
      <c r="M48" s="205" t="s">
        <v>102</v>
      </c>
      <c r="N48" s="64"/>
    </row>
    <row r="49" spans="1:19" s="118" customFormat="1" ht="18.75" customHeight="1" outlineLevel="2" x14ac:dyDescent="0.25">
      <c r="A49" s="73"/>
      <c r="B49" s="186" t="s">
        <v>114</v>
      </c>
      <c r="C49" s="192"/>
      <c r="D49" s="193">
        <v>2.57</v>
      </c>
      <c r="E49" s="193">
        <v>2.78</v>
      </c>
      <c r="F49" s="188" t="s">
        <v>156</v>
      </c>
      <c r="G49" s="192" t="s">
        <v>6</v>
      </c>
      <c r="H49" s="178">
        <f t="shared" si="5"/>
        <v>14.289199999999997</v>
      </c>
      <c r="I49" s="184">
        <v>2</v>
      </c>
      <c r="J49" s="183">
        <f t="shared" si="6"/>
        <v>2</v>
      </c>
      <c r="K49" s="192">
        <f>VLOOKUP(B49,Материал!$B$5:$L$36,9,0)</f>
        <v>0</v>
      </c>
      <c r="L49" s="192">
        <f t="shared" ref="L49" si="15">K49*J49</f>
        <v>0</v>
      </c>
      <c r="M49" s="205" t="s">
        <v>102</v>
      </c>
      <c r="N49" s="64"/>
    </row>
    <row r="50" spans="1:19" s="118" customFormat="1" ht="18.75" customHeight="1" outlineLevel="2" x14ac:dyDescent="0.25">
      <c r="A50" s="73"/>
      <c r="B50" s="226" t="s">
        <v>157</v>
      </c>
      <c r="C50" s="68" t="s">
        <v>175</v>
      </c>
      <c r="D50" s="227">
        <v>8.2899999999999991</v>
      </c>
      <c r="E50" s="227">
        <v>38.79</v>
      </c>
      <c r="F50" s="94" t="s">
        <v>176</v>
      </c>
      <c r="G50" s="68" t="s">
        <v>6</v>
      </c>
      <c r="H50" s="77">
        <f t="shared" si="5"/>
        <v>321.56909999999993</v>
      </c>
      <c r="I50" s="214">
        <v>1</v>
      </c>
      <c r="J50" s="215">
        <f t="shared" si="6"/>
        <v>1</v>
      </c>
      <c r="K50" s="192">
        <f>VLOOKUP(B50,Материал!$B$5:$L$36,9,0)</f>
        <v>0</v>
      </c>
      <c r="L50" s="68">
        <f t="shared" ref="L50" si="16">K50*J50</f>
        <v>0</v>
      </c>
      <c r="M50" s="90" t="s">
        <v>102</v>
      </c>
      <c r="N50" s="64"/>
    </row>
    <row r="51" spans="1:19" s="118" customFormat="1" ht="18.75" customHeight="1" outlineLevel="2" x14ac:dyDescent="0.25">
      <c r="A51" s="73"/>
      <c r="B51" s="226" t="s">
        <v>158</v>
      </c>
      <c r="C51" s="68" t="s">
        <v>177</v>
      </c>
      <c r="D51" s="227">
        <v>8.35</v>
      </c>
      <c r="E51" s="227">
        <v>38.79</v>
      </c>
      <c r="F51" s="94" t="s">
        <v>178</v>
      </c>
      <c r="G51" s="68" t="s">
        <v>6</v>
      </c>
      <c r="H51" s="77">
        <f t="shared" si="5"/>
        <v>323.8965</v>
      </c>
      <c r="I51" s="214">
        <v>1</v>
      </c>
      <c r="J51" s="215">
        <f t="shared" si="6"/>
        <v>1</v>
      </c>
      <c r="K51" s="192">
        <f>VLOOKUP(B51,Материал!$B$5:$L$36,9,0)</f>
        <v>0</v>
      </c>
      <c r="L51" s="68">
        <f t="shared" si="7"/>
        <v>0</v>
      </c>
      <c r="M51" s="90" t="s">
        <v>102</v>
      </c>
      <c r="N51" s="64"/>
    </row>
    <row r="52" spans="1:19" s="2" customFormat="1" ht="21" customHeight="1" outlineLevel="1" x14ac:dyDescent="0.25">
      <c r="A52" s="47" t="s">
        <v>47</v>
      </c>
      <c r="B52" s="48" t="s">
        <v>31</v>
      </c>
      <c r="C52" s="5"/>
      <c r="D52" s="82"/>
      <c r="E52" s="82"/>
      <c r="F52" s="5"/>
      <c r="G52" s="5"/>
      <c r="H52" s="5"/>
      <c r="I52" s="165"/>
      <c r="J52" s="150"/>
      <c r="K52" s="150"/>
      <c r="L52" s="6"/>
      <c r="M52" s="6"/>
      <c r="N52" s="194"/>
      <c r="Q52" s="3"/>
      <c r="S52" s="4"/>
    </row>
    <row r="53" spans="1:19" s="2" customFormat="1" ht="21" customHeight="1" outlineLevel="2" x14ac:dyDescent="0.25">
      <c r="A53" s="49" t="s">
        <v>49</v>
      </c>
      <c r="B53" s="50" t="s">
        <v>31</v>
      </c>
      <c r="C53" s="51"/>
      <c r="D53" s="83"/>
      <c r="E53" s="83"/>
      <c r="F53" s="51"/>
      <c r="G53" s="51"/>
      <c r="H53" s="51"/>
      <c r="I53" s="166"/>
      <c r="J53" s="151"/>
      <c r="K53" s="151"/>
      <c r="L53" s="52">
        <f>L54+L56</f>
        <v>0</v>
      </c>
      <c r="M53" s="52"/>
      <c r="N53" s="52"/>
      <c r="Q53" s="3"/>
      <c r="S53" s="4"/>
    </row>
    <row r="54" spans="1:19" s="2" customFormat="1" ht="21" customHeight="1" outlineLevel="3" x14ac:dyDescent="0.25">
      <c r="A54" s="65"/>
      <c r="B54" s="53" t="s">
        <v>12</v>
      </c>
      <c r="C54" s="66"/>
      <c r="D54" s="85"/>
      <c r="E54" s="85"/>
      <c r="F54" s="66"/>
      <c r="G54" s="66"/>
      <c r="H54" s="67"/>
      <c r="I54" s="168"/>
      <c r="J54" s="152"/>
      <c r="K54" s="152"/>
      <c r="L54" s="46">
        <f>L55</f>
        <v>0</v>
      </c>
      <c r="M54" s="46"/>
      <c r="N54" s="46"/>
      <c r="Q54" s="3"/>
      <c r="S54" s="4"/>
    </row>
    <row r="55" spans="1:19" s="2" customFormat="1" ht="21" customHeight="1" outlineLevel="3" x14ac:dyDescent="0.25">
      <c r="A55" s="65"/>
      <c r="B55" s="55" t="s">
        <v>80</v>
      </c>
      <c r="C55" s="56"/>
      <c r="D55" s="84"/>
      <c r="E55" s="84"/>
      <c r="F55" s="56"/>
      <c r="G55" s="56" t="s">
        <v>6</v>
      </c>
      <c r="H55" s="45"/>
      <c r="I55" s="167">
        <f>I57</f>
        <v>15</v>
      </c>
      <c r="J55" s="148">
        <f>SUM(I55:I55)</f>
        <v>15</v>
      </c>
      <c r="K55" s="57">
        <f>VLOOKUP(B55,Работа!$B$4:$G$28,4,0)</f>
        <v>0</v>
      </c>
      <c r="L55" s="57">
        <f>K55*J55</f>
        <v>0</v>
      </c>
      <c r="M55" s="46"/>
      <c r="N55" s="46"/>
      <c r="Q55" s="3"/>
      <c r="S55" s="4"/>
    </row>
    <row r="56" spans="1:19" s="2" customFormat="1" ht="21" customHeight="1" outlineLevel="3" x14ac:dyDescent="0.25">
      <c r="A56" s="58"/>
      <c r="B56" s="59" t="s">
        <v>13</v>
      </c>
      <c r="C56" s="60"/>
      <c r="D56" s="86"/>
      <c r="E56" s="86"/>
      <c r="F56" s="60"/>
      <c r="G56" s="60"/>
      <c r="H56" s="60"/>
      <c r="I56" s="169"/>
      <c r="J56" s="149"/>
      <c r="K56" s="149"/>
      <c r="L56" s="170">
        <f>SUM(L57:L57)</f>
        <v>0</v>
      </c>
      <c r="M56" s="62"/>
      <c r="N56" s="62"/>
      <c r="Q56" s="3"/>
      <c r="S56" s="4"/>
    </row>
    <row r="57" spans="1:19" s="74" customFormat="1" ht="24.75" customHeight="1" outlineLevel="3" x14ac:dyDescent="0.25">
      <c r="A57" s="179"/>
      <c r="B57" s="180" t="s">
        <v>79</v>
      </c>
      <c r="C57" s="124"/>
      <c r="D57" s="181"/>
      <c r="E57" s="181"/>
      <c r="F57" s="181"/>
      <c r="G57" s="124" t="s">
        <v>6</v>
      </c>
      <c r="H57" s="181"/>
      <c r="I57" s="182">
        <v>15</v>
      </c>
      <c r="J57" s="183">
        <f>SUM(I57:I57)</f>
        <v>15</v>
      </c>
      <c r="K57" s="192">
        <f>VLOOKUP(B57,Материал!$B$5:$L$36,9,0)</f>
        <v>0</v>
      </c>
      <c r="L57" s="182">
        <f>K57*J57</f>
        <v>0</v>
      </c>
      <c r="M57" s="64" t="s">
        <v>78</v>
      </c>
      <c r="N57" s="186"/>
      <c r="Q57" s="75"/>
      <c r="S57" s="76"/>
    </row>
    <row r="58" spans="1:19" s="74" customFormat="1" ht="21" customHeight="1" outlineLevel="3" x14ac:dyDescent="0.25">
      <c r="A58" s="47" t="s">
        <v>85</v>
      </c>
      <c r="B58" s="48" t="s">
        <v>86</v>
      </c>
      <c r="C58" s="5"/>
      <c r="D58" s="82"/>
      <c r="E58" s="82"/>
      <c r="F58" s="5"/>
      <c r="G58" s="5"/>
      <c r="H58" s="5"/>
      <c r="I58" s="165"/>
      <c r="J58" s="150"/>
      <c r="K58" s="150"/>
      <c r="L58" s="6"/>
      <c r="M58" s="6"/>
      <c r="N58" s="194"/>
      <c r="Q58" s="75"/>
      <c r="S58" s="76"/>
    </row>
    <row r="59" spans="1:19" s="74" customFormat="1" ht="21" customHeight="1" outlineLevel="3" x14ac:dyDescent="0.25">
      <c r="A59" s="49" t="s">
        <v>87</v>
      </c>
      <c r="B59" s="50" t="s">
        <v>86</v>
      </c>
      <c r="C59" s="51"/>
      <c r="D59" s="83"/>
      <c r="E59" s="83"/>
      <c r="F59" s="51"/>
      <c r="G59" s="51"/>
      <c r="H59" s="51"/>
      <c r="I59" s="166"/>
      <c r="J59" s="151"/>
      <c r="K59" s="151"/>
      <c r="L59" s="52">
        <f>L60+L62</f>
        <v>0</v>
      </c>
      <c r="M59" s="52"/>
      <c r="N59" s="52"/>
      <c r="Q59" s="75"/>
      <c r="S59" s="76"/>
    </row>
    <row r="60" spans="1:19" s="74" customFormat="1" ht="21" customHeight="1" outlineLevel="3" x14ac:dyDescent="0.25">
      <c r="A60" s="65"/>
      <c r="B60" s="202" t="s">
        <v>12</v>
      </c>
      <c r="C60" s="66"/>
      <c r="D60" s="85"/>
      <c r="E60" s="85"/>
      <c r="F60" s="66"/>
      <c r="G60" s="66"/>
      <c r="H60" s="67"/>
      <c r="I60" s="168"/>
      <c r="J60" s="152"/>
      <c r="K60" s="152"/>
      <c r="L60" s="46">
        <f>L61</f>
        <v>0</v>
      </c>
      <c r="M60" s="46"/>
      <c r="N60" s="46"/>
      <c r="Q60" s="75"/>
      <c r="S60" s="76"/>
    </row>
    <row r="61" spans="1:19" s="74" customFormat="1" ht="21" customHeight="1" outlineLevel="3" x14ac:dyDescent="0.25">
      <c r="A61" s="65"/>
      <c r="B61" s="203" t="s">
        <v>86</v>
      </c>
      <c r="C61" s="56"/>
      <c r="D61" s="84"/>
      <c r="E61" s="84"/>
      <c r="F61" s="56"/>
      <c r="G61" s="56" t="s">
        <v>6</v>
      </c>
      <c r="H61" s="45"/>
      <c r="I61" s="147">
        <f>SUM(I63:I70)</f>
        <v>15</v>
      </c>
      <c r="J61" s="148">
        <f t="shared" ref="J61:J70" si="17">SUM(I61:I61)</f>
        <v>15</v>
      </c>
      <c r="K61" s="57">
        <f>VLOOKUP(B61,Работа!$B$4:$G$28,4,0)</f>
        <v>0</v>
      </c>
      <c r="L61" s="57">
        <f>K61*J61</f>
        <v>0</v>
      </c>
      <c r="M61" s="46"/>
      <c r="N61" s="46"/>
      <c r="Q61" s="75"/>
      <c r="S61" s="76"/>
    </row>
    <row r="62" spans="1:19" ht="21" customHeight="1" outlineLevel="2" x14ac:dyDescent="0.25">
      <c r="A62" s="120"/>
      <c r="B62" s="59" t="s">
        <v>13</v>
      </c>
      <c r="C62" s="60"/>
      <c r="D62" s="60"/>
      <c r="E62" s="60"/>
      <c r="F62" s="60"/>
      <c r="G62" s="60"/>
      <c r="H62" s="60"/>
      <c r="I62" s="149"/>
      <c r="J62" s="149"/>
      <c r="K62" s="61"/>
      <c r="L62" s="62">
        <f>SUM(L63:L70)</f>
        <v>0</v>
      </c>
      <c r="M62" s="62"/>
      <c r="N62" s="62"/>
    </row>
    <row r="63" spans="1:19" s="74" customFormat="1" ht="21" customHeight="1" outlineLevel="3" x14ac:dyDescent="0.25">
      <c r="A63" s="73"/>
      <c r="B63" s="189" t="s">
        <v>159</v>
      </c>
      <c r="C63" s="192"/>
      <c r="D63" s="193">
        <v>2.56</v>
      </c>
      <c r="E63" s="193">
        <v>2.16</v>
      </c>
      <c r="F63" s="188" t="s">
        <v>123</v>
      </c>
      <c r="G63" s="192" t="s">
        <v>6</v>
      </c>
      <c r="H63" s="178">
        <f>(D63*E63)*J63</f>
        <v>5.5296000000000003</v>
      </c>
      <c r="I63" s="182">
        <v>1</v>
      </c>
      <c r="J63" s="183">
        <f t="shared" si="17"/>
        <v>1</v>
      </c>
      <c r="K63" s="192">
        <f>VLOOKUP(B63,Материал!$B$5:$L$36,9,0)</f>
        <v>0</v>
      </c>
      <c r="L63" s="182">
        <f t="shared" ref="L63:L70" si="18">K63*J63</f>
        <v>0</v>
      </c>
      <c r="M63" s="205" t="s">
        <v>124</v>
      </c>
      <c r="N63" s="186"/>
      <c r="Q63" s="75"/>
      <c r="S63" s="76"/>
    </row>
    <row r="64" spans="1:19" s="74" customFormat="1" ht="21" customHeight="1" outlineLevel="3" x14ac:dyDescent="0.25">
      <c r="A64" s="73"/>
      <c r="B64" s="189" t="s">
        <v>160</v>
      </c>
      <c r="C64" s="192"/>
      <c r="D64" s="193">
        <v>2.56</v>
      </c>
      <c r="E64" s="193">
        <v>1.95</v>
      </c>
      <c r="F64" s="188" t="s">
        <v>161</v>
      </c>
      <c r="G64" s="192" t="s">
        <v>6</v>
      </c>
      <c r="H64" s="178">
        <f>(D64*E64)*J64</f>
        <v>9.984</v>
      </c>
      <c r="I64" s="182">
        <v>2</v>
      </c>
      <c r="J64" s="183">
        <f t="shared" si="17"/>
        <v>2</v>
      </c>
      <c r="K64" s="192">
        <f>VLOOKUP(B64,Материал!$B$5:$L$36,9,0)</f>
        <v>0</v>
      </c>
      <c r="L64" s="182">
        <f t="shared" si="18"/>
        <v>0</v>
      </c>
      <c r="M64" s="205" t="s">
        <v>124</v>
      </c>
      <c r="N64" s="186"/>
      <c r="Q64" s="75"/>
      <c r="S64" s="76"/>
    </row>
    <row r="65" spans="1:19" s="74" customFormat="1" ht="21" customHeight="1" outlineLevel="3" x14ac:dyDescent="0.25">
      <c r="A65" s="73"/>
      <c r="B65" s="189" t="s">
        <v>162</v>
      </c>
      <c r="C65" s="192"/>
      <c r="D65" s="193">
        <v>2.56</v>
      </c>
      <c r="E65" s="193">
        <v>1.57</v>
      </c>
      <c r="F65" s="188" t="s">
        <v>163</v>
      </c>
      <c r="G65" s="192" t="s">
        <v>6</v>
      </c>
      <c r="H65" s="178">
        <f>(D65*E65)*J65</f>
        <v>8.0384000000000011</v>
      </c>
      <c r="I65" s="182">
        <v>2</v>
      </c>
      <c r="J65" s="183">
        <f t="shared" si="17"/>
        <v>2</v>
      </c>
      <c r="K65" s="192">
        <f>VLOOKUP(B65,Материал!$B$5:$L$36,9,0)</f>
        <v>0</v>
      </c>
      <c r="L65" s="182">
        <f t="shared" si="18"/>
        <v>0</v>
      </c>
      <c r="M65" s="205" t="s">
        <v>124</v>
      </c>
      <c r="N65" s="186"/>
      <c r="Q65" s="75"/>
      <c r="S65" s="76"/>
    </row>
    <row r="66" spans="1:19" s="74" customFormat="1" ht="21" customHeight="1" outlineLevel="3" x14ac:dyDescent="0.25">
      <c r="A66" s="73"/>
      <c r="B66" s="189" t="s">
        <v>164</v>
      </c>
      <c r="C66" s="192"/>
      <c r="D66" s="193">
        <v>2.56</v>
      </c>
      <c r="E66" s="193">
        <v>1.45</v>
      </c>
      <c r="F66" s="188" t="s">
        <v>165</v>
      </c>
      <c r="G66" s="192" t="s">
        <v>6</v>
      </c>
      <c r="H66" s="178">
        <f t="shared" ref="H66:H70" si="19">(D66*E66)*J66</f>
        <v>11.135999999999999</v>
      </c>
      <c r="I66" s="182">
        <v>3</v>
      </c>
      <c r="J66" s="183">
        <f t="shared" si="17"/>
        <v>3</v>
      </c>
      <c r="K66" s="192">
        <f>VLOOKUP(B66,Материал!$B$5:$L$36,9,0)</f>
        <v>0</v>
      </c>
      <c r="L66" s="182">
        <f t="shared" si="18"/>
        <v>0</v>
      </c>
      <c r="M66" s="205" t="s">
        <v>124</v>
      </c>
      <c r="N66" s="186"/>
      <c r="Q66" s="75"/>
      <c r="S66" s="76"/>
    </row>
    <row r="67" spans="1:19" s="74" customFormat="1" ht="24.75" customHeight="1" outlineLevel="3" x14ac:dyDescent="0.25">
      <c r="A67" s="179"/>
      <c r="B67" s="189" t="s">
        <v>166</v>
      </c>
      <c r="C67" s="124"/>
      <c r="D67" s="193">
        <v>2.56</v>
      </c>
      <c r="E67" s="181">
        <v>0.84</v>
      </c>
      <c r="F67" s="188" t="s">
        <v>167</v>
      </c>
      <c r="G67" s="192" t="s">
        <v>6</v>
      </c>
      <c r="H67" s="178">
        <f t="shared" si="19"/>
        <v>4.3007999999999997</v>
      </c>
      <c r="I67" s="182">
        <v>2</v>
      </c>
      <c r="J67" s="183">
        <f t="shared" si="17"/>
        <v>2</v>
      </c>
      <c r="K67" s="192">
        <f>VLOOKUP(B67,Материал!$B$5:$L$36,9,0)</f>
        <v>0</v>
      </c>
      <c r="L67" s="182">
        <f t="shared" si="18"/>
        <v>0</v>
      </c>
      <c r="M67" s="205" t="s">
        <v>124</v>
      </c>
      <c r="N67" s="186"/>
      <c r="Q67" s="75"/>
      <c r="S67" s="76"/>
    </row>
    <row r="68" spans="1:19" s="74" customFormat="1" ht="24.75" customHeight="1" outlineLevel="3" x14ac:dyDescent="0.25">
      <c r="A68" s="179"/>
      <c r="B68" s="189" t="s">
        <v>168</v>
      </c>
      <c r="C68" s="192"/>
      <c r="D68" s="193">
        <v>2.56</v>
      </c>
      <c r="E68" s="193">
        <v>1.6</v>
      </c>
      <c r="F68" s="188" t="s">
        <v>169</v>
      </c>
      <c r="G68" s="192" t="s">
        <v>6</v>
      </c>
      <c r="H68" s="178">
        <f t="shared" si="19"/>
        <v>8.1920000000000002</v>
      </c>
      <c r="I68" s="182">
        <v>2</v>
      </c>
      <c r="J68" s="183">
        <f t="shared" si="17"/>
        <v>2</v>
      </c>
      <c r="K68" s="192">
        <f>VLOOKUP(B68,Материал!$B$5:$L$36,9,0)</f>
        <v>0</v>
      </c>
      <c r="L68" s="182">
        <f t="shared" si="18"/>
        <v>0</v>
      </c>
      <c r="M68" s="205" t="s">
        <v>124</v>
      </c>
      <c r="N68" s="186"/>
      <c r="Q68" s="75"/>
      <c r="S68" s="76"/>
    </row>
    <row r="69" spans="1:19" s="74" customFormat="1" ht="24.75" customHeight="1" outlineLevel="3" x14ac:dyDescent="0.25">
      <c r="A69" s="179"/>
      <c r="B69" s="189" t="s">
        <v>170</v>
      </c>
      <c r="C69" s="124"/>
      <c r="D69" s="193">
        <v>2.56</v>
      </c>
      <c r="E69" s="181">
        <v>2.0099999999999998</v>
      </c>
      <c r="F69" s="181" t="s">
        <v>171</v>
      </c>
      <c r="G69" s="192" t="s">
        <v>6</v>
      </c>
      <c r="H69" s="178">
        <f>(D69*E69)*J69</f>
        <v>10.2912</v>
      </c>
      <c r="I69" s="182">
        <v>2</v>
      </c>
      <c r="J69" s="183">
        <f t="shared" si="17"/>
        <v>2</v>
      </c>
      <c r="K69" s="192">
        <f>VLOOKUP(B69,Материал!$B$5:$L$36,9,0)</f>
        <v>0</v>
      </c>
      <c r="L69" s="182">
        <f t="shared" si="18"/>
        <v>0</v>
      </c>
      <c r="M69" s="205" t="s">
        <v>124</v>
      </c>
      <c r="N69" s="186"/>
      <c r="Q69" s="75"/>
      <c r="S69" s="76"/>
    </row>
    <row r="70" spans="1:19" s="74" customFormat="1" ht="24.75" customHeight="1" outlineLevel="3" x14ac:dyDescent="0.25">
      <c r="A70" s="179"/>
      <c r="B70" s="189" t="s">
        <v>172</v>
      </c>
      <c r="C70" s="124"/>
      <c r="D70" s="193">
        <v>2.56</v>
      </c>
      <c r="E70" s="181">
        <v>1.325</v>
      </c>
      <c r="F70" s="181" t="s">
        <v>173</v>
      </c>
      <c r="G70" s="192" t="s">
        <v>6</v>
      </c>
      <c r="H70" s="178">
        <f t="shared" si="19"/>
        <v>3.3919999999999999</v>
      </c>
      <c r="I70" s="182">
        <v>1</v>
      </c>
      <c r="J70" s="183">
        <f t="shared" si="17"/>
        <v>1</v>
      </c>
      <c r="K70" s="192">
        <f>VLOOKUP(B70,Материал!$B$5:$L$36,9,0)</f>
        <v>0</v>
      </c>
      <c r="L70" s="182">
        <f t="shared" si="18"/>
        <v>0</v>
      </c>
      <c r="M70" s="205" t="s">
        <v>174</v>
      </c>
      <c r="N70" s="186"/>
      <c r="Q70" s="75"/>
      <c r="S70" s="76"/>
    </row>
    <row r="71" spans="1:19" ht="21" customHeight="1" x14ac:dyDescent="0.25">
      <c r="A71" s="47" t="s">
        <v>50</v>
      </c>
      <c r="B71" s="48" t="s">
        <v>51</v>
      </c>
      <c r="C71" s="5"/>
      <c r="D71" s="5"/>
      <c r="E71" s="5"/>
      <c r="F71" s="5"/>
      <c r="G71" s="5"/>
      <c r="H71" s="5"/>
      <c r="I71" s="150"/>
      <c r="J71" s="150"/>
      <c r="K71" s="6"/>
      <c r="L71" s="6"/>
      <c r="M71" s="6"/>
      <c r="N71" s="6"/>
    </row>
    <row r="72" spans="1:19" ht="21" customHeight="1" outlineLevel="1" x14ac:dyDescent="0.25">
      <c r="A72" s="49" t="s">
        <v>52</v>
      </c>
      <c r="B72" s="50" t="s">
        <v>53</v>
      </c>
      <c r="C72" s="51"/>
      <c r="D72" s="51"/>
      <c r="E72" s="51"/>
      <c r="F72" s="51"/>
      <c r="G72" s="51"/>
      <c r="H72" s="51"/>
      <c r="I72" s="151"/>
      <c r="J72" s="151"/>
      <c r="K72" s="52"/>
      <c r="L72" s="52">
        <f>L73+L75</f>
        <v>0</v>
      </c>
      <c r="M72" s="52"/>
      <c r="N72" s="52"/>
    </row>
    <row r="73" spans="1:19" ht="21" customHeight="1" outlineLevel="2" x14ac:dyDescent="0.25">
      <c r="A73" s="69"/>
      <c r="B73" s="53" t="s">
        <v>12</v>
      </c>
      <c r="C73" s="66"/>
      <c r="D73" s="66"/>
      <c r="E73" s="66"/>
      <c r="F73" s="66"/>
      <c r="G73" s="66"/>
      <c r="H73" s="67"/>
      <c r="I73" s="152"/>
      <c r="J73" s="152"/>
      <c r="K73" s="20"/>
      <c r="L73" s="46">
        <f>L74</f>
        <v>0</v>
      </c>
      <c r="M73" s="46"/>
      <c r="N73" s="46"/>
    </row>
    <row r="74" spans="1:19" ht="21" customHeight="1" outlineLevel="2" x14ac:dyDescent="0.25">
      <c r="A74" s="119"/>
      <c r="B74" s="55" t="s">
        <v>53</v>
      </c>
      <c r="C74" s="56"/>
      <c r="D74" s="56"/>
      <c r="E74" s="56"/>
      <c r="F74" s="56"/>
      <c r="G74" s="56" t="s">
        <v>6</v>
      </c>
      <c r="H74" s="116"/>
      <c r="I74" s="147">
        <f>I76</f>
        <v>15</v>
      </c>
      <c r="J74" s="148">
        <f>SUM(I74:I74)</f>
        <v>15</v>
      </c>
      <c r="K74" s="57">
        <f>VLOOKUP(B74,Работа!$B$4:$G$28,4,0)</f>
        <v>0</v>
      </c>
      <c r="L74" s="57">
        <f>K74*J74</f>
        <v>0</v>
      </c>
      <c r="M74" s="57"/>
      <c r="N74" s="57"/>
    </row>
    <row r="75" spans="1:19" ht="21" customHeight="1" outlineLevel="2" x14ac:dyDescent="0.25">
      <c r="A75" s="120"/>
      <c r="B75" s="59" t="s">
        <v>13</v>
      </c>
      <c r="C75" s="60"/>
      <c r="D75" s="60"/>
      <c r="E75" s="60"/>
      <c r="F75" s="60"/>
      <c r="G75" s="60"/>
      <c r="H75" s="60"/>
      <c r="I75" s="149"/>
      <c r="J75" s="149"/>
      <c r="K75" s="61"/>
      <c r="L75" s="62">
        <f>L76</f>
        <v>0</v>
      </c>
      <c r="M75" s="62"/>
      <c r="N75" s="62"/>
    </row>
    <row r="76" spans="1:19" s="118" customFormat="1" ht="51.75" customHeight="1" outlineLevel="2" x14ac:dyDescent="0.25">
      <c r="A76" s="120"/>
      <c r="B76" s="189" t="s">
        <v>54</v>
      </c>
      <c r="C76" s="190"/>
      <c r="D76" s="190"/>
      <c r="E76" s="190"/>
      <c r="F76" s="190" t="s">
        <v>77</v>
      </c>
      <c r="G76" s="190" t="s">
        <v>6</v>
      </c>
      <c r="H76" s="191"/>
      <c r="I76" s="187">
        <v>15</v>
      </c>
      <c r="J76" s="183">
        <f>SUM(I76:I76)</f>
        <v>15</v>
      </c>
      <c r="K76" s="192">
        <f>VLOOKUP(B76,Материал!$B$5:$L$36,9,0)</f>
        <v>0</v>
      </c>
      <c r="L76" s="192">
        <f>K76*J76</f>
        <v>0</v>
      </c>
      <c r="M76" s="201" t="s">
        <v>100</v>
      </c>
      <c r="N76" s="185"/>
    </row>
    <row r="77" spans="1:19" ht="19.5" customHeight="1" x14ac:dyDescent="0.25">
      <c r="A77" s="47" t="s">
        <v>55</v>
      </c>
      <c r="B77" s="48" t="s">
        <v>34</v>
      </c>
      <c r="C77" s="5"/>
      <c r="D77" s="5"/>
      <c r="E77" s="5"/>
      <c r="F77" s="5"/>
      <c r="G77" s="5"/>
      <c r="H77" s="5"/>
      <c r="I77" s="150"/>
      <c r="J77" s="150"/>
      <c r="K77" s="6"/>
      <c r="L77" s="6"/>
      <c r="M77" s="6"/>
      <c r="N77" s="6"/>
    </row>
    <row r="78" spans="1:19" ht="19.5" customHeight="1" outlineLevel="1" x14ac:dyDescent="0.25">
      <c r="A78" s="49" t="s">
        <v>56</v>
      </c>
      <c r="B78" s="50" t="s">
        <v>57</v>
      </c>
      <c r="C78" s="51"/>
      <c r="D78" s="51"/>
      <c r="E78" s="51"/>
      <c r="F78" s="51"/>
      <c r="G78" s="51"/>
      <c r="H78" s="51"/>
      <c r="I78" s="151"/>
      <c r="J78" s="151"/>
      <c r="K78" s="52"/>
      <c r="L78" s="52">
        <f>L79+L82</f>
        <v>0</v>
      </c>
      <c r="M78" s="52"/>
      <c r="N78" s="52"/>
    </row>
    <row r="79" spans="1:19" ht="19.5" customHeight="1" outlineLevel="2" x14ac:dyDescent="0.25">
      <c r="A79" s="69"/>
      <c r="B79" s="53" t="s">
        <v>12</v>
      </c>
      <c r="C79" s="66"/>
      <c r="D79" s="66"/>
      <c r="E79" s="66"/>
      <c r="F79" s="66"/>
      <c r="G79" s="66"/>
      <c r="H79" s="67"/>
      <c r="I79" s="152"/>
      <c r="J79" s="152"/>
      <c r="K79" s="20"/>
      <c r="L79" s="46">
        <f>L80+L81</f>
        <v>0</v>
      </c>
      <c r="M79" s="46"/>
      <c r="N79" s="46"/>
    </row>
    <row r="80" spans="1:19" ht="30.75" customHeight="1" outlineLevel="2" x14ac:dyDescent="0.25">
      <c r="A80" s="119"/>
      <c r="B80" s="55" t="s">
        <v>72</v>
      </c>
      <c r="C80" s="56"/>
      <c r="D80" s="56"/>
      <c r="E80" s="56"/>
      <c r="F80" s="56"/>
      <c r="G80" s="56" t="s">
        <v>6</v>
      </c>
      <c r="H80" s="116"/>
      <c r="I80" s="147">
        <f t="shared" ref="I80:I81" si="20">I83</f>
        <v>14</v>
      </c>
      <c r="J80" s="148">
        <f>SUM(I80:I80)</f>
        <v>14</v>
      </c>
      <c r="K80" s="57">
        <f>VLOOKUP(B80,Работа!$B$4:$G$28,4,0)</f>
        <v>0</v>
      </c>
      <c r="L80" s="57">
        <f>K80*J80</f>
        <v>0</v>
      </c>
      <c r="M80" s="57"/>
      <c r="N80" s="57"/>
    </row>
    <row r="81" spans="1:29" ht="30.75" customHeight="1" outlineLevel="2" x14ac:dyDescent="0.25">
      <c r="A81" s="119"/>
      <c r="B81" s="55" t="s">
        <v>74</v>
      </c>
      <c r="C81" s="56"/>
      <c r="D81" s="56"/>
      <c r="E81" s="56"/>
      <c r="F81" s="56"/>
      <c r="G81" s="56" t="s">
        <v>6</v>
      </c>
      <c r="H81" s="116"/>
      <c r="I81" s="147">
        <f t="shared" si="20"/>
        <v>1</v>
      </c>
      <c r="J81" s="148">
        <f>SUM(I81:I81)</f>
        <v>1</v>
      </c>
      <c r="K81" s="57">
        <f>VLOOKUP(B81,Работа!$B$4:$G$28,4,0)</f>
        <v>0</v>
      </c>
      <c r="L81" s="57">
        <f>K81*J81</f>
        <v>0</v>
      </c>
      <c r="M81" s="57"/>
      <c r="N81" s="57"/>
    </row>
    <row r="82" spans="1:29" ht="19.5" customHeight="1" outlineLevel="2" x14ac:dyDescent="0.25">
      <c r="A82" s="120"/>
      <c r="B82" s="59" t="s">
        <v>13</v>
      </c>
      <c r="C82" s="60"/>
      <c r="D82" s="60"/>
      <c r="E82" s="60"/>
      <c r="F82" s="60"/>
      <c r="G82" s="60"/>
      <c r="H82" s="60"/>
      <c r="I82" s="149"/>
      <c r="J82" s="149"/>
      <c r="K82" s="61"/>
      <c r="L82" s="62">
        <f>L83+L84</f>
        <v>0</v>
      </c>
      <c r="M82" s="62"/>
      <c r="N82" s="62"/>
    </row>
    <row r="83" spans="1:29" s="118" customFormat="1" ht="36.75" customHeight="1" outlineLevel="2" x14ac:dyDescent="0.25">
      <c r="A83" s="121"/>
      <c r="B83" s="92" t="s">
        <v>73</v>
      </c>
      <c r="C83" s="93"/>
      <c r="D83" s="93"/>
      <c r="E83" s="93"/>
      <c r="F83" s="93" t="s">
        <v>81</v>
      </c>
      <c r="G83" s="93" t="s">
        <v>6</v>
      </c>
      <c r="H83" s="98"/>
      <c r="I83" s="163">
        <v>14</v>
      </c>
      <c r="J83" s="153">
        <f>SUM(I83:I83)</f>
        <v>14</v>
      </c>
      <c r="K83" s="192">
        <f>VLOOKUP(B83,Материал!$B$5:$L$36,9,0)</f>
        <v>0</v>
      </c>
      <c r="L83" s="68">
        <f t="shared" ref="L83:L84" si="21">K83*J83</f>
        <v>0</v>
      </c>
      <c r="M83" s="64" t="s">
        <v>64</v>
      </c>
      <c r="N83" s="64"/>
    </row>
    <row r="84" spans="1:29" s="118" customFormat="1" ht="36.75" customHeight="1" outlineLevel="2" x14ac:dyDescent="0.25">
      <c r="A84" s="121"/>
      <c r="B84" s="92" t="s">
        <v>75</v>
      </c>
      <c r="C84" s="93"/>
      <c r="D84" s="93"/>
      <c r="E84" s="93"/>
      <c r="F84" s="190" t="s">
        <v>76</v>
      </c>
      <c r="G84" s="93" t="s">
        <v>6</v>
      </c>
      <c r="H84" s="98"/>
      <c r="I84" s="163">
        <v>1</v>
      </c>
      <c r="J84" s="153">
        <f>SUM(I84:I84)</f>
        <v>1</v>
      </c>
      <c r="K84" s="192">
        <f>VLOOKUP(B84,Материал!$B$5:$L$36,9,0)</f>
        <v>0</v>
      </c>
      <c r="L84" s="68">
        <f t="shared" si="21"/>
        <v>0</v>
      </c>
      <c r="M84" s="205" t="s">
        <v>102</v>
      </c>
      <c r="N84" s="64"/>
    </row>
    <row r="85" spans="1:29" ht="19.5" customHeight="1" x14ac:dyDescent="0.25">
      <c r="A85" s="47" t="s">
        <v>58</v>
      </c>
      <c r="B85" s="48" t="s">
        <v>59</v>
      </c>
      <c r="C85" s="5"/>
      <c r="D85" s="5"/>
      <c r="E85" s="5"/>
      <c r="F85" s="5"/>
      <c r="G85" s="5"/>
      <c r="H85" s="5"/>
      <c r="I85" s="150"/>
      <c r="J85" s="150"/>
      <c r="K85" s="6"/>
      <c r="L85" s="6"/>
      <c r="M85" s="6"/>
      <c r="N85" s="6"/>
    </row>
    <row r="86" spans="1:29" ht="19.5" customHeight="1" outlineLevel="1" x14ac:dyDescent="0.25">
      <c r="A86" s="49" t="s">
        <v>60</v>
      </c>
      <c r="B86" s="50" t="s">
        <v>59</v>
      </c>
      <c r="C86" s="51"/>
      <c r="D86" s="51"/>
      <c r="E86" s="51"/>
      <c r="F86" s="51"/>
      <c r="G86" s="51"/>
      <c r="H86" s="51"/>
      <c r="I86" s="151"/>
      <c r="J86" s="151"/>
      <c r="K86" s="52"/>
      <c r="L86" s="52">
        <f>L87+L89</f>
        <v>0</v>
      </c>
      <c r="M86" s="52"/>
      <c r="N86" s="52"/>
    </row>
    <row r="87" spans="1:29" ht="19.5" customHeight="1" outlineLevel="2" x14ac:dyDescent="0.25">
      <c r="A87" s="69"/>
      <c r="B87" s="53" t="s">
        <v>12</v>
      </c>
      <c r="C87" s="66"/>
      <c r="D87" s="66"/>
      <c r="E87" s="66"/>
      <c r="F87" s="66"/>
      <c r="G87" s="66"/>
      <c r="H87" s="67"/>
      <c r="I87" s="152"/>
      <c r="J87" s="152"/>
      <c r="K87" s="20"/>
      <c r="L87" s="46">
        <f>L88</f>
        <v>0</v>
      </c>
      <c r="M87" s="46"/>
      <c r="N87" s="46"/>
    </row>
    <row r="88" spans="1:29" ht="36" customHeight="1" outlineLevel="2" x14ac:dyDescent="0.25">
      <c r="A88" s="119"/>
      <c r="B88" s="55" t="s">
        <v>83</v>
      </c>
      <c r="C88" s="56"/>
      <c r="D88" s="56"/>
      <c r="E88" s="56"/>
      <c r="F88" s="56"/>
      <c r="G88" s="56" t="s">
        <v>7</v>
      </c>
      <c r="H88" s="116"/>
      <c r="I88" s="147">
        <f t="shared" ref="I88" si="22">I90</f>
        <v>16.309999999999999</v>
      </c>
      <c r="J88" s="148">
        <f>SUM(I88:I88)</f>
        <v>16.309999999999999</v>
      </c>
      <c r="K88" s="57">
        <f>VLOOKUP(B88,Работа!$B$4:$G$28,4,0)</f>
        <v>0</v>
      </c>
      <c r="L88" s="57">
        <f>K88*J88</f>
        <v>0</v>
      </c>
      <c r="M88" s="57"/>
      <c r="N88" s="57"/>
    </row>
    <row r="89" spans="1:29" ht="21" customHeight="1" outlineLevel="2" x14ac:dyDescent="0.25">
      <c r="A89" s="120"/>
      <c r="B89" s="59" t="s">
        <v>13</v>
      </c>
      <c r="C89" s="60"/>
      <c r="D89" s="60"/>
      <c r="E89" s="60"/>
      <c r="F89" s="60"/>
      <c r="G89" s="60"/>
      <c r="H89" s="60"/>
      <c r="I89" s="149"/>
      <c r="J89" s="149"/>
      <c r="K89" s="61"/>
      <c r="L89" s="62">
        <f>L90</f>
        <v>0</v>
      </c>
      <c r="M89" s="62"/>
      <c r="N89" s="62"/>
    </row>
    <row r="90" spans="1:29" s="2" customFormat="1" ht="27" customHeight="1" outlineLevel="2" x14ac:dyDescent="0.25">
      <c r="A90" s="122"/>
      <c r="B90" s="123" t="s">
        <v>82</v>
      </c>
      <c r="C90" s="89"/>
      <c r="D90" s="89"/>
      <c r="E90" s="89"/>
      <c r="F90" s="91" t="s">
        <v>88</v>
      </c>
      <c r="G90" s="89" t="s">
        <v>61</v>
      </c>
      <c r="H90" s="130"/>
      <c r="I90" s="164">
        <v>16.309999999999999</v>
      </c>
      <c r="J90" s="154">
        <f>SUM(I90:I90)</f>
        <v>16.309999999999999</v>
      </c>
      <c r="K90" s="192">
        <f>VLOOKUP(B90,Материал!$B$5:$L$36,9,0)</f>
        <v>0</v>
      </c>
      <c r="L90" s="124">
        <f>K90*J90</f>
        <v>0</v>
      </c>
      <c r="M90" s="205" t="s">
        <v>102</v>
      </c>
      <c r="N90" s="90"/>
    </row>
    <row r="91" spans="1:29" s="2" customFormat="1" ht="21" customHeight="1" outlineLevel="2" x14ac:dyDescent="0.25">
      <c r="A91" s="47" t="s">
        <v>85</v>
      </c>
      <c r="B91" s="48" t="s">
        <v>125</v>
      </c>
      <c r="C91" s="5"/>
      <c r="D91" s="5"/>
      <c r="E91" s="5"/>
      <c r="F91" s="5"/>
      <c r="G91" s="5"/>
      <c r="H91" s="5"/>
      <c r="I91" s="150"/>
      <c r="J91" s="150"/>
      <c r="K91" s="6"/>
      <c r="L91" s="6"/>
      <c r="M91" s="6"/>
      <c r="N91" s="6"/>
      <c r="Q91" s="27"/>
    </row>
    <row r="92" spans="1:29" s="2" customFormat="1" ht="21" customHeight="1" outlineLevel="2" x14ac:dyDescent="0.25">
      <c r="A92" s="49" t="s">
        <v>87</v>
      </c>
      <c r="B92" s="50" t="s">
        <v>126</v>
      </c>
      <c r="C92" s="51"/>
      <c r="D92" s="51"/>
      <c r="E92" s="51"/>
      <c r="F92" s="51"/>
      <c r="G92" s="51"/>
      <c r="H92" s="51"/>
      <c r="I92" s="151"/>
      <c r="J92" s="151"/>
      <c r="K92" s="52"/>
      <c r="L92" s="52">
        <f>L93+L95</f>
        <v>0</v>
      </c>
      <c r="M92" s="52"/>
      <c r="N92" s="52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</row>
    <row r="93" spans="1:29" s="2" customFormat="1" ht="21" customHeight="1" outlineLevel="2" x14ac:dyDescent="0.25">
      <c r="A93" s="65"/>
      <c r="B93" s="53" t="s">
        <v>12</v>
      </c>
      <c r="C93" s="66"/>
      <c r="D93" s="66"/>
      <c r="E93" s="66"/>
      <c r="F93" s="66"/>
      <c r="G93" s="66"/>
      <c r="H93" s="67"/>
      <c r="I93" s="152"/>
      <c r="J93" s="152"/>
      <c r="K93" s="20"/>
      <c r="L93" s="46">
        <f>L94</f>
        <v>0</v>
      </c>
      <c r="M93" s="46"/>
      <c r="N93" s="46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</row>
    <row r="94" spans="1:29" s="2" customFormat="1" ht="21" customHeight="1" outlineLevel="2" x14ac:dyDescent="0.25">
      <c r="A94" s="54"/>
      <c r="B94" s="55" t="s">
        <v>126</v>
      </c>
      <c r="C94" s="56"/>
      <c r="D94" s="56"/>
      <c r="E94" s="56"/>
      <c r="F94" s="56"/>
      <c r="G94" s="56" t="s">
        <v>6</v>
      </c>
      <c r="H94" s="116"/>
      <c r="I94" s="147">
        <f t="shared" ref="I94" si="23">I96</f>
        <v>9</v>
      </c>
      <c r="J94" s="148">
        <f>SUM(I94:I94)</f>
        <v>9</v>
      </c>
      <c r="K94" s="57">
        <f>VLOOKUP(B94,Работа!$B$4:$G$28,4,0)</f>
        <v>0</v>
      </c>
      <c r="L94" s="57">
        <f>K94*J94</f>
        <v>0</v>
      </c>
      <c r="M94" s="57"/>
      <c r="N94" s="57"/>
      <c r="O94" s="27"/>
      <c r="P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</row>
    <row r="95" spans="1:29" s="2" customFormat="1" ht="21" customHeight="1" outlineLevel="2" x14ac:dyDescent="0.25">
      <c r="A95" s="58"/>
      <c r="B95" s="59" t="s">
        <v>13</v>
      </c>
      <c r="C95" s="60"/>
      <c r="D95" s="60"/>
      <c r="E95" s="60"/>
      <c r="F95" s="60"/>
      <c r="G95" s="60"/>
      <c r="H95" s="60"/>
      <c r="I95" s="149"/>
      <c r="J95" s="149"/>
      <c r="K95" s="61"/>
      <c r="L95" s="62">
        <f>L96</f>
        <v>0</v>
      </c>
      <c r="M95" s="62"/>
      <c r="N95" s="62"/>
      <c r="S95" s="3"/>
      <c r="U95" s="4"/>
    </row>
    <row r="96" spans="1:29" s="2" customFormat="1" ht="21" customHeight="1" outlineLevel="2" x14ac:dyDescent="0.25">
      <c r="A96" s="73"/>
      <c r="B96" s="213" t="s">
        <v>127</v>
      </c>
      <c r="C96" s="68"/>
      <c r="D96" s="68"/>
      <c r="E96" s="68"/>
      <c r="F96" s="94" t="s">
        <v>128</v>
      </c>
      <c r="G96" s="68" t="s">
        <v>6</v>
      </c>
      <c r="H96" s="63"/>
      <c r="I96" s="214">
        <v>9</v>
      </c>
      <c r="J96" s="215">
        <f>SUM(I96:I96)</f>
        <v>9</v>
      </c>
      <c r="K96" s="192">
        <f>VLOOKUP(B96,Материал!$B$5:$L$36,9,0)</f>
        <v>0</v>
      </c>
      <c r="L96" s="68">
        <f>K96*J96</f>
        <v>0</v>
      </c>
      <c r="M96" s="185" t="s">
        <v>102</v>
      </c>
      <c r="N96" s="64"/>
      <c r="Q96" s="74"/>
      <c r="S96" s="3"/>
      <c r="U96" s="4"/>
    </row>
    <row r="97" spans="1:29" s="2" customFormat="1" ht="21" customHeight="1" outlineLevel="2" x14ac:dyDescent="0.25">
      <c r="A97" s="216" t="s">
        <v>129</v>
      </c>
      <c r="B97" s="217" t="s">
        <v>130</v>
      </c>
      <c r="C97" s="5"/>
      <c r="D97" s="5"/>
      <c r="E97" s="5"/>
      <c r="F97" s="5"/>
      <c r="G97" s="5"/>
      <c r="H97" s="5"/>
      <c r="I97" s="150"/>
      <c r="J97" s="150"/>
      <c r="K97" s="6"/>
      <c r="L97" s="6"/>
      <c r="M97" s="6"/>
      <c r="N97" s="6"/>
      <c r="O97" s="74"/>
      <c r="P97" s="74"/>
      <c r="Q97" s="74"/>
      <c r="R97" s="74"/>
      <c r="S97" s="75"/>
      <c r="T97" s="74"/>
      <c r="U97" s="76"/>
      <c r="V97" s="74"/>
      <c r="W97" s="74"/>
      <c r="X97" s="74"/>
      <c r="Y97" s="74"/>
      <c r="Z97" s="74"/>
      <c r="AA97" s="74"/>
      <c r="AB97" s="74"/>
      <c r="AC97" s="74"/>
    </row>
    <row r="98" spans="1:29" s="2" customFormat="1" ht="21" customHeight="1" outlineLevel="2" x14ac:dyDescent="0.25">
      <c r="A98" s="218" t="s">
        <v>131</v>
      </c>
      <c r="B98" s="219" t="s">
        <v>130</v>
      </c>
      <c r="C98" s="51"/>
      <c r="D98" s="51"/>
      <c r="E98" s="51"/>
      <c r="F98" s="51"/>
      <c r="G98" s="51"/>
      <c r="H98" s="51"/>
      <c r="I98" s="151"/>
      <c r="J98" s="151"/>
      <c r="K98" s="52"/>
      <c r="L98" s="52">
        <f>L99+L101</f>
        <v>0</v>
      </c>
      <c r="M98" s="52"/>
      <c r="N98" s="52"/>
      <c r="O98" s="74"/>
      <c r="P98" s="74"/>
      <c r="Q98" s="74"/>
      <c r="R98" s="74"/>
      <c r="S98" s="75"/>
      <c r="T98" s="74"/>
      <c r="U98" s="76"/>
      <c r="V98" s="74"/>
      <c r="W98" s="74"/>
      <c r="X98" s="74"/>
      <c r="Y98" s="74"/>
      <c r="Z98" s="74"/>
      <c r="AA98" s="74"/>
      <c r="AB98" s="74"/>
      <c r="AC98" s="74"/>
    </row>
    <row r="99" spans="1:29" s="2" customFormat="1" ht="21" customHeight="1" outlineLevel="2" x14ac:dyDescent="0.25">
      <c r="A99" s="220"/>
      <c r="B99" s="221" t="s">
        <v>12</v>
      </c>
      <c r="C99" s="66"/>
      <c r="D99" s="66"/>
      <c r="E99" s="66"/>
      <c r="F99" s="66"/>
      <c r="G99" s="66"/>
      <c r="H99" s="67"/>
      <c r="I99" s="152"/>
      <c r="J99" s="152"/>
      <c r="K99" s="20"/>
      <c r="L99" s="46">
        <f>L100</f>
        <v>0</v>
      </c>
      <c r="M99" s="46"/>
      <c r="N99" s="46"/>
      <c r="O99" s="74"/>
      <c r="P99" s="74"/>
      <c r="Q99" s="74"/>
      <c r="R99" s="74"/>
      <c r="S99" s="75"/>
      <c r="T99" s="74"/>
      <c r="U99" s="76"/>
      <c r="V99" s="74"/>
      <c r="W99" s="74"/>
      <c r="X99" s="74"/>
      <c r="Y99" s="74"/>
      <c r="Z99" s="74"/>
      <c r="AA99" s="74"/>
      <c r="AB99" s="74"/>
      <c r="AC99" s="74"/>
    </row>
    <row r="100" spans="1:29" s="2" customFormat="1" ht="21" customHeight="1" outlineLevel="2" x14ac:dyDescent="0.25">
      <c r="A100" s="119"/>
      <c r="B100" s="55" t="s">
        <v>134</v>
      </c>
      <c r="C100" s="56"/>
      <c r="D100" s="56"/>
      <c r="E100" s="56"/>
      <c r="F100" s="56"/>
      <c r="G100" s="56" t="s">
        <v>7</v>
      </c>
      <c r="H100" s="116"/>
      <c r="I100" s="147">
        <f t="shared" ref="I100" si="24">I102</f>
        <v>19.25</v>
      </c>
      <c r="J100" s="148">
        <f>SUM(I100:I100)</f>
        <v>19.25</v>
      </c>
      <c r="K100" s="57">
        <f>VLOOKUP(B100,Работа!$B$4:$G$28,4,0)</f>
        <v>0</v>
      </c>
      <c r="L100" s="57">
        <f>K100*J100</f>
        <v>0</v>
      </c>
      <c r="M100" s="57"/>
      <c r="N100" s="57"/>
      <c r="O100" s="74"/>
      <c r="P100" s="74"/>
      <c r="Q100" s="74"/>
      <c r="R100" s="74"/>
      <c r="S100" s="75"/>
      <c r="T100" s="74"/>
      <c r="U100" s="76"/>
      <c r="V100" s="74"/>
      <c r="W100" s="74"/>
      <c r="X100" s="74"/>
      <c r="Y100" s="74"/>
      <c r="Z100" s="74"/>
      <c r="AA100" s="74"/>
      <c r="AB100" s="74"/>
      <c r="AC100" s="74"/>
    </row>
    <row r="101" spans="1:29" s="2" customFormat="1" ht="21" customHeight="1" outlineLevel="2" x14ac:dyDescent="0.25">
      <c r="A101" s="222"/>
      <c r="B101" s="223" t="s">
        <v>13</v>
      </c>
      <c r="C101" s="89"/>
      <c r="D101" s="89"/>
      <c r="E101" s="89"/>
      <c r="F101" s="91"/>
      <c r="G101" s="89"/>
      <c r="H101" s="130"/>
      <c r="I101" s="130"/>
      <c r="J101" s="154"/>
      <c r="K101" s="88"/>
      <c r="L101" s="224">
        <f>L102</f>
        <v>0</v>
      </c>
      <c r="M101" s="91"/>
      <c r="N101" s="90"/>
      <c r="O101" s="74"/>
      <c r="P101" s="74"/>
      <c r="Q101" s="74"/>
      <c r="R101" s="74"/>
      <c r="S101" s="75"/>
      <c r="T101" s="74"/>
      <c r="U101" s="76"/>
      <c r="V101" s="74"/>
      <c r="W101" s="74"/>
      <c r="X101" s="74"/>
      <c r="Y101" s="74"/>
      <c r="Z101" s="74"/>
      <c r="AA101" s="74"/>
      <c r="AB101" s="74"/>
      <c r="AC101" s="74"/>
    </row>
    <row r="102" spans="1:29" s="2" customFormat="1" ht="21" customHeight="1" outlineLevel="2" x14ac:dyDescent="0.25">
      <c r="A102" s="120"/>
      <c r="B102" s="92" t="s">
        <v>133</v>
      </c>
      <c r="C102" s="93"/>
      <c r="D102" s="93"/>
      <c r="E102" s="93"/>
      <c r="F102" s="93" t="s">
        <v>132</v>
      </c>
      <c r="G102" s="93" t="s">
        <v>7</v>
      </c>
      <c r="H102" s="98"/>
      <c r="I102" s="163">
        <v>19.25</v>
      </c>
      <c r="J102" s="153">
        <f>SUM(I102:I102)</f>
        <v>19.25</v>
      </c>
      <c r="K102" s="192">
        <f>VLOOKUP(B102,Материал!$B$5:$L$36,9,0)</f>
        <v>0</v>
      </c>
      <c r="L102" s="68">
        <f>K102*J102</f>
        <v>0</v>
      </c>
      <c r="M102" s="185" t="s">
        <v>102</v>
      </c>
      <c r="N102" s="64"/>
      <c r="O102" s="74"/>
      <c r="P102" s="74"/>
      <c r="Q102" s="74"/>
      <c r="R102" s="74"/>
      <c r="S102" s="75"/>
      <c r="T102" s="74"/>
      <c r="U102" s="76"/>
      <c r="V102" s="74"/>
      <c r="W102" s="74"/>
      <c r="X102" s="74"/>
      <c r="Y102" s="74"/>
      <c r="Z102" s="74"/>
      <c r="AA102" s="74"/>
      <c r="AB102" s="74"/>
      <c r="AC102" s="74"/>
    </row>
    <row r="103" spans="1:29" x14ac:dyDescent="0.25">
      <c r="A103" s="47" t="s">
        <v>23</v>
      </c>
      <c r="B103" s="48" t="s">
        <v>22</v>
      </c>
      <c r="C103" s="5"/>
      <c r="D103" s="5"/>
      <c r="E103" s="5"/>
      <c r="F103" s="5"/>
      <c r="G103" s="5"/>
      <c r="H103" s="5"/>
      <c r="I103" s="150"/>
      <c r="J103" s="150"/>
      <c r="K103" s="6"/>
      <c r="L103" s="6"/>
      <c r="M103" s="6"/>
      <c r="N103" s="6"/>
    </row>
    <row r="104" spans="1:29" ht="19.5" customHeight="1" outlineLevel="1" x14ac:dyDescent="0.25">
      <c r="A104" s="49" t="s">
        <v>24</v>
      </c>
      <c r="B104" s="50" t="s">
        <v>22</v>
      </c>
      <c r="C104" s="51"/>
      <c r="D104" s="51"/>
      <c r="E104" s="51"/>
      <c r="F104" s="51"/>
      <c r="G104" s="51"/>
      <c r="H104" s="51"/>
      <c r="I104" s="151"/>
      <c r="J104" s="151"/>
      <c r="K104" s="52"/>
      <c r="L104" s="52">
        <f>L105+L108</f>
        <v>0</v>
      </c>
      <c r="M104" s="52"/>
      <c r="N104" s="52"/>
    </row>
    <row r="105" spans="1:29" ht="19.5" customHeight="1" outlineLevel="2" x14ac:dyDescent="0.25">
      <c r="A105" s="69"/>
      <c r="B105" s="53" t="s">
        <v>12</v>
      </c>
      <c r="C105" s="66"/>
      <c r="D105" s="66"/>
      <c r="E105" s="66"/>
      <c r="F105" s="66"/>
      <c r="G105" s="66"/>
      <c r="H105" s="67"/>
      <c r="I105" s="152"/>
      <c r="J105" s="152"/>
      <c r="K105" s="20"/>
      <c r="L105" s="46">
        <f>L106+L107</f>
        <v>0</v>
      </c>
      <c r="M105" s="46"/>
      <c r="N105" s="46"/>
    </row>
    <row r="106" spans="1:29" ht="26.25" customHeight="1" outlineLevel="2" x14ac:dyDescent="0.25">
      <c r="A106" s="119"/>
      <c r="B106" s="55" t="s">
        <v>62</v>
      </c>
      <c r="C106" s="56"/>
      <c r="D106" s="56"/>
      <c r="E106" s="56"/>
      <c r="F106" s="56"/>
      <c r="G106" s="56" t="s">
        <v>6</v>
      </c>
      <c r="H106" s="116"/>
      <c r="I106" s="147">
        <f>I109</f>
        <v>9</v>
      </c>
      <c r="J106" s="148">
        <f>SUM(I106:I106)</f>
        <v>9</v>
      </c>
      <c r="K106" s="57">
        <f>VLOOKUP(B106,Работа!$B$4:$G$28,4,0)</f>
        <v>0</v>
      </c>
      <c r="L106" s="57">
        <f>K106*J106</f>
        <v>0</v>
      </c>
      <c r="M106" s="57"/>
      <c r="N106" s="57"/>
    </row>
    <row r="107" spans="1:29" ht="26.25" customHeight="1" outlineLevel="2" x14ac:dyDescent="0.25">
      <c r="A107" s="119"/>
      <c r="B107" s="55" t="s">
        <v>30</v>
      </c>
      <c r="C107" s="56"/>
      <c r="D107" s="56"/>
      <c r="E107" s="56"/>
      <c r="F107" s="56"/>
      <c r="G107" s="56" t="s">
        <v>7</v>
      </c>
      <c r="H107" s="116"/>
      <c r="I107" s="147">
        <v>560.13</v>
      </c>
      <c r="J107" s="148">
        <f>SUM(I107:I107)</f>
        <v>560.13</v>
      </c>
      <c r="K107" s="57">
        <f>VLOOKUP(B107,Работа!$B$4:$G$28,4,0)</f>
        <v>0</v>
      </c>
      <c r="L107" s="57">
        <f>K107*J107</f>
        <v>0</v>
      </c>
      <c r="M107" s="57"/>
      <c r="N107" s="57"/>
      <c r="V107" s="26"/>
      <c r="W107" s="26"/>
      <c r="X107" s="26"/>
      <c r="Y107" s="26"/>
      <c r="Z107" s="26"/>
      <c r="AA107" s="26"/>
      <c r="AB107" s="26"/>
      <c r="AC107" s="26"/>
    </row>
    <row r="108" spans="1:29" ht="24" customHeight="1" outlineLevel="2" x14ac:dyDescent="0.25">
      <c r="A108" s="120"/>
      <c r="B108" s="59" t="s">
        <v>13</v>
      </c>
      <c r="C108" s="60"/>
      <c r="D108" s="60"/>
      <c r="E108" s="60"/>
      <c r="F108" s="60"/>
      <c r="G108" s="60"/>
      <c r="H108" s="60"/>
      <c r="I108" s="149"/>
      <c r="J108" s="149"/>
      <c r="K108" s="61"/>
      <c r="L108" s="62">
        <f>L109</f>
        <v>0</v>
      </c>
      <c r="M108" s="62"/>
      <c r="N108" s="62"/>
    </row>
    <row r="109" spans="1:29" ht="27" customHeight="1" outlineLevel="2" x14ac:dyDescent="0.25">
      <c r="A109" s="120"/>
      <c r="B109" s="92" t="s">
        <v>63</v>
      </c>
      <c r="C109" s="93"/>
      <c r="D109" s="93"/>
      <c r="E109" s="93"/>
      <c r="F109" s="93" t="s">
        <v>64</v>
      </c>
      <c r="G109" s="93" t="s">
        <v>6</v>
      </c>
      <c r="H109" s="98"/>
      <c r="I109" s="163">
        <v>9</v>
      </c>
      <c r="J109" s="153">
        <f>SUM(I109:I109)</f>
        <v>9</v>
      </c>
      <c r="K109" s="192">
        <f>VLOOKUP(B109,Материал!$B$5:$L$36,9,0)</f>
        <v>0</v>
      </c>
      <c r="L109" s="68">
        <f>K109*J109</f>
        <v>0</v>
      </c>
      <c r="M109" s="93" t="s">
        <v>64</v>
      </c>
      <c r="N109" s="64"/>
    </row>
    <row r="110" spans="1:29" ht="18" customHeight="1" x14ac:dyDescent="0.25">
      <c r="A110" s="5"/>
      <c r="B110" s="240" t="s">
        <v>25</v>
      </c>
      <c r="C110" s="241"/>
      <c r="D110" s="241"/>
      <c r="E110" s="241"/>
      <c r="F110" s="241"/>
      <c r="G110" s="241"/>
      <c r="H110" s="241"/>
      <c r="I110" s="241"/>
      <c r="J110" s="241"/>
      <c r="K110" s="242"/>
      <c r="L110" s="6">
        <f>L72+L25+L17+L78+L86+L104+L98+L92+L59+L53</f>
        <v>0</v>
      </c>
      <c r="M110" s="5"/>
      <c r="N110" s="5"/>
    </row>
    <row r="111" spans="1:29" ht="18" customHeight="1" x14ac:dyDescent="0.25">
      <c r="A111" s="19"/>
      <c r="B111" s="243" t="s">
        <v>8</v>
      </c>
      <c r="C111" s="244"/>
      <c r="D111" s="244"/>
      <c r="E111" s="244"/>
      <c r="F111" s="244"/>
      <c r="G111" s="244"/>
      <c r="H111" s="244"/>
      <c r="I111" s="244"/>
      <c r="J111" s="244"/>
      <c r="K111" s="245"/>
      <c r="L111" s="20">
        <f>L105+L99+L93+L87+L79+L73+L60+L54+L26+L18</f>
        <v>0</v>
      </c>
      <c r="M111" s="19"/>
      <c r="N111" s="19"/>
      <c r="Q111" s="1"/>
    </row>
    <row r="112" spans="1:29" ht="18" customHeight="1" x14ac:dyDescent="0.25">
      <c r="A112" s="19"/>
      <c r="B112" s="243" t="s">
        <v>9</v>
      </c>
      <c r="C112" s="244"/>
      <c r="D112" s="244"/>
      <c r="E112" s="244"/>
      <c r="F112" s="244"/>
      <c r="G112" s="244"/>
      <c r="H112" s="244"/>
      <c r="I112" s="244"/>
      <c r="J112" s="244"/>
      <c r="K112" s="245"/>
      <c r="L112" s="20">
        <f>L108+L101+L95+L89+L82+L75+L62+L56+L39+L20</f>
        <v>0</v>
      </c>
      <c r="M112" s="19"/>
      <c r="N112" s="19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6" customFormat="1" ht="18" customHeight="1" x14ac:dyDescent="0.25">
      <c r="A113" s="19"/>
      <c r="B113" s="243" t="s">
        <v>17</v>
      </c>
      <c r="C113" s="244"/>
      <c r="D113" s="244"/>
      <c r="E113" s="244"/>
      <c r="F113" s="244"/>
      <c r="G113" s="244"/>
      <c r="H113" s="244"/>
      <c r="I113" s="244"/>
      <c r="J113" s="244"/>
      <c r="K113" s="245"/>
      <c r="L113" s="20"/>
      <c r="M113" s="19"/>
      <c r="N113" s="19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x14ac:dyDescent="0.25"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x14ac:dyDescent="0.25"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x14ac:dyDescent="0.25">
      <c r="B116" s="208" t="s">
        <v>98</v>
      </c>
      <c r="C116" s="209"/>
      <c r="D116" s="209"/>
      <c r="E116" s="209"/>
      <c r="F116" s="210"/>
      <c r="G116" s="209"/>
      <c r="H116" s="211"/>
      <c r="I116" s="21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34" customFormat="1" ht="24.75" customHeight="1" x14ac:dyDescent="0.25">
      <c r="A117" s="100"/>
      <c r="B117" s="228" t="s">
        <v>136</v>
      </c>
      <c r="C117" s="229"/>
      <c r="D117" s="229"/>
      <c r="E117" s="229"/>
      <c r="F117" s="230"/>
      <c r="G117" s="229"/>
      <c r="H117" s="231"/>
      <c r="I117" s="232"/>
      <c r="J117" s="143"/>
      <c r="K117" s="233"/>
      <c r="L117" s="233"/>
      <c r="M117" s="100"/>
      <c r="N117" s="100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</row>
    <row r="118" spans="1:29" s="234" customFormat="1" ht="24.75" customHeight="1" x14ac:dyDescent="0.25">
      <c r="A118" s="100"/>
      <c r="B118" s="228" t="s">
        <v>137</v>
      </c>
      <c r="C118" s="229"/>
      <c r="D118" s="229"/>
      <c r="E118" s="229"/>
      <c r="F118" s="230"/>
      <c r="G118" s="229"/>
      <c r="H118" s="231"/>
      <c r="I118" s="232"/>
      <c r="J118" s="143"/>
      <c r="K118" s="233"/>
      <c r="L118" s="233"/>
      <c r="M118" s="100"/>
      <c r="N118" s="100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</row>
    <row r="119" spans="1:29" ht="47.25" customHeight="1" x14ac:dyDescent="0.25">
      <c r="B119" s="246" t="s">
        <v>135</v>
      </c>
      <c r="C119" s="246"/>
      <c r="D119" s="246"/>
      <c r="E119" s="246"/>
      <c r="F119" s="246"/>
      <c r="G119" s="246"/>
      <c r="H119" s="246"/>
      <c r="I119" s="246"/>
      <c r="J119" s="246"/>
      <c r="K119" s="246"/>
      <c r="L119" s="246"/>
      <c r="M119" s="246"/>
      <c r="N119" s="246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20.25" x14ac:dyDescent="0.25">
      <c r="B120" s="225"/>
      <c r="C120" s="209"/>
      <c r="D120" s="209"/>
      <c r="E120" s="209"/>
      <c r="F120" s="210"/>
      <c r="G120" s="209"/>
      <c r="H120" s="211"/>
      <c r="I120" s="21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1" customFormat="1" ht="21.75" customHeight="1" x14ac:dyDescent="0.25">
      <c r="B121" s="125" t="s">
        <v>26</v>
      </c>
      <c r="C121" s="126"/>
      <c r="D121" s="126"/>
      <c r="E121" s="126"/>
      <c r="H121" s="21"/>
      <c r="I121" s="155"/>
      <c r="J121" s="156"/>
    </row>
    <row r="122" spans="1:29" s="1" customFormat="1" ht="20.25" customHeight="1" x14ac:dyDescent="0.25">
      <c r="B122" s="200" t="s">
        <v>84</v>
      </c>
      <c r="H122" s="21"/>
      <c r="I122" s="155"/>
      <c r="J122" s="156"/>
      <c r="N122" s="16"/>
    </row>
    <row r="123" spans="1:29" s="1" customFormat="1" ht="20.25" customHeight="1" x14ac:dyDescent="0.25">
      <c r="B123" s="200" t="s">
        <v>65</v>
      </c>
      <c r="H123" s="21"/>
      <c r="I123" s="155"/>
      <c r="J123" s="156"/>
    </row>
    <row r="124" spans="1:29" s="1" customFormat="1" ht="20.25" customHeight="1" x14ac:dyDescent="0.25">
      <c r="B124" s="200" t="s">
        <v>89</v>
      </c>
      <c r="H124" s="21"/>
      <c r="I124" s="155"/>
      <c r="J124" s="156"/>
    </row>
    <row r="125" spans="1:29" s="1" customFormat="1" ht="30.75" customHeight="1" x14ac:dyDescent="0.25">
      <c r="B125" s="247" t="s">
        <v>90</v>
      </c>
      <c r="C125" s="247"/>
      <c r="D125" s="247"/>
      <c r="E125" s="247"/>
      <c r="F125" s="247"/>
      <c r="G125" s="247"/>
      <c r="H125" s="247"/>
      <c r="I125" s="247"/>
      <c r="J125" s="247"/>
      <c r="K125" s="247"/>
      <c r="L125" s="247"/>
      <c r="M125" s="247"/>
      <c r="N125" s="247"/>
    </row>
    <row r="126" spans="1:29" s="1" customFormat="1" ht="39.75" customHeight="1" x14ac:dyDescent="0.25">
      <c r="B126" s="247" t="s">
        <v>99</v>
      </c>
      <c r="C126" s="247"/>
      <c r="D126" s="247"/>
      <c r="E126" s="247"/>
      <c r="F126" s="247"/>
      <c r="G126" s="247"/>
      <c r="H126" s="247"/>
      <c r="I126" s="247"/>
      <c r="J126" s="247"/>
      <c r="K126" s="247"/>
      <c r="L126" s="247"/>
      <c r="M126" s="247"/>
      <c r="N126" s="247"/>
      <c r="Q126" s="2"/>
    </row>
    <row r="127" spans="1:29" s="1" customFormat="1" ht="20.25" customHeight="1" x14ac:dyDescent="0.25">
      <c r="B127" s="200" t="s">
        <v>101</v>
      </c>
      <c r="H127" s="21"/>
      <c r="I127" s="155"/>
      <c r="J127" s="156"/>
      <c r="O127" s="2"/>
      <c r="P127" s="2"/>
      <c r="Q127" s="2"/>
      <c r="R127" s="3"/>
      <c r="S127" s="2"/>
      <c r="T127" s="4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s="1" customFormat="1" ht="20.25" customHeight="1" x14ac:dyDescent="0.25">
      <c r="B128" s="200" t="s">
        <v>91</v>
      </c>
      <c r="H128" s="21"/>
      <c r="I128" s="155"/>
      <c r="J128" s="156"/>
      <c r="O128" s="2"/>
      <c r="P128" s="2"/>
      <c r="Q128" s="2"/>
      <c r="R128" s="3"/>
      <c r="S128" s="2"/>
      <c r="T128" s="4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s="1" customFormat="1" ht="20.25" customHeight="1" x14ac:dyDescent="0.25">
      <c r="B129" s="200" t="s">
        <v>92</v>
      </c>
      <c r="H129" s="21"/>
      <c r="I129" s="155"/>
      <c r="J129" s="156"/>
      <c r="O129" s="2"/>
      <c r="P129" s="2"/>
      <c r="R129" s="3"/>
      <c r="S129" s="2"/>
      <c r="T129" s="4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s="1" customFormat="1" ht="20.25" customHeight="1" x14ac:dyDescent="0.25">
      <c r="B130" s="200" t="s">
        <v>93</v>
      </c>
      <c r="H130" s="21"/>
      <c r="I130" s="155"/>
      <c r="J130" s="156"/>
    </row>
    <row r="131" spans="1:29" s="1" customFormat="1" ht="20.25" customHeight="1" x14ac:dyDescent="0.25">
      <c r="B131" s="200" t="s">
        <v>94</v>
      </c>
      <c r="I131" s="155"/>
      <c r="J131" s="155"/>
    </row>
    <row r="132" spans="1:29" s="1" customFormat="1" ht="20.25" customHeight="1" x14ac:dyDescent="0.25">
      <c r="B132" s="14" t="s">
        <v>95</v>
      </c>
      <c r="H132" s="21"/>
      <c r="I132" s="155"/>
      <c r="J132" s="156"/>
    </row>
    <row r="133" spans="1:29" s="2" customFormat="1" x14ac:dyDescent="0.25">
      <c r="A133" s="10"/>
      <c r="B133" s="200" t="s">
        <v>96</v>
      </c>
      <c r="C133" s="9"/>
      <c r="D133" s="79"/>
      <c r="E133" s="79"/>
      <c r="F133" s="7"/>
      <c r="G133" s="9"/>
      <c r="H133" s="9"/>
      <c r="I133" s="171"/>
      <c r="J133" s="173"/>
      <c r="K133" s="172"/>
      <c r="L133" s="172"/>
      <c r="M133" s="25"/>
      <c r="N133" s="9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s="2" customFormat="1" x14ac:dyDescent="0.25">
      <c r="A134" s="10"/>
      <c r="B134" s="235" t="s">
        <v>97</v>
      </c>
      <c r="C134" s="206"/>
      <c r="D134" s="207"/>
      <c r="E134" s="207"/>
      <c r="F134" s="7"/>
      <c r="G134" s="9"/>
      <c r="H134" s="9"/>
      <c r="I134" s="171"/>
      <c r="J134" s="173"/>
      <c r="K134" s="172"/>
      <c r="L134" s="172"/>
      <c r="M134" s="25"/>
      <c r="N134" s="9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s="2" customFormat="1" x14ac:dyDescent="0.25">
      <c r="A135" s="10"/>
      <c r="B135" s="14"/>
      <c r="C135" s="9"/>
      <c r="D135" s="79"/>
      <c r="E135" s="79"/>
      <c r="F135" s="7"/>
      <c r="G135" s="9"/>
      <c r="H135" s="9"/>
      <c r="I135" s="171"/>
      <c r="J135" s="173"/>
      <c r="K135" s="172"/>
      <c r="L135" s="172"/>
      <c r="M135" s="25"/>
      <c r="N135" s="9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s="1" customFormat="1" ht="22.5" customHeight="1" x14ac:dyDescent="0.25">
      <c r="B136" s="14" t="s">
        <v>66</v>
      </c>
      <c r="H136" s="21"/>
      <c r="I136" s="155"/>
      <c r="J136" s="156"/>
    </row>
    <row r="137" spans="1:29" s="1" customFormat="1" ht="18.75" customHeight="1" x14ac:dyDescent="0.25">
      <c r="B137" s="14" t="s">
        <v>67</v>
      </c>
      <c r="H137" s="21"/>
      <c r="I137" s="155"/>
      <c r="J137" s="156"/>
      <c r="Q137" s="2"/>
    </row>
    <row r="138" spans="1:29" s="1" customFormat="1" ht="18.75" customHeight="1" x14ac:dyDescent="0.25">
      <c r="B138" s="14" t="s">
        <v>68</v>
      </c>
      <c r="H138" s="21"/>
      <c r="I138" s="155"/>
      <c r="J138" s="156"/>
      <c r="O138" s="2"/>
      <c r="P138" s="2"/>
      <c r="Q138" s="2"/>
      <c r="R138" s="3"/>
      <c r="S138" s="2"/>
      <c r="T138" s="4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s="1" customFormat="1" ht="18.75" customHeight="1" x14ac:dyDescent="0.25">
      <c r="B139" s="14" t="s">
        <v>69</v>
      </c>
      <c r="H139" s="21"/>
      <c r="I139" s="155"/>
      <c r="J139" s="156"/>
      <c r="O139" s="2"/>
      <c r="P139" s="2"/>
      <c r="Q139" s="2"/>
      <c r="R139" s="3"/>
      <c r="S139" s="2"/>
      <c r="T139" s="4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s="1" customFormat="1" ht="18.75" customHeight="1" x14ac:dyDescent="0.25">
      <c r="B140" s="14" t="s">
        <v>70</v>
      </c>
      <c r="H140" s="21"/>
      <c r="I140" s="155"/>
      <c r="J140" s="156"/>
      <c r="O140" s="2"/>
      <c r="P140" s="2"/>
      <c r="Q140" s="27"/>
      <c r="R140" s="3"/>
      <c r="S140" s="2"/>
      <c r="T140" s="4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s="1" customFormat="1" ht="18.75" customHeight="1" x14ac:dyDescent="0.25">
      <c r="B141" s="14" t="s">
        <v>71</v>
      </c>
      <c r="H141" s="21"/>
      <c r="I141" s="155"/>
      <c r="J141" s="156"/>
      <c r="O141" s="27"/>
      <c r="P141" s="27"/>
      <c r="Q141" s="27"/>
      <c r="R141" s="27"/>
      <c r="S141" s="27"/>
      <c r="T141" s="27"/>
      <c r="U141" s="26"/>
      <c r="V141" s="26"/>
      <c r="W141" s="26"/>
      <c r="X141" s="26"/>
      <c r="Y141" s="26"/>
      <c r="Z141" s="26"/>
      <c r="AA141" s="26"/>
      <c r="AB141" s="26"/>
      <c r="AC141" s="26"/>
    </row>
    <row r="142" spans="1:29" s="1" customFormat="1" ht="18.75" customHeight="1" x14ac:dyDescent="0.25">
      <c r="B142" s="14" t="s">
        <v>183</v>
      </c>
      <c r="H142" s="21"/>
      <c r="I142" s="155"/>
      <c r="J142" s="156"/>
      <c r="O142" s="27"/>
      <c r="P142" s="27"/>
      <c r="Q142" s="27"/>
      <c r="R142" s="27"/>
      <c r="S142" s="27"/>
      <c r="T142" s="27"/>
      <c r="U142" s="26"/>
      <c r="V142" s="26"/>
      <c r="W142" s="26"/>
      <c r="X142" s="26"/>
      <c r="Y142" s="26"/>
      <c r="Z142" s="26"/>
      <c r="AA142" s="26"/>
      <c r="AB142" s="26"/>
      <c r="AC142" s="26"/>
    </row>
    <row r="143" spans="1:29" s="1" customFormat="1" ht="18.75" customHeight="1" x14ac:dyDescent="0.25">
      <c r="B143" s="14" t="s">
        <v>182</v>
      </c>
      <c r="H143" s="21"/>
      <c r="I143" s="155"/>
      <c r="J143" s="156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</row>
    <row r="144" spans="1:29" s="1" customFormat="1" ht="18.75" customHeight="1" x14ac:dyDescent="0.25">
      <c r="B144" s="14"/>
      <c r="H144" s="21"/>
      <c r="I144" s="155"/>
      <c r="J144" s="156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</row>
    <row r="145" spans="1:29" s="2" customFormat="1" ht="23.25" customHeight="1" x14ac:dyDescent="0.25">
      <c r="A145" s="1"/>
      <c r="B145" s="238" t="s">
        <v>184</v>
      </c>
      <c r="C145" s="238"/>
      <c r="D145" s="238"/>
      <c r="E145" s="238"/>
      <c r="F145" s="238"/>
      <c r="G145" s="238"/>
      <c r="H145" s="238"/>
      <c r="I145" s="238"/>
      <c r="J145" s="238"/>
      <c r="K145" s="238"/>
      <c r="L145" s="238"/>
      <c r="M145" s="238"/>
      <c r="N145" s="238"/>
      <c r="O145" s="238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</row>
    <row r="146" spans="1:29" s="2" customFormat="1" ht="40.5" customHeight="1" x14ac:dyDescent="0.25">
      <c r="A146" s="1"/>
      <c r="B146" s="238" t="s">
        <v>185</v>
      </c>
      <c r="C146" s="238"/>
      <c r="D146" s="238"/>
      <c r="E146" s="238"/>
      <c r="F146" s="238"/>
      <c r="G146" s="238"/>
      <c r="H146" s="238"/>
      <c r="I146" s="238"/>
      <c r="J146" s="238"/>
      <c r="K146" s="238"/>
      <c r="L146" s="238"/>
      <c r="M146" s="238"/>
      <c r="N146" s="238"/>
      <c r="O146" s="236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</row>
    <row r="147" spans="1:29" s="2" customFormat="1" ht="21" customHeight="1" x14ac:dyDescent="0.25">
      <c r="A147" s="1"/>
      <c r="B147" s="237" t="s">
        <v>18</v>
      </c>
      <c r="C147" s="237"/>
      <c r="D147" s="237"/>
      <c r="E147" s="237"/>
      <c r="F147" s="237"/>
      <c r="G147" s="237"/>
      <c r="H147" s="237"/>
      <c r="I147" s="237"/>
      <c r="J147" s="237"/>
      <c r="K147" s="237"/>
      <c r="L147" s="237"/>
      <c r="M147" s="237"/>
      <c r="N147" s="237"/>
      <c r="O147" s="23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</row>
    <row r="148" spans="1:29" s="26" customFormat="1" ht="21" customHeight="1" x14ac:dyDescent="0.25">
      <c r="A148" s="11"/>
      <c r="B148" s="237" t="s">
        <v>186</v>
      </c>
      <c r="C148" s="237"/>
      <c r="D148" s="237"/>
      <c r="E148" s="237"/>
      <c r="F148" s="237"/>
      <c r="G148" s="237"/>
      <c r="H148" s="237"/>
      <c r="I148" s="237"/>
      <c r="J148" s="237"/>
      <c r="K148" s="237"/>
      <c r="L148" s="237"/>
      <c r="M148" s="237"/>
      <c r="N148" s="237"/>
      <c r="O148" s="23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</row>
    <row r="149" spans="1:29" s="26" customFormat="1" x14ac:dyDescent="0.25">
      <c r="A149" s="11"/>
      <c r="B149" s="15"/>
      <c r="C149" s="17"/>
      <c r="D149" s="17"/>
      <c r="E149" s="17"/>
      <c r="F149" s="127"/>
      <c r="G149" s="17"/>
      <c r="H149" s="131"/>
      <c r="I149" s="157"/>
      <c r="J149" s="136"/>
      <c r="K149" s="17"/>
      <c r="L149" s="17"/>
      <c r="M149" s="11"/>
      <c r="N149" s="11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</row>
  </sheetData>
  <sheetProtection algorithmName="SHA-512" hashValue="qI1Ztc2UtGAt8vdHQpfG3ahuJtrN4qewUjar/JuDVtwtlLp8IQ68CZz2lzdTsF71a4d/vqyyhekZxL18wCxrvA==" saltValue="+qBF+ZTNNsAtDVDFRofnlA==" spinCount="100000" sheet="1" objects="1" scenarios="1" selectLockedCells="1" selectUnlockedCells="1"/>
  <mergeCells count="12">
    <mergeCell ref="B148:O148"/>
    <mergeCell ref="B146:N146"/>
    <mergeCell ref="A10:N10"/>
    <mergeCell ref="B110:K110"/>
    <mergeCell ref="B111:K111"/>
    <mergeCell ref="B112:K112"/>
    <mergeCell ref="B113:K113"/>
    <mergeCell ref="B119:N119"/>
    <mergeCell ref="B126:N126"/>
    <mergeCell ref="B125:N125"/>
    <mergeCell ref="B145:O145"/>
    <mergeCell ref="B147:O147"/>
  </mergeCells>
  <phoneticPr fontId="19" type="noConversion"/>
  <pageMargins left="0.70866141732283472" right="0.70866141732283472" top="0.74803149606299213" bottom="0.74803149606299213" header="0.31496062992125984" footer="0.31496062992125984"/>
  <pageSetup scale="2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"/>
  <sheetViews>
    <sheetView view="pageBreakPreview" zoomScale="60" zoomScaleNormal="70" workbookViewId="0">
      <selection activeCell="E28" sqref="E28"/>
    </sheetView>
  </sheetViews>
  <sheetFormatPr defaultRowHeight="15.75" x14ac:dyDescent="0.25"/>
  <cols>
    <col min="1" max="1" width="14.85546875" style="11" customWidth="1"/>
    <col min="2" max="2" width="82.42578125" style="1" customWidth="1"/>
    <col min="3" max="3" width="10.7109375" style="1" customWidth="1"/>
    <col min="4" max="4" width="21.7109375" style="72" customWidth="1"/>
    <col min="5" max="5" width="20.28515625" style="24" customWidth="1"/>
    <col min="6" max="6" width="24.42578125" style="24" customWidth="1"/>
    <col min="7" max="7" width="27.28515625" style="25" customWidth="1"/>
    <col min="8" max="8" width="15.85546875" style="2" customWidth="1"/>
    <col min="9" max="11" width="9.140625" style="2"/>
    <col min="12" max="12" width="28.28515625" style="3" customWidth="1"/>
    <col min="13" max="13" width="12" style="2" customWidth="1"/>
    <col min="14" max="14" width="12" style="4" bestFit="1" customWidth="1"/>
    <col min="15" max="15" width="9.140625" style="2"/>
    <col min="16" max="16" width="12" style="2" bestFit="1" customWidth="1"/>
    <col min="17" max="16384" width="9.140625" style="2"/>
  </cols>
  <sheetData>
    <row r="1" spans="1:8" ht="22.5" customHeight="1" x14ac:dyDescent="0.25">
      <c r="A1" s="239" t="s">
        <v>140</v>
      </c>
      <c r="B1" s="239"/>
      <c r="C1" s="239"/>
      <c r="D1" s="239"/>
      <c r="E1" s="239"/>
      <c r="F1" s="239"/>
      <c r="G1" s="239"/>
    </row>
    <row r="3" spans="1:8" ht="31.5" x14ac:dyDescent="0.25">
      <c r="A3" s="12" t="s">
        <v>20</v>
      </c>
      <c r="B3" s="13" t="s">
        <v>10</v>
      </c>
      <c r="C3" s="13" t="s">
        <v>0</v>
      </c>
      <c r="D3" s="37" t="s">
        <v>1</v>
      </c>
      <c r="E3" s="71" t="s">
        <v>2</v>
      </c>
      <c r="F3" s="37" t="s">
        <v>3</v>
      </c>
      <c r="G3" s="37" t="s">
        <v>4</v>
      </c>
    </row>
    <row r="4" spans="1:8" ht="20.25" customHeight="1" x14ac:dyDescent="0.25">
      <c r="A4" s="38" t="s">
        <v>15</v>
      </c>
      <c r="B4" s="39" t="s">
        <v>14</v>
      </c>
      <c r="C4" s="39"/>
      <c r="D4" s="39"/>
      <c r="E4" s="175"/>
      <c r="F4" s="39"/>
      <c r="G4" s="39"/>
      <c r="H4" s="18"/>
    </row>
    <row r="5" spans="1:8" ht="20.25" customHeight="1" x14ac:dyDescent="0.25">
      <c r="A5" s="42" t="s">
        <v>42</v>
      </c>
      <c r="B5" s="43" t="s">
        <v>43</v>
      </c>
      <c r="C5" s="43"/>
      <c r="D5" s="43"/>
      <c r="E5" s="176"/>
      <c r="F5" s="43"/>
      <c r="G5" s="43"/>
      <c r="H5" s="18"/>
    </row>
    <row r="6" spans="1:8" ht="20.25" customHeight="1" x14ac:dyDescent="0.25">
      <c r="A6" s="12"/>
      <c r="B6" s="189" t="s">
        <v>45</v>
      </c>
      <c r="C6" s="190" t="s">
        <v>6</v>
      </c>
      <c r="D6" s="62">
        <f ca="1">SUMIF('ЛСР 07.01 (AL)'!$B$14:$N$109,B6,'ЛСР 07.01 (AL)'!$J$14:$J$109)</f>
        <v>3</v>
      </c>
      <c r="E6" s="196"/>
      <c r="F6" s="188">
        <f ca="1">E6*D6</f>
        <v>0</v>
      </c>
      <c r="G6" s="189"/>
      <c r="H6" s="18"/>
    </row>
    <row r="7" spans="1:8" ht="20.25" customHeight="1" x14ac:dyDescent="0.25">
      <c r="A7" s="12"/>
      <c r="B7" s="197" t="s">
        <v>105</v>
      </c>
      <c r="C7" s="190" t="s">
        <v>6</v>
      </c>
      <c r="D7" s="62">
        <f ca="1">SUMIF('ЛСР 07.01 (AL)'!$B$14:$N$109,B7,'ЛСР 07.01 (AL)'!$J$14:$J$109)</f>
        <v>5</v>
      </c>
      <c r="E7" s="196"/>
      <c r="F7" s="188">
        <f t="shared" ref="F7:F28" ca="1" si="0">E7*D7</f>
        <v>0</v>
      </c>
      <c r="G7" s="189"/>
      <c r="H7" s="18"/>
    </row>
    <row r="8" spans="1:8" ht="20.25" customHeight="1" x14ac:dyDescent="0.25">
      <c r="A8" s="12"/>
      <c r="B8" s="197" t="s">
        <v>179</v>
      </c>
      <c r="C8" s="190" t="s">
        <v>6</v>
      </c>
      <c r="D8" s="62">
        <f ca="1">SUMIF('ЛСР 07.01 (AL)'!$B$14:$N$109,B8,'ЛСР 07.01 (AL)'!$J$14:$J$109)</f>
        <v>1</v>
      </c>
      <c r="E8" s="196"/>
      <c r="F8" s="188">
        <f t="shared" ca="1" si="0"/>
        <v>0</v>
      </c>
      <c r="G8" s="189"/>
      <c r="H8" s="18"/>
    </row>
    <row r="9" spans="1:8" ht="20.25" customHeight="1" x14ac:dyDescent="0.25">
      <c r="A9" s="12"/>
      <c r="B9" s="197" t="s">
        <v>115</v>
      </c>
      <c r="C9" s="190" t="s">
        <v>6</v>
      </c>
      <c r="D9" s="62">
        <f ca="1">SUMIF('ЛСР 07.01 (AL)'!$B$14:$N$109,B9,'ЛСР 07.01 (AL)'!$J$14:$J$109)</f>
        <v>2</v>
      </c>
      <c r="E9" s="196"/>
      <c r="F9" s="188">
        <f t="shared" ca="1" si="0"/>
        <v>0</v>
      </c>
      <c r="G9" s="189"/>
      <c r="H9" s="18"/>
    </row>
    <row r="10" spans="1:8" ht="20.25" customHeight="1" x14ac:dyDescent="0.25">
      <c r="A10" s="12"/>
      <c r="B10" s="197" t="s">
        <v>116</v>
      </c>
      <c r="C10" s="190" t="s">
        <v>6</v>
      </c>
      <c r="D10" s="62">
        <f ca="1">SUMIF('ЛСР 07.01 (AL)'!$B$14:$N$109,B10,'ЛСР 07.01 (AL)'!$J$14:$J$109)</f>
        <v>2</v>
      </c>
      <c r="E10" s="196"/>
      <c r="F10" s="188">
        <f t="shared" ca="1" si="0"/>
        <v>0</v>
      </c>
      <c r="G10" s="189"/>
      <c r="H10" s="18"/>
    </row>
    <row r="11" spans="1:8" ht="20.25" customHeight="1" x14ac:dyDescent="0.25">
      <c r="A11" s="12"/>
      <c r="B11" s="197" t="s">
        <v>117</v>
      </c>
      <c r="C11" s="190" t="s">
        <v>6</v>
      </c>
      <c r="D11" s="62">
        <f ca="1">SUMIF('ЛСР 07.01 (AL)'!$B$14:$N$109,B11,'ЛСР 07.01 (AL)'!$J$14:$J$109)</f>
        <v>2</v>
      </c>
      <c r="E11" s="196"/>
      <c r="F11" s="188">
        <f t="shared" ca="1" si="0"/>
        <v>0</v>
      </c>
      <c r="G11" s="189"/>
      <c r="H11" s="18"/>
    </row>
    <row r="12" spans="1:8" ht="20.25" customHeight="1" x14ac:dyDescent="0.25">
      <c r="A12" s="12"/>
      <c r="B12" s="197" t="s">
        <v>118</v>
      </c>
      <c r="C12" s="190" t="s">
        <v>6</v>
      </c>
      <c r="D12" s="62">
        <f ca="1">SUMIF('ЛСР 07.01 (AL)'!$B$14:$N$109,B12,'ЛСР 07.01 (AL)'!$J$14:$J$109)</f>
        <v>2</v>
      </c>
      <c r="E12" s="196"/>
      <c r="F12" s="188">
        <f t="shared" ca="1" si="0"/>
        <v>0</v>
      </c>
      <c r="G12" s="189"/>
      <c r="H12" s="18"/>
    </row>
    <row r="13" spans="1:8" ht="20.25" customHeight="1" x14ac:dyDescent="0.25">
      <c r="A13" s="12"/>
      <c r="B13" s="197" t="s">
        <v>119</v>
      </c>
      <c r="C13" s="190" t="s">
        <v>6</v>
      </c>
      <c r="D13" s="62">
        <f ca="1">SUMIF('ЛСР 07.01 (AL)'!$B$14:$N$109,B13,'ЛСР 07.01 (AL)'!$J$14:$J$109)</f>
        <v>3</v>
      </c>
      <c r="E13" s="196"/>
      <c r="F13" s="188">
        <f t="shared" ca="1" si="0"/>
        <v>0</v>
      </c>
      <c r="G13" s="189"/>
      <c r="H13" s="18"/>
    </row>
    <row r="14" spans="1:8" ht="20.25" customHeight="1" x14ac:dyDescent="0.25">
      <c r="A14" s="12"/>
      <c r="B14" s="197" t="s">
        <v>120</v>
      </c>
      <c r="C14" s="190" t="s">
        <v>6</v>
      </c>
      <c r="D14" s="62">
        <f ca="1">SUMIF('ЛСР 07.01 (AL)'!$B$14:$N$109,B14,'ЛСР 07.01 (AL)'!$J$14:$J$109)</f>
        <v>1</v>
      </c>
      <c r="E14" s="196"/>
      <c r="F14" s="188">
        <f t="shared" ca="1" si="0"/>
        <v>0</v>
      </c>
      <c r="G14" s="189"/>
      <c r="H14" s="18"/>
    </row>
    <row r="15" spans="1:8" ht="20.25" customHeight="1" x14ac:dyDescent="0.25">
      <c r="A15" s="12"/>
      <c r="B15" s="197" t="s">
        <v>121</v>
      </c>
      <c r="C15" s="190" t="s">
        <v>6</v>
      </c>
      <c r="D15" s="62">
        <f ca="1">SUMIF('ЛСР 07.01 (AL)'!$B$14:$N$109,B15,'ЛСР 07.01 (AL)'!$J$14:$J$109)</f>
        <v>1</v>
      </c>
      <c r="E15" s="196"/>
      <c r="F15" s="188">
        <f t="shared" ca="1" si="0"/>
        <v>0</v>
      </c>
      <c r="G15" s="189"/>
      <c r="H15" s="18"/>
    </row>
    <row r="16" spans="1:8" ht="20.25" customHeight="1" x14ac:dyDescent="0.25">
      <c r="A16" s="12"/>
      <c r="B16" s="197" t="s">
        <v>122</v>
      </c>
      <c r="C16" s="190" t="s">
        <v>6</v>
      </c>
      <c r="D16" s="62">
        <f ca="1">SUMIF('ЛСР 07.01 (AL)'!$B$14:$N$109,B16,'ЛСР 07.01 (AL)'!$J$14:$J$109)</f>
        <v>2</v>
      </c>
      <c r="E16" s="196"/>
      <c r="F16" s="188">
        <f t="shared" ca="1" si="0"/>
        <v>0</v>
      </c>
      <c r="G16" s="189"/>
      <c r="H16" s="18"/>
    </row>
    <row r="17" spans="1:8" ht="20.25" customHeight="1" x14ac:dyDescent="0.25">
      <c r="A17" s="12"/>
      <c r="B17" s="197" t="s">
        <v>180</v>
      </c>
      <c r="C17" s="190" t="s">
        <v>6</v>
      </c>
      <c r="D17" s="62">
        <f ca="1">SUMIF('ЛСР 07.01 (AL)'!$B$14:$N$109,B17,'ЛСР 07.01 (AL)'!$J$14:$J$109)</f>
        <v>1</v>
      </c>
      <c r="E17" s="196"/>
      <c r="F17" s="188">
        <f t="shared" ca="1" si="0"/>
        <v>0</v>
      </c>
      <c r="G17" s="189"/>
      <c r="H17" s="18"/>
    </row>
    <row r="18" spans="1:8" ht="20.25" customHeight="1" x14ac:dyDescent="0.25">
      <c r="A18" s="12"/>
      <c r="B18" s="197" t="s">
        <v>181</v>
      </c>
      <c r="C18" s="190" t="s">
        <v>6</v>
      </c>
      <c r="D18" s="62">
        <f ca="1">SUMIF('ЛСР 07.01 (AL)'!$B$14:$N$109,B18,'ЛСР 07.01 (AL)'!$J$14:$J$109)</f>
        <v>1</v>
      </c>
      <c r="E18" s="196"/>
      <c r="F18" s="188">
        <f t="shared" ca="1" si="0"/>
        <v>0</v>
      </c>
      <c r="G18" s="189"/>
      <c r="H18" s="18"/>
    </row>
    <row r="19" spans="1:8" ht="20.25" customHeight="1" x14ac:dyDescent="0.25">
      <c r="A19" s="12"/>
      <c r="B19" s="197" t="s">
        <v>80</v>
      </c>
      <c r="C19" s="190" t="s">
        <v>6</v>
      </c>
      <c r="D19" s="62">
        <f ca="1">SUMIF('ЛСР 07.01 (AL)'!$B$14:$N$109,B19,'ЛСР 07.01 (AL)'!$J$14:$J$109)</f>
        <v>15</v>
      </c>
      <c r="E19" s="196"/>
      <c r="F19" s="188">
        <f t="shared" ca="1" si="0"/>
        <v>0</v>
      </c>
      <c r="G19" s="189"/>
      <c r="H19" s="18"/>
    </row>
    <row r="20" spans="1:8" ht="20.25" customHeight="1" x14ac:dyDescent="0.25">
      <c r="A20" s="12"/>
      <c r="B20" s="189" t="s">
        <v>53</v>
      </c>
      <c r="C20" s="190" t="s">
        <v>6</v>
      </c>
      <c r="D20" s="62">
        <f ca="1">SUMIF('ЛСР 07.01 (AL)'!$B$14:$N$109,B20,'ЛСР 07.01 (AL)'!$J$14:$J$109)</f>
        <v>15</v>
      </c>
      <c r="E20" s="196"/>
      <c r="F20" s="188">
        <f t="shared" ca="1" si="0"/>
        <v>0</v>
      </c>
      <c r="G20" s="189"/>
      <c r="H20" s="18"/>
    </row>
    <row r="21" spans="1:8" ht="20.25" customHeight="1" x14ac:dyDescent="0.25">
      <c r="A21" s="12"/>
      <c r="B21" s="189" t="s">
        <v>72</v>
      </c>
      <c r="C21" s="190" t="s">
        <v>6</v>
      </c>
      <c r="D21" s="62">
        <f ca="1">SUMIF('ЛСР 07.01 (AL)'!$B$14:$N$109,B21,'ЛСР 07.01 (AL)'!$J$14:$J$109)</f>
        <v>14</v>
      </c>
      <c r="E21" s="196"/>
      <c r="F21" s="188">
        <f t="shared" ca="1" si="0"/>
        <v>0</v>
      </c>
      <c r="G21" s="189"/>
      <c r="H21" s="18"/>
    </row>
    <row r="22" spans="1:8" ht="20.25" customHeight="1" x14ac:dyDescent="0.25">
      <c r="A22" s="12"/>
      <c r="B22" s="189" t="s">
        <v>74</v>
      </c>
      <c r="C22" s="190" t="s">
        <v>6</v>
      </c>
      <c r="D22" s="62">
        <f ca="1">SUMIF('ЛСР 07.01 (AL)'!$B$14:$N$109,B22,'ЛСР 07.01 (AL)'!$J$14:$J$109)</f>
        <v>1</v>
      </c>
      <c r="E22" s="196"/>
      <c r="F22" s="188">
        <f t="shared" ca="1" si="0"/>
        <v>0</v>
      </c>
      <c r="G22" s="189"/>
      <c r="H22" s="18"/>
    </row>
    <row r="23" spans="1:8" ht="20.25" customHeight="1" x14ac:dyDescent="0.25">
      <c r="A23" s="12"/>
      <c r="B23" s="189" t="s">
        <v>83</v>
      </c>
      <c r="C23" s="190" t="s">
        <v>7</v>
      </c>
      <c r="D23" s="62">
        <f ca="1">SUMIF('ЛСР 07.01 (AL)'!$B$14:$N$109,B23,'ЛСР 07.01 (AL)'!$J$14:$J$109)</f>
        <v>16.309999999999999</v>
      </c>
      <c r="E23" s="196"/>
      <c r="F23" s="188">
        <f t="shared" ca="1" si="0"/>
        <v>0</v>
      </c>
      <c r="G23" s="189"/>
      <c r="H23" s="18"/>
    </row>
    <row r="24" spans="1:8" ht="20.25" customHeight="1" x14ac:dyDescent="0.25">
      <c r="A24" s="12"/>
      <c r="B24" s="197" t="s">
        <v>86</v>
      </c>
      <c r="C24" s="190" t="s">
        <v>6</v>
      </c>
      <c r="D24" s="62">
        <f ca="1">SUMIF('ЛСР 07.01 (AL)'!$B$14:$N$109,B24,'ЛСР 07.01 (AL)'!$J$14:$J$109)</f>
        <v>15</v>
      </c>
      <c r="E24" s="196"/>
      <c r="F24" s="188">
        <f t="shared" ca="1" si="0"/>
        <v>0</v>
      </c>
      <c r="G24" s="189"/>
      <c r="H24" s="18"/>
    </row>
    <row r="25" spans="1:8" ht="20.25" customHeight="1" x14ac:dyDescent="0.25">
      <c r="A25" s="12"/>
      <c r="B25" s="197" t="s">
        <v>126</v>
      </c>
      <c r="C25" s="190" t="s">
        <v>6</v>
      </c>
      <c r="D25" s="62">
        <f ca="1">SUMIF('ЛСР 07.01 (AL)'!$B$14:$N$109,B25,'ЛСР 07.01 (AL)'!$J$14:$J$109)</f>
        <v>9</v>
      </c>
      <c r="E25" s="196"/>
      <c r="F25" s="188">
        <f t="shared" ca="1" si="0"/>
        <v>0</v>
      </c>
      <c r="G25" s="189"/>
      <c r="H25" s="18"/>
    </row>
    <row r="26" spans="1:8" ht="20.25" customHeight="1" x14ac:dyDescent="0.25">
      <c r="A26" s="12"/>
      <c r="B26" s="197" t="s">
        <v>134</v>
      </c>
      <c r="C26" s="190" t="s">
        <v>6</v>
      </c>
      <c r="D26" s="62">
        <f ca="1">SUMIF('ЛСР 07.01 (AL)'!$B$14:$N$109,B26,'ЛСР 07.01 (AL)'!$J$14:$J$109)</f>
        <v>19.25</v>
      </c>
      <c r="E26" s="196"/>
      <c r="F26" s="188">
        <f t="shared" ca="1" si="0"/>
        <v>0</v>
      </c>
      <c r="G26" s="189"/>
      <c r="H26" s="18"/>
    </row>
    <row r="27" spans="1:8" ht="20.25" customHeight="1" x14ac:dyDescent="0.25">
      <c r="A27" s="12"/>
      <c r="B27" s="189" t="s">
        <v>62</v>
      </c>
      <c r="C27" s="190" t="s">
        <v>6</v>
      </c>
      <c r="D27" s="62">
        <f ca="1">SUMIF('ЛСР 07.01 (AL)'!$B$14:$N$109,B27,'ЛСР 07.01 (AL)'!$J$14:$J$109)</f>
        <v>9</v>
      </c>
      <c r="E27" s="196"/>
      <c r="F27" s="188">
        <f t="shared" ca="1" si="0"/>
        <v>0</v>
      </c>
      <c r="G27" s="189"/>
      <c r="H27" s="18"/>
    </row>
    <row r="28" spans="1:8" ht="20.25" customHeight="1" x14ac:dyDescent="0.25">
      <c r="A28" s="12"/>
      <c r="B28" s="189" t="s">
        <v>30</v>
      </c>
      <c r="C28" s="190" t="s">
        <v>7</v>
      </c>
      <c r="D28" s="62">
        <f ca="1">SUMIF('ЛСР 07.01 (AL)'!$B$14:$N$109,B28,'ЛСР 07.01 (AL)'!$J$14:$J$109)</f>
        <v>560.13</v>
      </c>
      <c r="E28" s="196"/>
      <c r="F28" s="188">
        <f t="shared" ca="1" si="0"/>
        <v>0</v>
      </c>
      <c r="G28" s="189"/>
      <c r="H28" s="18"/>
    </row>
    <row r="29" spans="1:8" ht="20.25" customHeight="1" x14ac:dyDescent="0.25">
      <c r="A29" s="95"/>
      <c r="B29" s="248" t="s">
        <v>35</v>
      </c>
      <c r="C29" s="249"/>
      <c r="D29" s="249"/>
      <c r="E29" s="250"/>
      <c r="F29" s="96">
        <f ca="1">SUM(F6:F28)</f>
        <v>0</v>
      </c>
      <c r="G29" s="97"/>
      <c r="H29" s="18"/>
    </row>
    <row r="30" spans="1:8" ht="20.25" customHeight="1" x14ac:dyDescent="0.25">
      <c r="A30" s="78"/>
      <c r="B30" s="243" t="s">
        <v>36</v>
      </c>
      <c r="C30" s="244"/>
      <c r="D30" s="244"/>
      <c r="E30" s="245"/>
      <c r="F30" s="20">
        <f ca="1">F29</f>
        <v>0</v>
      </c>
      <c r="G30" s="19"/>
      <c r="H30" s="18"/>
    </row>
    <row r="31" spans="1:8" x14ac:dyDescent="0.25">
      <c r="F31" s="24">
        <f ca="1">F30-'ЛСР 07.01 (AL)'!L111</f>
        <v>0</v>
      </c>
      <c r="H31" s="1"/>
    </row>
    <row r="32" spans="1:8" x14ac:dyDescent="0.25">
      <c r="D32" s="21"/>
      <c r="E32" s="1"/>
      <c r="F32" s="1"/>
      <c r="H32" s="1"/>
    </row>
    <row r="33" spans="4:8" x14ac:dyDescent="0.25">
      <c r="D33" s="21"/>
      <c r="E33" s="1"/>
      <c r="F33" s="1"/>
      <c r="H33" s="1"/>
    </row>
  </sheetData>
  <sheetProtection algorithmName="SHA-512" hashValue="kUSOWPMAZXIXwV7ksM4R7Bw7VIa8pPvu97XqypY0Ikl6HgZnbGLzxmvvnQqmB3LHCF8F32NqKccMsuY0pkFCjg==" saltValue="SXEL7dCRqCNmPbT0xa6tBQ==" spinCount="100000" sheet="1" objects="1" scenarios="1" selectLockedCells="1"/>
  <mergeCells count="3">
    <mergeCell ref="A1:G1"/>
    <mergeCell ref="B30:E30"/>
    <mergeCell ref="B29:E29"/>
  </mergeCells>
  <phoneticPr fontId="19" type="noConversion"/>
  <pageMargins left="0.7" right="0.7" top="0.75" bottom="0.75" header="0.3" footer="0.3"/>
  <pageSetup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7DCD8-98D6-4F89-BCA6-53D85845B1B4}">
  <dimension ref="A1:T130"/>
  <sheetViews>
    <sheetView tabSelected="1" view="pageBreakPreview" zoomScale="60" zoomScaleNormal="70" workbookViewId="0">
      <selection activeCell="J27" sqref="J27"/>
    </sheetView>
  </sheetViews>
  <sheetFormatPr defaultRowHeight="15.75" outlineLevelRow="3" outlineLevelCol="1" x14ac:dyDescent="0.25"/>
  <cols>
    <col min="1" max="1" width="14.85546875" style="11" customWidth="1"/>
    <col min="2" max="2" width="60.7109375" style="1" customWidth="1"/>
    <col min="3" max="3" width="21.7109375" style="1" customWidth="1" outlineLevel="1"/>
    <col min="4" max="5" width="14.42578125" style="87" customWidth="1" outlineLevel="1"/>
    <col min="6" max="6" width="41.85546875" style="8" customWidth="1"/>
    <col min="7" max="7" width="10.7109375" style="1" customWidth="1"/>
    <col min="8" max="8" width="17.42578125" style="1" customWidth="1" outlineLevel="1"/>
    <col min="9" max="9" width="23.85546875" style="72" customWidth="1"/>
    <col min="10" max="10" width="30.5703125" style="24" customWidth="1"/>
    <col min="11" max="11" width="24.42578125" style="24" customWidth="1"/>
    <col min="12" max="12" width="35.5703125" style="23" customWidth="1"/>
    <col min="13" max="16" width="9.140625" style="2"/>
    <col min="17" max="17" width="28.28515625" style="3" customWidth="1"/>
    <col min="18" max="18" width="12" style="2" customWidth="1"/>
    <col min="19" max="19" width="12" style="4" bestFit="1" customWidth="1"/>
    <col min="20" max="20" width="9.140625" style="2"/>
    <col min="21" max="21" width="12" style="2" bestFit="1" customWidth="1"/>
    <col min="22" max="16384" width="9.140625" style="2"/>
  </cols>
  <sheetData>
    <row r="1" spans="1:19" x14ac:dyDescent="0.25">
      <c r="A1" s="22"/>
      <c r="B1" s="29"/>
      <c r="C1" s="30"/>
      <c r="D1" s="80"/>
      <c r="E1" s="80"/>
      <c r="F1" s="30"/>
      <c r="G1" s="30"/>
      <c r="H1" s="31"/>
      <c r="I1" s="70"/>
      <c r="J1" s="32"/>
      <c r="K1" s="32"/>
      <c r="L1" s="22"/>
    </row>
    <row r="2" spans="1:19" ht="22.5" customHeight="1" x14ac:dyDescent="0.25">
      <c r="A2" s="239" t="s">
        <v>141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</row>
    <row r="4" spans="1:19" ht="37.5" customHeight="1" x14ac:dyDescent="0.25">
      <c r="A4" s="12" t="s">
        <v>20</v>
      </c>
      <c r="B4" s="13" t="s">
        <v>10</v>
      </c>
      <c r="C4" s="13" t="s">
        <v>21</v>
      </c>
      <c r="D4" s="81" t="s">
        <v>32</v>
      </c>
      <c r="E4" s="81" t="s">
        <v>33</v>
      </c>
      <c r="F4" s="13" t="s">
        <v>16</v>
      </c>
      <c r="G4" s="13" t="s">
        <v>0</v>
      </c>
      <c r="H4" s="71" t="s">
        <v>11</v>
      </c>
      <c r="I4" s="37" t="s">
        <v>1</v>
      </c>
      <c r="J4" s="71" t="s">
        <v>2</v>
      </c>
      <c r="K4" s="37" t="s">
        <v>3</v>
      </c>
      <c r="L4" s="37" t="s">
        <v>4</v>
      </c>
    </row>
    <row r="5" spans="1:19" x14ac:dyDescent="0.25">
      <c r="A5" s="42" t="s">
        <v>42</v>
      </c>
      <c r="B5" s="43" t="s">
        <v>43</v>
      </c>
      <c r="C5" s="44"/>
      <c r="D5" s="44"/>
      <c r="E5" s="44"/>
      <c r="F5" s="44"/>
      <c r="G5" s="44"/>
      <c r="H5" s="116"/>
      <c r="I5" s="147"/>
      <c r="J5" s="177"/>
      <c r="K5" s="147"/>
      <c r="L5" s="147"/>
    </row>
    <row r="6" spans="1:19" s="74" customFormat="1" ht="20.100000000000001" customHeight="1" outlineLevel="3" x14ac:dyDescent="0.25">
      <c r="A6" s="179"/>
      <c r="B6" s="186" t="s">
        <v>104</v>
      </c>
      <c r="C6" s="124"/>
      <c r="D6" s="195">
        <f>VLOOKUP(B6,'ЛСР 07.01 (AL)'!$B$14:$N$109,3,0)</f>
        <v>2.91</v>
      </c>
      <c r="E6" s="195">
        <f>VLOOKUP(B6,'ЛСР 07.01 (AL)'!$B$14:$N$109,4,0)</f>
        <v>2.12</v>
      </c>
      <c r="F6" s="88" t="str">
        <f>VLOOKUP(B6,'ЛСР 07.01 (AL)'!$B$14:$N$109,5,0)</f>
        <v>2,91*2,12</v>
      </c>
      <c r="G6" s="124" t="str">
        <f>VLOOKUP(B6,'ЛСР 07.01 (AL)'!$B$14:$N$109,6,0)</f>
        <v>шт</v>
      </c>
      <c r="H6" s="88">
        <f t="shared" ref="H6" ca="1" si="0">(D6*E6)*I6</f>
        <v>30.846000000000004</v>
      </c>
      <c r="I6" s="198">
        <f ca="1">SUMIF('ЛСР 07.01 (AL)'!$B$14:$N$109,B6,'ЛСР 07.01 (AL)'!$J$14:$J$109)</f>
        <v>5</v>
      </c>
      <c r="J6" s="199"/>
      <c r="K6" s="124">
        <f t="shared" ref="K6" ca="1" si="1">J6*I6</f>
        <v>0</v>
      </c>
      <c r="L6" s="185" t="str">
        <f>VLOOKUP(B6,'ЛСР 07.01 (AL)'!$B$14:$N$109,12,0)</f>
        <v>Ral 9004</v>
      </c>
      <c r="Q6" s="75"/>
      <c r="S6" s="76"/>
    </row>
    <row r="7" spans="1:19" s="74" customFormat="1" ht="20.100000000000001" customHeight="1" outlineLevel="3" x14ac:dyDescent="0.25">
      <c r="A7" s="179"/>
      <c r="B7" s="186" t="s">
        <v>148</v>
      </c>
      <c r="C7" s="124"/>
      <c r="D7" s="195">
        <f>VLOOKUP(B7,'ЛСР 07.01 (AL)'!$B$14:$N$109,3,0)</f>
        <v>2.91</v>
      </c>
      <c r="E7" s="195">
        <f>VLOOKUP(B7,'ЛСР 07.01 (AL)'!$B$14:$N$109,4,0)</f>
        <v>2.12</v>
      </c>
      <c r="F7" s="88" t="str">
        <f>VLOOKUP(B7,'ЛСР 07.01 (AL)'!$B$14:$N$109,5,0)</f>
        <v>2,91*2,12</v>
      </c>
      <c r="G7" s="124" t="str">
        <f>VLOOKUP(B7,'ЛСР 07.01 (AL)'!$B$14:$N$109,6,0)</f>
        <v>шт</v>
      </c>
      <c r="H7" s="88">
        <f t="shared" ref="H7:H10" ca="1" si="2">(D7*E7)*I7</f>
        <v>6.1692000000000009</v>
      </c>
      <c r="I7" s="198">
        <f ca="1">SUMIF('ЛСР 07.01 (AL)'!$B$14:$N$109,B7,'ЛСР 07.01 (AL)'!$J$14:$J$109)</f>
        <v>1</v>
      </c>
      <c r="J7" s="199"/>
      <c r="K7" s="124">
        <f t="shared" ref="K7:K10" ca="1" si="3">J7*I7</f>
        <v>0</v>
      </c>
      <c r="L7" s="185" t="str">
        <f>VLOOKUP(B7,'ЛСР 07.01 (AL)'!$B$14:$N$109,12,0)</f>
        <v>Ral 9004</v>
      </c>
      <c r="Q7" s="75"/>
      <c r="S7" s="76"/>
    </row>
    <row r="8" spans="1:19" s="74" customFormat="1" ht="20.100000000000001" customHeight="1" outlineLevel="3" x14ac:dyDescent="0.25">
      <c r="A8" s="179"/>
      <c r="B8" s="186" t="s">
        <v>106</v>
      </c>
      <c r="C8" s="124"/>
      <c r="D8" s="195">
        <f>VLOOKUP(B8,'ЛСР 07.01 (AL)'!$B$14:$N$109,3,0)</f>
        <v>2.91</v>
      </c>
      <c r="E8" s="195">
        <f>VLOOKUP(B8,'ЛСР 07.01 (AL)'!$B$14:$N$109,4,0)</f>
        <v>2.38</v>
      </c>
      <c r="F8" s="88" t="str">
        <f>VLOOKUP(B8,'ЛСР 07.01 (AL)'!$B$14:$N$109,5,0)</f>
        <v>2,91*2,38</v>
      </c>
      <c r="G8" s="124" t="str">
        <f>VLOOKUP(B8,'ЛСР 07.01 (AL)'!$B$14:$N$109,6,0)</f>
        <v>шт</v>
      </c>
      <c r="H8" s="88">
        <f t="shared" ca="1" si="2"/>
        <v>13.851599999999999</v>
      </c>
      <c r="I8" s="198">
        <f ca="1">SUMIF('ЛСР 07.01 (AL)'!$B$14:$N$109,B8,'ЛСР 07.01 (AL)'!$J$14:$J$109)</f>
        <v>2</v>
      </c>
      <c r="J8" s="199"/>
      <c r="K8" s="124">
        <f t="shared" ca="1" si="3"/>
        <v>0</v>
      </c>
      <c r="L8" s="185" t="str">
        <f>VLOOKUP(B8,'ЛСР 07.01 (AL)'!$B$14:$N$109,12,0)</f>
        <v>Ral 9004</v>
      </c>
      <c r="Q8" s="75"/>
      <c r="S8" s="76"/>
    </row>
    <row r="9" spans="1:19" s="74" customFormat="1" ht="20.100000000000001" customHeight="1" outlineLevel="3" x14ac:dyDescent="0.25">
      <c r="A9" s="179"/>
      <c r="B9" s="186" t="s">
        <v>107</v>
      </c>
      <c r="C9" s="124"/>
      <c r="D9" s="195">
        <f>VLOOKUP(B9,'ЛСР 07.01 (AL)'!$B$14:$N$109,3,0)</f>
        <v>2.91</v>
      </c>
      <c r="E9" s="195">
        <f>VLOOKUP(B9,'ЛСР 07.01 (AL)'!$B$14:$N$109,4,0)</f>
        <v>2.21</v>
      </c>
      <c r="F9" s="88" t="str">
        <f>VLOOKUP(B9,'ЛСР 07.01 (AL)'!$B$14:$N$109,5,0)</f>
        <v>2,91*2,31</v>
      </c>
      <c r="G9" s="124" t="str">
        <f>VLOOKUP(B9,'ЛСР 07.01 (AL)'!$B$14:$N$109,6,0)</f>
        <v>шт</v>
      </c>
      <c r="H9" s="88">
        <f t="shared" ca="1" si="2"/>
        <v>12.8622</v>
      </c>
      <c r="I9" s="198">
        <f ca="1">SUMIF('ЛСР 07.01 (AL)'!$B$14:$N$109,B9,'ЛСР 07.01 (AL)'!$J$14:$J$109)</f>
        <v>2</v>
      </c>
      <c r="J9" s="199"/>
      <c r="K9" s="124">
        <f t="shared" ca="1" si="3"/>
        <v>0</v>
      </c>
      <c r="L9" s="185" t="str">
        <f>VLOOKUP(B9,'ЛСР 07.01 (AL)'!$B$14:$N$109,12,0)</f>
        <v>Ral 9004</v>
      </c>
      <c r="Q9" s="75"/>
      <c r="S9" s="76"/>
    </row>
    <row r="10" spans="1:19" s="74" customFormat="1" ht="20.100000000000001" customHeight="1" outlineLevel="3" x14ac:dyDescent="0.25">
      <c r="A10" s="179"/>
      <c r="B10" s="186" t="s">
        <v>108</v>
      </c>
      <c r="C10" s="124"/>
      <c r="D10" s="195">
        <f>VLOOKUP(B10,'ЛСР 07.01 (AL)'!$B$14:$N$109,3,0)</f>
        <v>2.91</v>
      </c>
      <c r="E10" s="195">
        <f>VLOOKUP(B10,'ЛСР 07.01 (AL)'!$B$14:$N$109,4,0)</f>
        <v>1.5149999999999999</v>
      </c>
      <c r="F10" s="88" t="str">
        <f>VLOOKUP(B10,'ЛСР 07.01 (AL)'!$B$14:$N$109,5,0)</f>
        <v>2,91*1,52</v>
      </c>
      <c r="G10" s="124" t="str">
        <f>VLOOKUP(B10,'ЛСР 07.01 (AL)'!$B$14:$N$109,6,0)</f>
        <v>шт</v>
      </c>
      <c r="H10" s="88">
        <f t="shared" ca="1" si="2"/>
        <v>8.8172999999999995</v>
      </c>
      <c r="I10" s="198">
        <f ca="1">SUMIF('ЛСР 07.01 (AL)'!$B$14:$N$109,B10,'ЛСР 07.01 (AL)'!$J$14:$J$109)</f>
        <v>2</v>
      </c>
      <c r="J10" s="199"/>
      <c r="K10" s="124">
        <f t="shared" ca="1" si="3"/>
        <v>0</v>
      </c>
      <c r="L10" s="185" t="str">
        <f>VLOOKUP(B10,'ЛСР 07.01 (AL)'!$B$14:$N$109,12,0)</f>
        <v>Ral 9004</v>
      </c>
      <c r="Q10" s="75"/>
      <c r="S10" s="76"/>
    </row>
    <row r="11" spans="1:19" s="74" customFormat="1" ht="20.100000000000001" customHeight="1" outlineLevel="3" x14ac:dyDescent="0.25">
      <c r="A11" s="179"/>
      <c r="B11" s="186" t="s">
        <v>109</v>
      </c>
      <c r="C11" s="124"/>
      <c r="D11" s="195">
        <f>VLOOKUP(B11,'ЛСР 07.01 (AL)'!$B$14:$N$109,3,0)</f>
        <v>2.57</v>
      </c>
      <c r="E11" s="195">
        <f>VLOOKUP(B11,'ЛСР 07.01 (AL)'!$B$14:$N$109,4,0)</f>
        <v>2.85</v>
      </c>
      <c r="F11" s="88" t="str">
        <f>VLOOKUP(B11,'ЛСР 07.01 (AL)'!$B$14:$N$109,5,0)</f>
        <v>2,57*2,85</v>
      </c>
      <c r="G11" s="124" t="str">
        <f>VLOOKUP(B11,'ЛСР 07.01 (AL)'!$B$14:$N$109,6,0)</f>
        <v>шт</v>
      </c>
      <c r="H11" s="88">
        <f t="shared" ref="H11:H14" ca="1" si="4">(D11*E11)*I11</f>
        <v>14.648999999999999</v>
      </c>
      <c r="I11" s="198">
        <f ca="1">SUMIF('ЛСР 07.01 (AL)'!$B$14:$N$109,B11,'ЛСР 07.01 (AL)'!$J$14:$J$109)</f>
        <v>2</v>
      </c>
      <c r="J11" s="199"/>
      <c r="K11" s="124">
        <f t="shared" ref="K11:K14" ca="1" si="5">J11*I11</f>
        <v>0</v>
      </c>
      <c r="L11" s="185" t="str">
        <f>VLOOKUP(B11,'ЛСР 07.01 (AL)'!$B$14:$N$109,12,0)</f>
        <v>Ral 9004</v>
      </c>
      <c r="Q11" s="75"/>
      <c r="S11" s="76"/>
    </row>
    <row r="12" spans="1:19" s="74" customFormat="1" ht="20.100000000000001" customHeight="1" outlineLevel="3" x14ac:dyDescent="0.25">
      <c r="A12" s="179"/>
      <c r="B12" s="186" t="s">
        <v>111</v>
      </c>
      <c r="C12" s="124"/>
      <c r="D12" s="195">
        <f>VLOOKUP(B12,'ЛСР 07.01 (AL)'!$B$14:$N$109,3,0)</f>
        <v>2.57</v>
      </c>
      <c r="E12" s="195">
        <f>VLOOKUP(B12,'ЛСР 07.01 (AL)'!$B$14:$N$109,4,0)</f>
        <v>1.57</v>
      </c>
      <c r="F12" s="88" t="str">
        <f>VLOOKUP(B12,'ЛСР 07.01 (AL)'!$B$14:$N$109,5,0)</f>
        <v>2,57*1,57</v>
      </c>
      <c r="G12" s="124" t="str">
        <f>VLOOKUP(B12,'ЛСР 07.01 (AL)'!$B$14:$N$109,6,0)</f>
        <v>шт</v>
      </c>
      <c r="H12" s="88">
        <f t="shared" ca="1" si="4"/>
        <v>12.104699999999998</v>
      </c>
      <c r="I12" s="198">
        <f ca="1">SUMIF('ЛСР 07.01 (AL)'!$B$14:$N$109,B12,'ЛСР 07.01 (AL)'!$J$14:$J$109)</f>
        <v>3</v>
      </c>
      <c r="J12" s="199"/>
      <c r="K12" s="124">
        <f t="shared" ca="1" si="5"/>
        <v>0</v>
      </c>
      <c r="L12" s="185" t="str">
        <f>VLOOKUP(B12,'ЛСР 07.01 (AL)'!$B$14:$N$109,12,0)</f>
        <v>Ral 9004</v>
      </c>
      <c r="Q12" s="75"/>
      <c r="S12" s="76"/>
    </row>
    <row r="13" spans="1:19" s="74" customFormat="1" ht="20.100000000000001" customHeight="1" outlineLevel="3" x14ac:dyDescent="0.25">
      <c r="A13" s="179"/>
      <c r="B13" s="186" t="s">
        <v>112</v>
      </c>
      <c r="C13" s="124"/>
      <c r="D13" s="195">
        <f>VLOOKUP(B13,'ЛСР 07.01 (AL)'!$B$14:$N$109,3,0)</f>
        <v>2.57</v>
      </c>
      <c r="E13" s="195">
        <f>VLOOKUP(B13,'ЛСР 07.01 (AL)'!$B$14:$N$109,4,0)</f>
        <v>0.86</v>
      </c>
      <c r="F13" s="88" t="str">
        <f>VLOOKUP(B13,'ЛСР 07.01 (AL)'!$B$14:$N$109,5,0)</f>
        <v>2,57*0,86</v>
      </c>
      <c r="G13" s="124" t="str">
        <f>VLOOKUP(B13,'ЛСР 07.01 (AL)'!$B$14:$N$109,6,0)</f>
        <v>шт</v>
      </c>
      <c r="H13" s="88">
        <f t="shared" ca="1" si="4"/>
        <v>2.2101999999999999</v>
      </c>
      <c r="I13" s="198">
        <f ca="1">SUMIF('ЛСР 07.01 (AL)'!$B$14:$N$109,B13,'ЛСР 07.01 (AL)'!$J$14:$J$109)</f>
        <v>1</v>
      </c>
      <c r="J13" s="199"/>
      <c r="K13" s="124">
        <f t="shared" ca="1" si="5"/>
        <v>0</v>
      </c>
      <c r="L13" s="185" t="str">
        <f>VLOOKUP(B13,'ЛСР 07.01 (AL)'!$B$14:$N$109,12,0)</f>
        <v>Ral 9004</v>
      </c>
      <c r="Q13" s="75"/>
      <c r="S13" s="76"/>
    </row>
    <row r="14" spans="1:19" s="74" customFormat="1" ht="20.100000000000001" customHeight="1" outlineLevel="3" x14ac:dyDescent="0.25">
      <c r="A14" s="179"/>
      <c r="B14" s="186" t="s">
        <v>113</v>
      </c>
      <c r="C14" s="124"/>
      <c r="D14" s="195">
        <f>VLOOKUP(B14,'ЛСР 07.01 (AL)'!$B$14:$N$109,3,0)</f>
        <v>2.57</v>
      </c>
      <c r="E14" s="195">
        <f>VLOOKUP(B14,'ЛСР 07.01 (AL)'!$B$14:$N$109,4,0)</f>
        <v>1.52</v>
      </c>
      <c r="F14" s="88" t="str">
        <f>VLOOKUP(B14,'ЛСР 07.01 (AL)'!$B$14:$N$109,5,0)</f>
        <v>2,57*1,52</v>
      </c>
      <c r="G14" s="124" t="str">
        <f>VLOOKUP(B14,'ЛСР 07.01 (AL)'!$B$14:$N$109,6,0)</f>
        <v>шт</v>
      </c>
      <c r="H14" s="88">
        <f t="shared" ca="1" si="4"/>
        <v>3.9063999999999997</v>
      </c>
      <c r="I14" s="198">
        <f ca="1">SUMIF('ЛСР 07.01 (AL)'!$B$14:$N$109,B14,'ЛСР 07.01 (AL)'!$J$14:$J$109)</f>
        <v>1</v>
      </c>
      <c r="J14" s="199"/>
      <c r="K14" s="124">
        <f t="shared" ca="1" si="5"/>
        <v>0</v>
      </c>
      <c r="L14" s="185" t="str">
        <f>VLOOKUP(B14,'ЛСР 07.01 (AL)'!$B$14:$N$109,12,0)</f>
        <v>Ral 9004</v>
      </c>
      <c r="Q14" s="75"/>
      <c r="S14" s="76"/>
    </row>
    <row r="15" spans="1:19" s="74" customFormat="1" ht="20.100000000000001" customHeight="1" outlineLevel="3" x14ac:dyDescent="0.25">
      <c r="A15" s="179"/>
      <c r="B15" s="186" t="s">
        <v>114</v>
      </c>
      <c r="C15" s="124"/>
      <c r="D15" s="195">
        <f>VLOOKUP(B15,'ЛСР 07.01 (AL)'!$B$14:$N$109,3,0)</f>
        <v>2.57</v>
      </c>
      <c r="E15" s="195">
        <f>VLOOKUP(B15,'ЛСР 07.01 (AL)'!$B$14:$N$109,4,0)</f>
        <v>2.78</v>
      </c>
      <c r="F15" s="88" t="str">
        <f>VLOOKUP(B15,'ЛСР 07.01 (AL)'!$B$14:$N$109,5,0)</f>
        <v>2,57*2,78</v>
      </c>
      <c r="G15" s="124" t="str">
        <f>VLOOKUP(B15,'ЛСР 07.01 (AL)'!$B$14:$N$109,6,0)</f>
        <v>шт</v>
      </c>
      <c r="H15" s="88">
        <f t="shared" ref="H15:H17" ca="1" si="6">(D15*E15)*I15</f>
        <v>14.289199999999997</v>
      </c>
      <c r="I15" s="198">
        <f ca="1">SUMIF('ЛСР 07.01 (AL)'!$B$14:$N$109,B15,'ЛСР 07.01 (AL)'!$J$14:$J$109)</f>
        <v>2</v>
      </c>
      <c r="J15" s="199"/>
      <c r="K15" s="124">
        <f t="shared" ref="K15:K17" ca="1" si="7">J15*I15</f>
        <v>0</v>
      </c>
      <c r="L15" s="185" t="str">
        <f>VLOOKUP(B15,'ЛСР 07.01 (AL)'!$B$14:$N$109,12,0)</f>
        <v>Ral 9004</v>
      </c>
      <c r="Q15" s="75"/>
      <c r="S15" s="76"/>
    </row>
    <row r="16" spans="1:19" s="74" customFormat="1" ht="20.100000000000001" customHeight="1" outlineLevel="3" x14ac:dyDescent="0.25">
      <c r="A16" s="179"/>
      <c r="B16" s="186" t="s">
        <v>157</v>
      </c>
      <c r="C16" s="124"/>
      <c r="D16" s="195">
        <f>VLOOKUP(B16,'ЛСР 07.01 (AL)'!$B$14:$N$109,3,0)</f>
        <v>8.2899999999999991</v>
      </c>
      <c r="E16" s="195">
        <f>VLOOKUP(B16,'ЛСР 07.01 (AL)'!$B$14:$N$109,4,0)</f>
        <v>38.79</v>
      </c>
      <c r="F16" s="88" t="str">
        <f>VLOOKUP(B16,'ЛСР 07.01 (AL)'!$B$14:$N$109,5,0)</f>
        <v>8,29*38,79</v>
      </c>
      <c r="G16" s="124" t="str">
        <f>VLOOKUP(B16,'ЛСР 07.01 (AL)'!$B$14:$N$109,6,0)</f>
        <v>шт</v>
      </c>
      <c r="H16" s="88">
        <f t="shared" ca="1" si="6"/>
        <v>321.56909999999993</v>
      </c>
      <c r="I16" s="198">
        <f ca="1">SUMIF('ЛСР 07.01 (AL)'!$B$14:$N$109,B16,'ЛСР 07.01 (AL)'!$J$14:$J$109)</f>
        <v>1</v>
      </c>
      <c r="J16" s="199"/>
      <c r="K16" s="124">
        <f t="shared" ca="1" si="7"/>
        <v>0</v>
      </c>
      <c r="L16" s="185" t="str">
        <f>VLOOKUP(B16,'ЛСР 07.01 (AL)'!$B$14:$N$109,12,0)</f>
        <v>Ral 9004</v>
      </c>
      <c r="Q16" s="75"/>
      <c r="S16" s="76"/>
    </row>
    <row r="17" spans="1:20" s="74" customFormat="1" ht="20.100000000000001" customHeight="1" outlineLevel="3" x14ac:dyDescent="0.25">
      <c r="A17" s="179"/>
      <c r="B17" s="186" t="s">
        <v>158</v>
      </c>
      <c r="C17" s="124"/>
      <c r="D17" s="195">
        <f>VLOOKUP(B17,'ЛСР 07.01 (AL)'!$B$14:$N$109,3,0)</f>
        <v>8.35</v>
      </c>
      <c r="E17" s="195">
        <f>VLOOKUP(B17,'ЛСР 07.01 (AL)'!$B$14:$N$109,4,0)</f>
        <v>38.79</v>
      </c>
      <c r="F17" s="88" t="str">
        <f>VLOOKUP(B17,'ЛСР 07.01 (AL)'!$B$14:$N$109,5,0)</f>
        <v>8,35*38,79</v>
      </c>
      <c r="G17" s="124" t="str">
        <f>VLOOKUP(B17,'ЛСР 07.01 (AL)'!$B$14:$N$109,6,0)</f>
        <v>шт</v>
      </c>
      <c r="H17" s="88">
        <f t="shared" ca="1" si="6"/>
        <v>323.8965</v>
      </c>
      <c r="I17" s="198">
        <f ca="1">SUMIF('ЛСР 07.01 (AL)'!$B$14:$N$109,B17,'ЛСР 07.01 (AL)'!$J$14:$J$109)</f>
        <v>1</v>
      </c>
      <c r="J17" s="199"/>
      <c r="K17" s="124">
        <f t="shared" ca="1" si="7"/>
        <v>0</v>
      </c>
      <c r="L17" s="185" t="str">
        <f>VLOOKUP(B17,'ЛСР 07.01 (AL)'!$B$14:$N$109,12,0)</f>
        <v>Ral 9004</v>
      </c>
      <c r="Q17" s="75"/>
      <c r="S17" s="76"/>
    </row>
    <row r="18" spans="1:20" s="74" customFormat="1" ht="20.100000000000001" customHeight="1" outlineLevel="3" x14ac:dyDescent="0.25">
      <c r="A18" s="179"/>
      <c r="B18" s="186" t="s">
        <v>142</v>
      </c>
      <c r="C18" s="124"/>
      <c r="D18" s="195">
        <f>VLOOKUP(B18,'ЛСР 07.01 (AL)'!$B$14:$N$109,3,0)</f>
        <v>2.08</v>
      </c>
      <c r="E18" s="195">
        <f>VLOOKUP(B18,'ЛСР 07.01 (AL)'!$B$14:$N$109,4,0)</f>
        <v>1.06</v>
      </c>
      <c r="F18" s="88" t="str">
        <f>VLOOKUP(B18,'ЛСР 07.01 (AL)'!$B$14:$N$109,5,0)</f>
        <v>2,08*1,06</v>
      </c>
      <c r="G18" s="124" t="str">
        <f>VLOOKUP(B18,'ЛСР 07.01 (AL)'!$B$14:$N$109,6,0)</f>
        <v>шт</v>
      </c>
      <c r="H18" s="88">
        <f t="shared" ref="H18:H28" ca="1" si="8">(D18*E18)*I18</f>
        <v>2.2048000000000001</v>
      </c>
      <c r="I18" s="198">
        <f ca="1">SUMIF('ЛСР 07.01 (AL)'!$B$14:$N$109,B18,'ЛСР 07.01 (AL)'!$J$14:$J$109)</f>
        <v>1</v>
      </c>
      <c r="J18" s="199"/>
      <c r="K18" s="124">
        <f t="shared" ref="K18:K28" ca="1" si="9">J18*I18</f>
        <v>0</v>
      </c>
      <c r="L18" s="185" t="str">
        <f>VLOOKUP(B18,'ЛСР 07.01 (AL)'!$B$14:$N$109,12,0)</f>
        <v>Ral 9004</v>
      </c>
      <c r="Q18" s="75"/>
      <c r="S18" s="76"/>
    </row>
    <row r="19" spans="1:20" s="74" customFormat="1" ht="20.100000000000001" customHeight="1" outlineLevel="3" x14ac:dyDescent="0.25">
      <c r="A19" s="179"/>
      <c r="B19" s="186" t="s">
        <v>144</v>
      </c>
      <c r="C19" s="124"/>
      <c r="D19" s="195">
        <f>VLOOKUP(B19,'ЛСР 07.01 (AL)'!$B$14:$N$109,3,0)</f>
        <v>2.08</v>
      </c>
      <c r="E19" s="195">
        <f>VLOOKUP(B19,'ЛСР 07.01 (AL)'!$B$14:$N$109,4,0)</f>
        <v>1.56</v>
      </c>
      <c r="F19" s="88" t="str">
        <f>VLOOKUP(B19,'ЛСР 07.01 (AL)'!$B$14:$N$109,5,0)</f>
        <v>2,08*1,56</v>
      </c>
      <c r="G19" s="124" t="str">
        <f>VLOOKUP(B19,'ЛСР 07.01 (AL)'!$B$14:$N$109,6,0)</f>
        <v>шт</v>
      </c>
      <c r="H19" s="88">
        <f t="shared" ca="1" si="8"/>
        <v>3.2448000000000001</v>
      </c>
      <c r="I19" s="198">
        <f ca="1">SUMIF('ЛСР 07.01 (AL)'!$B$14:$N$109,B19,'ЛСР 07.01 (AL)'!$J$14:$J$109)</f>
        <v>1</v>
      </c>
      <c r="J19" s="199"/>
      <c r="K19" s="124">
        <f t="shared" ca="1" si="9"/>
        <v>0</v>
      </c>
      <c r="L19" s="185" t="str">
        <f>VLOOKUP(B19,'ЛСР 07.01 (AL)'!$B$14:$N$109,12,0)</f>
        <v>Ral 9004/EIS60</v>
      </c>
      <c r="Q19" s="75"/>
      <c r="S19" s="76"/>
    </row>
    <row r="20" spans="1:20" s="74" customFormat="1" ht="20.100000000000001" customHeight="1" outlineLevel="3" x14ac:dyDescent="0.25">
      <c r="A20" s="179"/>
      <c r="B20" s="186" t="s">
        <v>147</v>
      </c>
      <c r="C20" s="124"/>
      <c r="D20" s="195">
        <f>VLOOKUP(B20,'ЛСР 07.01 (AL)'!$B$14:$N$109,3,0)</f>
        <v>2.08</v>
      </c>
      <c r="E20" s="195">
        <f>VLOOKUP(B20,'ЛСР 07.01 (AL)'!$B$14:$N$109,4,0)</f>
        <v>0.97</v>
      </c>
      <c r="F20" s="88" t="str">
        <f>VLOOKUP(B20,'ЛСР 07.01 (AL)'!$B$14:$N$109,5,0)</f>
        <v>2,08*0,97</v>
      </c>
      <c r="G20" s="124" t="str">
        <f>VLOOKUP(B20,'ЛСР 07.01 (AL)'!$B$14:$N$109,6,0)</f>
        <v>шт</v>
      </c>
      <c r="H20" s="88">
        <f t="shared" ca="1" si="8"/>
        <v>2.0175999999999998</v>
      </c>
      <c r="I20" s="198">
        <f ca="1">SUMIF('ЛСР 07.01 (AL)'!$B$14:$N$109,B20,'ЛСР 07.01 (AL)'!$J$14:$J$109)</f>
        <v>1</v>
      </c>
      <c r="J20" s="199"/>
      <c r="K20" s="124">
        <f t="shared" ca="1" si="9"/>
        <v>0</v>
      </c>
      <c r="L20" s="185" t="str">
        <f>VLOOKUP(B20,'ЛСР 07.01 (AL)'!$B$14:$N$109,12,0)</f>
        <v>Ral 9004</v>
      </c>
      <c r="Q20" s="75"/>
      <c r="S20" s="76"/>
    </row>
    <row r="21" spans="1:20" s="74" customFormat="1" ht="20.100000000000001" customHeight="1" outlineLevel="3" x14ac:dyDescent="0.25">
      <c r="A21" s="179"/>
      <c r="B21" s="186" t="s">
        <v>159</v>
      </c>
      <c r="C21" s="124"/>
      <c r="D21" s="195">
        <f>VLOOKUP(B21,'ЛСР 07.01 (AL)'!$B$14:$N$109,3,0)</f>
        <v>2.56</v>
      </c>
      <c r="E21" s="195">
        <f>VLOOKUP(B21,'ЛСР 07.01 (AL)'!$B$14:$N$109,4,0)</f>
        <v>2.16</v>
      </c>
      <c r="F21" s="88" t="str">
        <f>VLOOKUP(B21,'ЛСР 07.01 (AL)'!$B$14:$N$109,5,0)</f>
        <v>2,56*2,16</v>
      </c>
      <c r="G21" s="124" t="str">
        <f>VLOOKUP(B21,'ЛСР 07.01 (AL)'!$B$14:$N$109,6,0)</f>
        <v>шт</v>
      </c>
      <c r="H21" s="88">
        <f t="shared" ca="1" si="8"/>
        <v>5.5296000000000003</v>
      </c>
      <c r="I21" s="198">
        <f ca="1">SUMIF('ЛСР 07.01 (AL)'!$B$14:$N$109,B21,'ЛСР 07.01 (AL)'!$J$14:$J$109)</f>
        <v>1</v>
      </c>
      <c r="J21" s="199"/>
      <c r="K21" s="124">
        <f t="shared" ca="1" si="9"/>
        <v>0</v>
      </c>
      <c r="L21" s="185" t="str">
        <f>VLOOKUP(B21,'ЛСР 07.01 (AL)'!$B$14:$N$109,12,0)</f>
        <v>Ral 9004/Ral 9016 EI60</v>
      </c>
      <c r="Q21" s="75"/>
      <c r="S21" s="76"/>
    </row>
    <row r="22" spans="1:20" s="74" customFormat="1" ht="20.100000000000001" customHeight="1" outlineLevel="3" x14ac:dyDescent="0.25">
      <c r="A22" s="179"/>
      <c r="B22" s="186" t="s">
        <v>160</v>
      </c>
      <c r="C22" s="124"/>
      <c r="D22" s="195">
        <f>VLOOKUP(B22,'ЛСР 07.01 (AL)'!$B$14:$N$109,3,0)</f>
        <v>2.56</v>
      </c>
      <c r="E22" s="195">
        <f>VLOOKUP(B22,'ЛСР 07.01 (AL)'!$B$14:$N$109,4,0)</f>
        <v>1.95</v>
      </c>
      <c r="F22" s="88" t="str">
        <f>VLOOKUP(B22,'ЛСР 07.01 (AL)'!$B$14:$N$109,5,0)</f>
        <v>2,56*1,95</v>
      </c>
      <c r="G22" s="124" t="str">
        <f>VLOOKUP(B22,'ЛСР 07.01 (AL)'!$B$14:$N$109,6,0)</f>
        <v>шт</v>
      </c>
      <c r="H22" s="88">
        <f t="shared" ca="1" si="8"/>
        <v>9.984</v>
      </c>
      <c r="I22" s="198">
        <f ca="1">SUMIF('ЛСР 07.01 (AL)'!$B$14:$N$109,B22,'ЛСР 07.01 (AL)'!$J$14:$J$109)</f>
        <v>2</v>
      </c>
      <c r="J22" s="199"/>
      <c r="K22" s="124">
        <f t="shared" ca="1" si="9"/>
        <v>0</v>
      </c>
      <c r="L22" s="185" t="str">
        <f>VLOOKUP(B22,'ЛСР 07.01 (AL)'!$B$14:$N$109,12,0)</f>
        <v>Ral 9004/Ral 9016 EI60</v>
      </c>
      <c r="Q22" s="75"/>
      <c r="S22" s="76"/>
    </row>
    <row r="23" spans="1:20" s="74" customFormat="1" ht="20.100000000000001" customHeight="1" outlineLevel="3" x14ac:dyDescent="0.25">
      <c r="A23" s="179"/>
      <c r="B23" s="186" t="s">
        <v>162</v>
      </c>
      <c r="C23" s="124"/>
      <c r="D23" s="195">
        <f>VLOOKUP(B23,'ЛСР 07.01 (AL)'!$B$14:$N$109,3,0)</f>
        <v>2.56</v>
      </c>
      <c r="E23" s="195">
        <f>VLOOKUP(B23,'ЛСР 07.01 (AL)'!$B$14:$N$109,4,0)</f>
        <v>1.57</v>
      </c>
      <c r="F23" s="88" t="str">
        <f>VLOOKUP(B23,'ЛСР 07.01 (AL)'!$B$14:$N$109,5,0)</f>
        <v>2,56*1,57</v>
      </c>
      <c r="G23" s="124" t="str">
        <f>VLOOKUP(B23,'ЛСР 07.01 (AL)'!$B$14:$N$109,6,0)</f>
        <v>шт</v>
      </c>
      <c r="H23" s="88">
        <f t="shared" ca="1" si="8"/>
        <v>8.0384000000000011</v>
      </c>
      <c r="I23" s="198">
        <f ca="1">SUMIF('ЛСР 07.01 (AL)'!$B$14:$N$109,B23,'ЛСР 07.01 (AL)'!$J$14:$J$109)</f>
        <v>2</v>
      </c>
      <c r="J23" s="199"/>
      <c r="K23" s="124">
        <f t="shared" ca="1" si="9"/>
        <v>0</v>
      </c>
      <c r="L23" s="185" t="str">
        <f>VLOOKUP(B23,'ЛСР 07.01 (AL)'!$B$14:$N$109,12,0)</f>
        <v>Ral 9004/Ral 9016 EI60</v>
      </c>
      <c r="Q23" s="75"/>
      <c r="S23" s="76"/>
    </row>
    <row r="24" spans="1:20" s="74" customFormat="1" ht="20.100000000000001" customHeight="1" outlineLevel="3" x14ac:dyDescent="0.25">
      <c r="A24" s="179"/>
      <c r="B24" s="186" t="s">
        <v>164</v>
      </c>
      <c r="C24" s="124"/>
      <c r="D24" s="195">
        <f>VLOOKUP(B24,'ЛСР 07.01 (AL)'!$B$14:$N$109,3,0)</f>
        <v>2.56</v>
      </c>
      <c r="E24" s="195">
        <f>VLOOKUP(B24,'ЛСР 07.01 (AL)'!$B$14:$N$109,4,0)</f>
        <v>1.45</v>
      </c>
      <c r="F24" s="88" t="str">
        <f>VLOOKUP(B24,'ЛСР 07.01 (AL)'!$B$14:$N$109,5,0)</f>
        <v>2,56*1,45</v>
      </c>
      <c r="G24" s="124" t="str">
        <f>VLOOKUP(B24,'ЛСР 07.01 (AL)'!$B$14:$N$109,6,0)</f>
        <v>шт</v>
      </c>
      <c r="H24" s="88">
        <f t="shared" ca="1" si="8"/>
        <v>11.135999999999999</v>
      </c>
      <c r="I24" s="198">
        <f ca="1">SUMIF('ЛСР 07.01 (AL)'!$B$14:$N$109,B24,'ЛСР 07.01 (AL)'!$J$14:$J$109)</f>
        <v>3</v>
      </c>
      <c r="J24" s="199"/>
      <c r="K24" s="124">
        <f t="shared" ca="1" si="9"/>
        <v>0</v>
      </c>
      <c r="L24" s="185" t="str">
        <f>VLOOKUP(B24,'ЛСР 07.01 (AL)'!$B$14:$N$109,12,0)</f>
        <v>Ral 9004/Ral 9016 EI60</v>
      </c>
      <c r="Q24" s="75"/>
      <c r="S24" s="76"/>
    </row>
    <row r="25" spans="1:20" s="74" customFormat="1" ht="20.100000000000001" customHeight="1" outlineLevel="3" x14ac:dyDescent="0.25">
      <c r="A25" s="179"/>
      <c r="B25" s="186" t="s">
        <v>166</v>
      </c>
      <c r="C25" s="124"/>
      <c r="D25" s="195">
        <f>VLOOKUP(B25,'ЛСР 07.01 (AL)'!$B$14:$N$109,3,0)</f>
        <v>2.56</v>
      </c>
      <c r="E25" s="195">
        <f>VLOOKUP(B25,'ЛСР 07.01 (AL)'!$B$14:$N$109,4,0)</f>
        <v>0.84</v>
      </c>
      <c r="F25" s="88" t="str">
        <f>VLOOKUP(B25,'ЛСР 07.01 (AL)'!$B$14:$N$109,5,0)</f>
        <v>2,56*0,84</v>
      </c>
      <c r="G25" s="124" t="str">
        <f>VLOOKUP(B25,'ЛСР 07.01 (AL)'!$B$14:$N$109,6,0)</f>
        <v>шт</v>
      </c>
      <c r="H25" s="88">
        <f t="shared" ca="1" si="8"/>
        <v>4.3007999999999997</v>
      </c>
      <c r="I25" s="198">
        <f ca="1">SUMIF('ЛСР 07.01 (AL)'!$B$14:$N$109,B25,'ЛСР 07.01 (AL)'!$J$14:$J$109)</f>
        <v>2</v>
      </c>
      <c r="J25" s="199"/>
      <c r="K25" s="124">
        <f t="shared" ca="1" si="9"/>
        <v>0</v>
      </c>
      <c r="L25" s="185" t="str">
        <f>VLOOKUP(B25,'ЛСР 07.01 (AL)'!$B$14:$N$109,12,0)</f>
        <v>Ral 9004/Ral 9016 EI60</v>
      </c>
      <c r="Q25" s="75"/>
      <c r="S25" s="76"/>
    </row>
    <row r="26" spans="1:20" s="74" customFormat="1" ht="20.100000000000001" customHeight="1" outlineLevel="3" x14ac:dyDescent="0.25">
      <c r="A26" s="179"/>
      <c r="B26" s="186" t="s">
        <v>168</v>
      </c>
      <c r="C26" s="124"/>
      <c r="D26" s="195">
        <f>VLOOKUP(B26,'ЛСР 07.01 (AL)'!$B$14:$N$109,3,0)</f>
        <v>2.56</v>
      </c>
      <c r="E26" s="195">
        <f>VLOOKUP(B26,'ЛСР 07.01 (AL)'!$B$14:$N$109,4,0)</f>
        <v>1.6</v>
      </c>
      <c r="F26" s="88" t="str">
        <f>VLOOKUP(B26,'ЛСР 07.01 (AL)'!$B$14:$N$109,5,0)</f>
        <v>2,56*1,60</v>
      </c>
      <c r="G26" s="124" t="str">
        <f>VLOOKUP(B26,'ЛСР 07.01 (AL)'!$B$14:$N$109,6,0)</f>
        <v>шт</v>
      </c>
      <c r="H26" s="88">
        <f t="shared" ca="1" si="8"/>
        <v>8.1920000000000002</v>
      </c>
      <c r="I26" s="198">
        <f ca="1">SUMIF('ЛСР 07.01 (AL)'!$B$14:$N$109,B26,'ЛСР 07.01 (AL)'!$J$14:$J$109)</f>
        <v>2</v>
      </c>
      <c r="J26" s="199"/>
      <c r="K26" s="124">
        <f t="shared" ca="1" si="9"/>
        <v>0</v>
      </c>
      <c r="L26" s="185" t="str">
        <f>VLOOKUP(B26,'ЛСР 07.01 (AL)'!$B$14:$N$109,12,0)</f>
        <v>Ral 9004/Ral 9016 EI60</v>
      </c>
      <c r="Q26" s="75"/>
      <c r="S26" s="76"/>
    </row>
    <row r="27" spans="1:20" s="74" customFormat="1" ht="20.100000000000001" customHeight="1" outlineLevel="3" x14ac:dyDescent="0.25">
      <c r="A27" s="179"/>
      <c r="B27" s="186" t="s">
        <v>170</v>
      </c>
      <c r="C27" s="124"/>
      <c r="D27" s="195">
        <f>VLOOKUP(B27,'ЛСР 07.01 (AL)'!$B$14:$N$109,3,0)</f>
        <v>2.56</v>
      </c>
      <c r="E27" s="195">
        <f>VLOOKUP(B27,'ЛСР 07.01 (AL)'!$B$14:$N$109,4,0)</f>
        <v>2.0099999999999998</v>
      </c>
      <c r="F27" s="88" t="str">
        <f>VLOOKUP(B27,'ЛСР 07.01 (AL)'!$B$14:$N$109,5,0)</f>
        <v>2,56*2,01</v>
      </c>
      <c r="G27" s="124" t="str">
        <f>VLOOKUP(B27,'ЛСР 07.01 (AL)'!$B$14:$N$109,6,0)</f>
        <v>шт</v>
      </c>
      <c r="H27" s="88">
        <f t="shared" ca="1" si="8"/>
        <v>10.2912</v>
      </c>
      <c r="I27" s="198">
        <f ca="1">SUMIF('ЛСР 07.01 (AL)'!$B$14:$N$109,B27,'ЛСР 07.01 (AL)'!$J$14:$J$109)</f>
        <v>2</v>
      </c>
      <c r="J27" s="199"/>
      <c r="K27" s="124">
        <f t="shared" ca="1" si="9"/>
        <v>0</v>
      </c>
      <c r="L27" s="185" t="str">
        <f>VLOOKUP(B27,'ЛСР 07.01 (AL)'!$B$14:$N$109,12,0)</f>
        <v>Ral 9004/Ral 9016 EI60</v>
      </c>
      <c r="Q27" s="75"/>
      <c r="S27" s="76"/>
    </row>
    <row r="28" spans="1:20" s="74" customFormat="1" ht="20.100000000000001" customHeight="1" outlineLevel="3" x14ac:dyDescent="0.25">
      <c r="A28" s="179"/>
      <c r="B28" s="186" t="s">
        <v>172</v>
      </c>
      <c r="C28" s="124"/>
      <c r="D28" s="195">
        <f>VLOOKUP(B28,'ЛСР 07.01 (AL)'!$B$14:$N$109,3,0)</f>
        <v>2.56</v>
      </c>
      <c r="E28" s="195">
        <f>VLOOKUP(B28,'ЛСР 07.01 (AL)'!$B$14:$N$109,4,0)</f>
        <v>1.325</v>
      </c>
      <c r="F28" s="88" t="str">
        <f>VLOOKUP(B28,'ЛСР 07.01 (AL)'!$B$14:$N$109,5,0)</f>
        <v>2,56*1,325</v>
      </c>
      <c r="G28" s="124" t="str">
        <f>VLOOKUP(B28,'ЛСР 07.01 (AL)'!$B$14:$N$109,6,0)</f>
        <v>шт</v>
      </c>
      <c r="H28" s="88">
        <f t="shared" ca="1" si="8"/>
        <v>3.3919999999999999</v>
      </c>
      <c r="I28" s="198">
        <f ca="1">SUMIF('ЛСР 07.01 (AL)'!$B$14:$N$109,B28,'ЛСР 07.01 (AL)'!$J$14:$J$109)</f>
        <v>1</v>
      </c>
      <c r="J28" s="199"/>
      <c r="K28" s="124">
        <f t="shared" ca="1" si="9"/>
        <v>0</v>
      </c>
      <c r="L28" s="185" t="str">
        <f>VLOOKUP(B28,'ЛСР 07.01 (AL)'!$B$14:$N$109,12,0)</f>
        <v>Ral 9004/Ral 9016 EI61</v>
      </c>
      <c r="Q28" s="75"/>
      <c r="S28" s="76"/>
    </row>
    <row r="29" spans="1:20" s="74" customFormat="1" ht="22.5" customHeight="1" outlineLevel="3" x14ac:dyDescent="0.25">
      <c r="A29" s="179"/>
      <c r="B29" s="180" t="s">
        <v>79</v>
      </c>
      <c r="C29" s="124"/>
      <c r="D29" s="195">
        <f>VLOOKUP(B29,'ЛСР 07.01 (AL)'!$B$14:$N$109,3,0)</f>
        <v>0</v>
      </c>
      <c r="E29" s="195">
        <f>VLOOKUP(B29,'ЛСР 07.01 (AL)'!$B$14:$N$109,4,0)</f>
        <v>0</v>
      </c>
      <c r="F29" s="88">
        <f>VLOOKUP(B29,'ЛСР 07.01 (AL)'!$B$14:$N$109,5,0)</f>
        <v>0</v>
      </c>
      <c r="G29" s="124" t="str">
        <f>VLOOKUP(B29,'ЛСР 07.01 (AL)'!$B$14:$N$109,6,0)</f>
        <v>шт</v>
      </c>
      <c r="H29" s="88">
        <f ca="1">(D29*E29)*I29</f>
        <v>0</v>
      </c>
      <c r="I29" s="198">
        <f ca="1">SUMIF('ЛСР 07.01 (AL)'!$B$14:$N$109,B29,'ЛСР 07.01 (AL)'!$J$14:$J$109)</f>
        <v>15</v>
      </c>
      <c r="J29" s="199"/>
      <c r="K29" s="124">
        <f t="shared" ref="K29:K36" ca="1" si="10">J29*I29</f>
        <v>0</v>
      </c>
      <c r="L29" s="185" t="str">
        <f>VLOOKUP(B29,'ЛСР 07.01 (AL)'!$B$14:$N$109,12,0)</f>
        <v>Ral 9016</v>
      </c>
      <c r="Q29" s="75"/>
      <c r="S29" s="76"/>
    </row>
    <row r="30" spans="1:20" ht="57.75" customHeight="1" x14ac:dyDescent="0.25">
      <c r="A30" s="179"/>
      <c r="B30" s="180" t="s">
        <v>54</v>
      </c>
      <c r="C30" s="124"/>
      <c r="D30" s="195">
        <f>VLOOKUP(B30,'ЛСР 07.01 (AL)'!$B$14:$N$109,3,0)</f>
        <v>0</v>
      </c>
      <c r="E30" s="195">
        <f>VLOOKUP(B30,'ЛСР 07.01 (AL)'!$B$14:$N$109,4,0)</f>
        <v>0</v>
      </c>
      <c r="F30" s="88" t="str">
        <f>VLOOKUP(B30,'ЛСР 07.01 (AL)'!$B$14:$N$109,5,0)</f>
        <v>нагрузка от 100кг до 120кг, темп. режим до -35                                     (серебро)</v>
      </c>
      <c r="G30" s="124" t="str">
        <f>VLOOKUP(B30,'ЛСР 07.01 (AL)'!$B$14:$N$109,6,0)</f>
        <v>шт</v>
      </c>
      <c r="H30" s="88">
        <f t="shared" ref="H30:H36" ca="1" si="11">(D30*E30)*I30</f>
        <v>0</v>
      </c>
      <c r="I30" s="198">
        <f ca="1">SUMIF('ЛСР 07.01 (AL)'!$B$14:$N$109,B30,'ЛСР 07.01 (AL)'!$J$14:$J$109)</f>
        <v>15</v>
      </c>
      <c r="J30" s="199"/>
      <c r="K30" s="124">
        <f t="shared" ca="1" si="10"/>
        <v>0</v>
      </c>
      <c r="L30" s="185" t="str">
        <f>VLOOKUP(B30,'ЛСР 07.01 (AL)'!$B$14:$N$109,12,0)</f>
        <v>черный</v>
      </c>
      <c r="M30" s="76"/>
      <c r="N30" s="74"/>
      <c r="O30" s="74"/>
      <c r="P30" s="74"/>
      <c r="Q30" s="75"/>
      <c r="R30" s="74"/>
      <c r="S30" s="76"/>
    </row>
    <row r="31" spans="1:20" ht="24" customHeight="1" x14ac:dyDescent="0.25">
      <c r="A31" s="179"/>
      <c r="B31" s="213" t="s">
        <v>127</v>
      </c>
      <c r="C31" s="124"/>
      <c r="D31" s="195">
        <f>VLOOKUP(B31,'ЛСР 07.01 (AL)'!$B$14:$N$109,3,0)</f>
        <v>0</v>
      </c>
      <c r="E31" s="195">
        <f>VLOOKUP(B31,'ЛСР 07.01 (AL)'!$B$14:$N$109,4,0)</f>
        <v>0</v>
      </c>
      <c r="F31" s="88" t="str">
        <f>VLOOKUP(B31,'ЛСР 07.01 (AL)'!$B$14:$N$109,5,0)</f>
        <v>ДОС</v>
      </c>
      <c r="G31" s="124" t="str">
        <f>VLOOKUP(B31,'ЛСР 07.01 (AL)'!$B$14:$N$109,6,0)</f>
        <v>шт</v>
      </c>
      <c r="H31" s="88">
        <f t="shared" ref="H31" ca="1" si="12">(D31*E31)*I31</f>
        <v>0</v>
      </c>
      <c r="I31" s="198">
        <f ca="1">SUMIF('ЛСР 07.01 (AL)'!$B$14:$N$109,B31,'ЛСР 07.01 (AL)'!$J$14:$J$109)</f>
        <v>9</v>
      </c>
      <c r="J31" s="199"/>
      <c r="K31" s="124">
        <f t="shared" ref="K31" ca="1" si="13">J31*I31</f>
        <v>0</v>
      </c>
      <c r="L31" s="185" t="str">
        <f>VLOOKUP(B31,'ЛСР 07.01 (AL)'!$B$14:$N$109,12,0)</f>
        <v>Ral 9004</v>
      </c>
      <c r="M31" s="76"/>
      <c r="N31" s="74"/>
      <c r="O31" s="74"/>
      <c r="P31" s="74"/>
      <c r="Q31" s="75"/>
      <c r="R31" s="74"/>
      <c r="S31" s="76"/>
    </row>
    <row r="32" spans="1:20" s="27" customFormat="1" ht="21" customHeight="1" x14ac:dyDescent="0.25">
      <c r="A32" s="179"/>
      <c r="B32" s="180" t="s">
        <v>73</v>
      </c>
      <c r="C32" s="124"/>
      <c r="D32" s="195">
        <f>VLOOKUP(B32,'ЛСР 07.01 (AL)'!$B$14:$N$109,3,0)</f>
        <v>0</v>
      </c>
      <c r="E32" s="195">
        <f>VLOOKUP(B32,'ЛСР 07.01 (AL)'!$B$14:$N$109,4,0)</f>
        <v>0</v>
      </c>
      <c r="F32" s="88" t="str">
        <f>VLOOKUP(B32,'ЛСР 07.01 (AL)'!$B$14:$N$109,5,0)</f>
        <v>штанга 1800 - 2000 мм (нержавейка)</v>
      </c>
      <c r="G32" s="124" t="str">
        <f>VLOOKUP(B32,'ЛСР 07.01 (AL)'!$B$14:$N$109,6,0)</f>
        <v>шт</v>
      </c>
      <c r="H32" s="88">
        <f t="shared" ca="1" si="11"/>
        <v>0</v>
      </c>
      <c r="I32" s="198">
        <f ca="1">SUMIF('ЛСР 07.01 (AL)'!$B$14:$N$109,B32,'ЛСР 07.01 (AL)'!$J$14:$J$109)</f>
        <v>14</v>
      </c>
      <c r="J32" s="199"/>
      <c r="K32" s="124">
        <f t="shared" ca="1" si="10"/>
        <v>0</v>
      </c>
      <c r="L32" s="185" t="str">
        <f>VLOOKUP(B32,'ЛСР 07.01 (AL)'!$B$14:$N$109,12,0)</f>
        <v>нержавейка</v>
      </c>
      <c r="M32" s="74"/>
      <c r="N32" s="74"/>
      <c r="O32" s="74"/>
      <c r="P32" s="74"/>
      <c r="Q32" s="75"/>
      <c r="R32" s="74"/>
      <c r="S32" s="76"/>
      <c r="T32" s="26"/>
    </row>
    <row r="33" spans="1:19" s="74" customFormat="1" ht="20.25" customHeight="1" x14ac:dyDescent="0.25">
      <c r="A33" s="179"/>
      <c r="B33" s="180" t="s">
        <v>75</v>
      </c>
      <c r="C33" s="124"/>
      <c r="D33" s="195">
        <f>VLOOKUP(B33,'ЛСР 07.01 (AL)'!$B$14:$N$109,3,0)</f>
        <v>0</v>
      </c>
      <c r="E33" s="195">
        <f>VLOOKUP(B33,'ЛСР 07.01 (AL)'!$B$14:$N$109,4,0)</f>
        <v>0</v>
      </c>
      <c r="F33" s="88" t="str">
        <f>VLOOKUP(B33,'ЛСР 07.01 (AL)'!$B$14:$N$109,5,0)</f>
        <v>нажимной гарнитур</v>
      </c>
      <c r="G33" s="124" t="str">
        <f>VLOOKUP(B33,'ЛСР 07.01 (AL)'!$B$14:$N$109,6,0)</f>
        <v>шт</v>
      </c>
      <c r="H33" s="88">
        <f t="shared" ca="1" si="11"/>
        <v>0</v>
      </c>
      <c r="I33" s="198">
        <f ca="1">SUMIF('ЛСР 07.01 (AL)'!$B$14:$N$109,B33,'ЛСР 07.01 (AL)'!$J$14:$J$109)</f>
        <v>1</v>
      </c>
      <c r="J33" s="199"/>
      <c r="K33" s="124">
        <f t="shared" ca="1" si="10"/>
        <v>0</v>
      </c>
      <c r="L33" s="185" t="str">
        <f>VLOOKUP(B33,'ЛСР 07.01 (AL)'!$B$14:$N$109,12,0)</f>
        <v>Ral 9004</v>
      </c>
      <c r="Q33" s="75"/>
      <c r="S33" s="76"/>
    </row>
    <row r="34" spans="1:19" s="74" customFormat="1" ht="20.25" customHeight="1" x14ac:dyDescent="0.25">
      <c r="A34" s="179"/>
      <c r="B34" s="180" t="s">
        <v>133</v>
      </c>
      <c r="C34" s="124"/>
      <c r="D34" s="195">
        <f>VLOOKUP(B34,'ЛСР 07.01 (AL)'!$B$14:$N$109,3,0)</f>
        <v>0</v>
      </c>
      <c r="E34" s="195">
        <f>VLOOKUP(B34,'ЛСР 07.01 (AL)'!$B$14:$N$109,4,0)</f>
        <v>0</v>
      </c>
      <c r="F34" s="88" t="str">
        <f>VLOOKUP(B34,'ЛСР 07.01 (AL)'!$B$14:$N$109,5,0)</f>
        <v>350 мм</v>
      </c>
      <c r="G34" s="124" t="str">
        <f>VLOOKUP(B34,'ЛСР 07.01 (AL)'!$B$14:$N$109,6,0)</f>
        <v>м.п.</v>
      </c>
      <c r="H34" s="88">
        <f t="shared" ref="H34" ca="1" si="14">(D34*E34)*I34</f>
        <v>0</v>
      </c>
      <c r="I34" s="198">
        <f ca="1">SUMIF('ЛСР 07.01 (AL)'!$B$14:$N$109,B34,'ЛСР 07.01 (AL)'!$J$14:$J$109)</f>
        <v>19.25</v>
      </c>
      <c r="J34" s="199"/>
      <c r="K34" s="124">
        <f t="shared" ref="K34" ca="1" si="15">J34*I34</f>
        <v>0</v>
      </c>
      <c r="L34" s="185" t="str">
        <f>VLOOKUP(B34,'ЛСР 07.01 (AL)'!$B$14:$N$109,12,0)</f>
        <v>Ral 9004</v>
      </c>
      <c r="Q34" s="75"/>
      <c r="S34" s="76"/>
    </row>
    <row r="35" spans="1:19" s="74" customFormat="1" ht="20.25" customHeight="1" x14ac:dyDescent="0.25">
      <c r="A35" s="179"/>
      <c r="B35" s="180" t="s">
        <v>82</v>
      </c>
      <c r="C35" s="124"/>
      <c r="D35" s="195">
        <f>VLOOKUP(B35,'ЛСР 07.01 (AL)'!$B$14:$N$109,3,0)</f>
        <v>0</v>
      </c>
      <c r="E35" s="195">
        <f>VLOOKUP(B35,'ЛСР 07.01 (AL)'!$B$14:$N$109,4,0)</f>
        <v>0</v>
      </c>
      <c r="F35" s="88" t="str">
        <f>VLOOKUP(B35,'ЛСР 07.01 (AL)'!$B$14:$N$109,5,0)</f>
        <v xml:space="preserve"> алюминиевый 20*40</v>
      </c>
      <c r="G35" s="124" t="str">
        <f>VLOOKUP(B35,'ЛСР 07.01 (AL)'!$B$14:$N$109,6,0)</f>
        <v>м.п</v>
      </c>
      <c r="H35" s="88">
        <f t="shared" ref="H35" ca="1" si="16">(D35*E35)*I35</f>
        <v>0</v>
      </c>
      <c r="I35" s="198">
        <f ca="1">SUMIF('ЛСР 07.01 (AL)'!$B$14:$N$109,B35,'ЛСР 07.01 (AL)'!$J$14:$J$109)</f>
        <v>16.309999999999999</v>
      </c>
      <c r="J35" s="199"/>
      <c r="K35" s="124">
        <f t="shared" ref="K35" ca="1" si="17">J35*I35</f>
        <v>0</v>
      </c>
      <c r="L35" s="185" t="str">
        <f>VLOOKUP(B35,'ЛСР 07.01 (AL)'!$B$14:$N$109,12,0)</f>
        <v>Ral 9004</v>
      </c>
      <c r="Q35" s="75"/>
      <c r="S35" s="76"/>
    </row>
    <row r="36" spans="1:19" s="74" customFormat="1" ht="20.25" customHeight="1" x14ac:dyDescent="0.25">
      <c r="A36" s="179"/>
      <c r="B36" s="180" t="s">
        <v>63</v>
      </c>
      <c r="C36" s="124"/>
      <c r="D36" s="195">
        <f>VLOOKUP(B36,'ЛСР 07.01 (AL)'!$B$14:$N$109,3,0)</f>
        <v>0</v>
      </c>
      <c r="E36" s="195">
        <f>VLOOKUP(B36,'ЛСР 07.01 (AL)'!$B$14:$N$109,4,0)</f>
        <v>0</v>
      </c>
      <c r="F36" s="88" t="str">
        <f>VLOOKUP(B36,'ЛСР 07.01 (AL)'!$B$14:$N$109,5,0)</f>
        <v>нержавейка</v>
      </c>
      <c r="G36" s="124" t="str">
        <f>VLOOKUP(B36,'ЛСР 07.01 (AL)'!$B$14:$N$109,6,0)</f>
        <v>шт</v>
      </c>
      <c r="H36" s="88">
        <f t="shared" ca="1" si="11"/>
        <v>0</v>
      </c>
      <c r="I36" s="198">
        <f ca="1">SUMIF('ЛСР 07.01 (AL)'!$B$14:$N$109,B36,'ЛСР 07.01 (AL)'!$J$14:$J$109)</f>
        <v>9</v>
      </c>
      <c r="J36" s="199"/>
      <c r="K36" s="124">
        <f t="shared" ca="1" si="10"/>
        <v>0</v>
      </c>
      <c r="L36" s="185" t="str">
        <f>VLOOKUP(B36,'ЛСР 07.01 (AL)'!$B$14:$N$109,12,0)</f>
        <v>нержавейка</v>
      </c>
      <c r="Q36" s="75"/>
      <c r="S36" s="76"/>
    </row>
    <row r="37" spans="1:19" s="74" customFormat="1" ht="20.25" customHeight="1" x14ac:dyDescent="0.25">
      <c r="A37" s="160"/>
      <c r="B37" s="248" t="s">
        <v>35</v>
      </c>
      <c r="C37" s="249"/>
      <c r="D37" s="249"/>
      <c r="E37" s="249"/>
      <c r="F37" s="249"/>
      <c r="G37" s="249"/>
      <c r="H37" s="249"/>
      <c r="I37" s="249"/>
      <c r="J37" s="250"/>
      <c r="K37" s="158">
        <f ca="1">SUM(K6:K36)</f>
        <v>0</v>
      </c>
      <c r="L37" s="159"/>
      <c r="M37" s="174"/>
      <c r="Q37" s="75"/>
      <c r="S37" s="76"/>
    </row>
    <row r="38" spans="1:19" s="74" customFormat="1" ht="20.25" customHeight="1" x14ac:dyDescent="0.25">
      <c r="A38" s="161"/>
      <c r="B38" s="243" t="s">
        <v>189</v>
      </c>
      <c r="C38" s="244"/>
      <c r="D38" s="244"/>
      <c r="E38" s="244"/>
      <c r="F38" s="244"/>
      <c r="G38" s="244"/>
      <c r="H38" s="244"/>
      <c r="I38" s="244"/>
      <c r="J38" s="245"/>
      <c r="K38" s="162">
        <f ca="1">K37</f>
        <v>0</v>
      </c>
      <c r="L38" s="119"/>
      <c r="M38" s="174"/>
      <c r="Q38" s="75"/>
      <c r="S38" s="76"/>
    </row>
    <row r="39" spans="1:19" s="74" customFormat="1" ht="20.25" customHeight="1" x14ac:dyDescent="0.25">
      <c r="A39" s="11"/>
      <c r="B39" s="1"/>
      <c r="C39" s="1"/>
      <c r="D39" s="87"/>
      <c r="E39" s="87"/>
      <c r="F39" s="8"/>
      <c r="G39" s="1"/>
      <c r="H39" s="1"/>
      <c r="I39" s="72"/>
      <c r="J39" s="24"/>
      <c r="K39" s="24">
        <f ca="1">K38-'ЛСР 07.01 (AL)'!L112</f>
        <v>0</v>
      </c>
      <c r="L39" s="23"/>
      <c r="M39" s="174"/>
      <c r="Q39" s="75"/>
      <c r="S39" s="76"/>
    </row>
    <row r="40" spans="1:19" s="74" customFormat="1" ht="20.25" customHeight="1" x14ac:dyDescent="0.25">
      <c r="A40" s="11"/>
      <c r="B40" s="1"/>
      <c r="C40" s="1"/>
      <c r="D40" s="87"/>
      <c r="E40" s="87"/>
      <c r="F40" s="8"/>
      <c r="G40" s="1"/>
      <c r="H40" s="1"/>
      <c r="I40" s="21"/>
      <c r="J40" s="1"/>
      <c r="K40" s="1"/>
      <c r="L40" s="23"/>
      <c r="M40" s="174"/>
      <c r="Q40" s="75"/>
      <c r="S40" s="76"/>
    </row>
    <row r="41" spans="1:19" s="74" customFormat="1" ht="20.25" customHeight="1" x14ac:dyDescent="0.25">
      <c r="A41" s="11"/>
      <c r="B41" s="1"/>
      <c r="C41" s="1"/>
      <c r="D41" s="87"/>
      <c r="E41" s="87"/>
      <c r="F41" s="8"/>
      <c r="G41" s="1"/>
      <c r="H41" s="1"/>
      <c r="I41" s="21"/>
      <c r="J41" s="1"/>
      <c r="K41" s="1"/>
      <c r="L41" s="23"/>
      <c r="M41" s="174"/>
      <c r="Q41" s="75"/>
      <c r="S41" s="76"/>
    </row>
    <row r="42" spans="1:19" s="74" customFormat="1" ht="20.25" customHeight="1" x14ac:dyDescent="0.25">
      <c r="A42" s="11"/>
      <c r="B42" s="1"/>
      <c r="C42" s="1"/>
      <c r="D42" s="87"/>
      <c r="E42" s="87"/>
      <c r="F42" s="8"/>
      <c r="G42" s="1"/>
      <c r="H42" s="1"/>
      <c r="I42" s="21"/>
      <c r="J42" s="1"/>
      <c r="K42" s="1"/>
      <c r="L42" s="23"/>
      <c r="M42" s="174"/>
      <c r="Q42" s="75"/>
      <c r="S42" s="76"/>
    </row>
    <row r="43" spans="1:19" s="74" customFormat="1" ht="20.25" customHeight="1" x14ac:dyDescent="0.25">
      <c r="A43" s="11"/>
      <c r="B43" s="1"/>
      <c r="C43" s="1"/>
      <c r="D43" s="87"/>
      <c r="E43" s="87"/>
      <c r="F43" s="8"/>
      <c r="G43" s="1"/>
      <c r="H43" s="1"/>
      <c r="I43" s="72"/>
      <c r="J43" s="24"/>
      <c r="K43" s="24"/>
      <c r="L43" s="23"/>
      <c r="M43" s="174"/>
      <c r="Q43" s="75"/>
      <c r="S43" s="76"/>
    </row>
    <row r="44" spans="1:19" s="74" customFormat="1" ht="20.25" customHeight="1" x14ac:dyDescent="0.25">
      <c r="A44" s="11"/>
      <c r="B44" s="1"/>
      <c r="C44" s="1"/>
      <c r="D44" s="87"/>
      <c r="E44" s="87"/>
      <c r="F44" s="8"/>
      <c r="G44" s="1"/>
      <c r="H44" s="1"/>
      <c r="I44" s="72"/>
      <c r="J44" s="24"/>
      <c r="K44" s="24"/>
      <c r="L44" s="23"/>
      <c r="M44" s="174"/>
      <c r="Q44" s="75"/>
      <c r="S44" s="76"/>
    </row>
    <row r="45" spans="1:19" s="74" customFormat="1" ht="20.25" customHeight="1" x14ac:dyDescent="0.25">
      <c r="A45" s="11"/>
      <c r="B45" s="1"/>
      <c r="C45" s="1"/>
      <c r="D45" s="87"/>
      <c r="E45" s="87"/>
      <c r="F45" s="8"/>
      <c r="G45" s="1"/>
      <c r="H45" s="1"/>
      <c r="I45" s="72"/>
      <c r="J45" s="24"/>
      <c r="K45" s="24"/>
      <c r="L45" s="23"/>
      <c r="M45" s="174"/>
      <c r="Q45" s="75"/>
      <c r="S45" s="76"/>
    </row>
    <row r="46" spans="1:19" s="74" customFormat="1" ht="20.25" customHeight="1" x14ac:dyDescent="0.25">
      <c r="A46" s="11"/>
      <c r="B46" s="1"/>
      <c r="C46" s="1"/>
      <c r="D46" s="87"/>
      <c r="E46" s="87"/>
      <c r="F46" s="8"/>
      <c r="G46" s="1"/>
      <c r="H46" s="1"/>
      <c r="I46" s="72"/>
      <c r="J46" s="24"/>
      <c r="K46" s="24"/>
      <c r="L46" s="23"/>
      <c r="M46" s="174"/>
      <c r="Q46" s="75"/>
      <c r="S46" s="76"/>
    </row>
    <row r="47" spans="1:19" s="74" customFormat="1" ht="20.25" customHeight="1" x14ac:dyDescent="0.25">
      <c r="A47" s="11"/>
      <c r="B47" s="1"/>
      <c r="C47" s="1"/>
      <c r="D47" s="87"/>
      <c r="E47" s="87"/>
      <c r="F47" s="8"/>
      <c r="G47" s="1"/>
      <c r="H47" s="1"/>
      <c r="I47" s="72"/>
      <c r="J47" s="24"/>
      <c r="K47" s="24"/>
      <c r="L47" s="23"/>
      <c r="M47" s="174"/>
      <c r="Q47" s="75"/>
      <c r="S47" s="76"/>
    </row>
    <row r="48" spans="1:19" s="74" customFormat="1" ht="20.25" customHeight="1" x14ac:dyDescent="0.25">
      <c r="A48" s="11"/>
      <c r="B48" s="1"/>
      <c r="C48" s="1"/>
      <c r="D48" s="87"/>
      <c r="E48" s="87"/>
      <c r="F48" s="8"/>
      <c r="G48" s="1"/>
      <c r="H48" s="1"/>
      <c r="I48" s="72"/>
      <c r="J48" s="24"/>
      <c r="K48" s="24"/>
      <c r="L48" s="23"/>
      <c r="M48" s="174"/>
      <c r="Q48" s="75"/>
      <c r="S48" s="76"/>
    </row>
    <row r="49" spans="1:19" s="74" customFormat="1" ht="20.25" customHeight="1" x14ac:dyDescent="0.25">
      <c r="A49" s="11"/>
      <c r="B49" s="1"/>
      <c r="C49" s="1"/>
      <c r="D49" s="87"/>
      <c r="E49" s="87"/>
      <c r="F49" s="8"/>
      <c r="G49" s="1"/>
      <c r="H49" s="1"/>
      <c r="I49" s="72"/>
      <c r="J49" s="24"/>
      <c r="K49" s="24"/>
      <c r="L49" s="23"/>
      <c r="M49" s="174"/>
      <c r="Q49" s="75"/>
      <c r="S49" s="76"/>
    </row>
    <row r="50" spans="1:19" s="74" customFormat="1" ht="20.25" customHeight="1" x14ac:dyDescent="0.25">
      <c r="A50" s="11"/>
      <c r="B50" s="1"/>
      <c r="C50" s="1"/>
      <c r="D50" s="87"/>
      <c r="E50" s="87"/>
      <c r="F50" s="8"/>
      <c r="G50" s="1"/>
      <c r="H50" s="1"/>
      <c r="I50" s="72"/>
      <c r="J50" s="24"/>
      <c r="K50" s="24"/>
      <c r="L50" s="23"/>
      <c r="M50" s="174"/>
      <c r="Q50" s="75"/>
      <c r="S50" s="76"/>
    </row>
    <row r="51" spans="1:19" s="74" customFormat="1" ht="20.25" customHeight="1" x14ac:dyDescent="0.25">
      <c r="A51" s="11"/>
      <c r="B51" s="1"/>
      <c r="C51" s="1"/>
      <c r="D51" s="87"/>
      <c r="E51" s="87"/>
      <c r="F51" s="8"/>
      <c r="G51" s="1"/>
      <c r="H51" s="1"/>
      <c r="I51" s="72"/>
      <c r="J51" s="24"/>
      <c r="K51" s="24"/>
      <c r="L51" s="23"/>
      <c r="M51" s="174"/>
      <c r="Q51" s="75"/>
      <c r="S51" s="76"/>
    </row>
    <row r="52" spans="1:19" s="74" customFormat="1" ht="20.25" customHeight="1" x14ac:dyDescent="0.25">
      <c r="A52" s="11"/>
      <c r="B52" s="1"/>
      <c r="C52" s="1"/>
      <c r="D52" s="87"/>
      <c r="E52" s="87"/>
      <c r="F52" s="8"/>
      <c r="G52" s="1"/>
      <c r="H52" s="1"/>
      <c r="I52" s="72"/>
      <c r="J52" s="24"/>
      <c r="K52" s="24"/>
      <c r="L52" s="23"/>
      <c r="M52" s="174"/>
      <c r="Q52" s="75"/>
      <c r="S52" s="76"/>
    </row>
    <row r="53" spans="1:19" s="74" customFormat="1" ht="20.25" customHeight="1" x14ac:dyDescent="0.25">
      <c r="A53" s="11"/>
      <c r="B53" s="1"/>
      <c r="C53" s="1"/>
      <c r="D53" s="87"/>
      <c r="E53" s="87"/>
      <c r="F53" s="8"/>
      <c r="G53" s="1"/>
      <c r="H53" s="1"/>
      <c r="I53" s="72"/>
      <c r="J53" s="24"/>
      <c r="K53" s="24"/>
      <c r="L53" s="23"/>
      <c r="M53" s="174"/>
      <c r="Q53" s="75"/>
      <c r="S53" s="76"/>
    </row>
    <row r="54" spans="1:19" s="74" customFormat="1" ht="20.25" customHeight="1" x14ac:dyDescent="0.25">
      <c r="A54" s="11"/>
      <c r="B54" s="1"/>
      <c r="C54" s="1"/>
      <c r="D54" s="87"/>
      <c r="E54" s="87"/>
      <c r="F54" s="8"/>
      <c r="G54" s="1"/>
      <c r="H54" s="1"/>
      <c r="I54" s="72"/>
      <c r="J54" s="24"/>
      <c r="K54" s="24"/>
      <c r="L54" s="23"/>
      <c r="M54" s="174"/>
      <c r="Q54" s="75"/>
      <c r="S54" s="76"/>
    </row>
    <row r="55" spans="1:19" s="74" customFormat="1" ht="20.25" customHeight="1" x14ac:dyDescent="0.25">
      <c r="A55" s="11"/>
      <c r="B55" s="1"/>
      <c r="C55" s="1"/>
      <c r="D55" s="87"/>
      <c r="E55" s="87"/>
      <c r="F55" s="8"/>
      <c r="G55" s="1"/>
      <c r="H55" s="1"/>
      <c r="I55" s="72"/>
      <c r="J55" s="24"/>
      <c r="K55" s="24"/>
      <c r="L55" s="23"/>
      <c r="M55" s="174"/>
      <c r="Q55" s="75"/>
      <c r="S55" s="76"/>
    </row>
    <row r="56" spans="1:19" s="74" customFormat="1" ht="20.25" customHeight="1" x14ac:dyDescent="0.25">
      <c r="A56" s="11"/>
      <c r="B56" s="1"/>
      <c r="C56" s="1"/>
      <c r="D56" s="87"/>
      <c r="E56" s="87"/>
      <c r="F56" s="8"/>
      <c r="G56" s="1"/>
      <c r="H56" s="1"/>
      <c r="I56" s="72"/>
      <c r="J56" s="24"/>
      <c r="K56" s="24"/>
      <c r="L56" s="23"/>
      <c r="M56" s="174"/>
      <c r="Q56" s="75"/>
      <c r="S56" s="76"/>
    </row>
    <row r="57" spans="1:19" s="74" customFormat="1" ht="20.25" customHeight="1" x14ac:dyDescent="0.25">
      <c r="A57" s="11"/>
      <c r="B57" s="1"/>
      <c r="C57" s="1"/>
      <c r="D57" s="87"/>
      <c r="E57" s="87"/>
      <c r="F57" s="8"/>
      <c r="G57" s="1"/>
      <c r="H57" s="1"/>
      <c r="I57" s="72"/>
      <c r="J57" s="24"/>
      <c r="K57" s="24"/>
      <c r="L57" s="23"/>
      <c r="M57" s="174"/>
      <c r="Q57" s="75"/>
      <c r="S57" s="76"/>
    </row>
    <row r="58" spans="1:19" s="74" customFormat="1" ht="20.25" customHeight="1" x14ac:dyDescent="0.25">
      <c r="A58" s="11"/>
      <c r="B58" s="1"/>
      <c r="C58" s="1"/>
      <c r="D58" s="87"/>
      <c r="E58" s="87"/>
      <c r="F58" s="8"/>
      <c r="G58" s="1"/>
      <c r="H58" s="1"/>
      <c r="I58" s="72"/>
      <c r="J58" s="24"/>
      <c r="K58" s="24"/>
      <c r="L58" s="23"/>
      <c r="M58" s="174"/>
      <c r="Q58" s="75"/>
      <c r="S58" s="76"/>
    </row>
    <row r="59" spans="1:19" s="74" customFormat="1" ht="20.25" customHeight="1" x14ac:dyDescent="0.25">
      <c r="A59" s="11"/>
      <c r="B59" s="1"/>
      <c r="C59" s="1"/>
      <c r="D59" s="87"/>
      <c r="E59" s="87"/>
      <c r="F59" s="8"/>
      <c r="G59" s="1"/>
      <c r="H59" s="1"/>
      <c r="I59" s="72"/>
      <c r="J59" s="24"/>
      <c r="K59" s="24"/>
      <c r="L59" s="23"/>
      <c r="M59" s="174"/>
      <c r="Q59" s="75"/>
      <c r="S59" s="76"/>
    </row>
    <row r="60" spans="1:19" s="74" customFormat="1" ht="20.25" customHeight="1" x14ac:dyDescent="0.25">
      <c r="A60" s="11"/>
      <c r="B60" s="1"/>
      <c r="C60" s="1"/>
      <c r="D60" s="87"/>
      <c r="E60" s="87"/>
      <c r="F60" s="8"/>
      <c r="G60" s="1"/>
      <c r="H60" s="1"/>
      <c r="I60" s="72"/>
      <c r="J60" s="24"/>
      <c r="K60" s="24"/>
      <c r="L60" s="23"/>
      <c r="M60" s="174"/>
      <c r="Q60" s="75"/>
      <c r="S60" s="76"/>
    </row>
    <row r="61" spans="1:19" s="74" customFormat="1" ht="20.25" customHeight="1" x14ac:dyDescent="0.25">
      <c r="A61" s="11"/>
      <c r="B61" s="1"/>
      <c r="C61" s="1"/>
      <c r="D61" s="87"/>
      <c r="E61" s="87"/>
      <c r="F61" s="8"/>
      <c r="G61" s="1"/>
      <c r="H61" s="1"/>
      <c r="I61" s="72"/>
      <c r="J61" s="24"/>
      <c r="K61" s="24"/>
      <c r="L61" s="23"/>
      <c r="M61" s="174"/>
      <c r="Q61" s="75"/>
      <c r="S61" s="76"/>
    </row>
    <row r="62" spans="1:19" s="74" customFormat="1" ht="20.25" customHeight="1" x14ac:dyDescent="0.25">
      <c r="A62" s="11"/>
      <c r="B62" s="1"/>
      <c r="C62" s="1"/>
      <c r="D62" s="87"/>
      <c r="E62" s="87"/>
      <c r="F62" s="8"/>
      <c r="G62" s="1"/>
      <c r="H62" s="1"/>
      <c r="I62" s="72"/>
      <c r="J62" s="24"/>
      <c r="K62" s="24"/>
      <c r="L62" s="23"/>
      <c r="M62" s="174"/>
      <c r="Q62" s="75"/>
      <c r="S62" s="76"/>
    </row>
    <row r="63" spans="1:19" s="74" customFormat="1" ht="20.25" customHeight="1" x14ac:dyDescent="0.25">
      <c r="A63" s="11"/>
      <c r="B63" s="1"/>
      <c r="C63" s="1"/>
      <c r="D63" s="87"/>
      <c r="E63" s="87"/>
      <c r="F63" s="8"/>
      <c r="G63" s="1"/>
      <c r="H63" s="1"/>
      <c r="I63" s="72"/>
      <c r="J63" s="24"/>
      <c r="K63" s="24"/>
      <c r="L63" s="23"/>
      <c r="M63" s="174"/>
      <c r="Q63" s="75"/>
      <c r="S63" s="76"/>
    </row>
    <row r="64" spans="1:19" s="74" customFormat="1" ht="20.25" customHeight="1" x14ac:dyDescent="0.25">
      <c r="A64" s="11"/>
      <c r="B64" s="1"/>
      <c r="C64" s="1"/>
      <c r="D64" s="87"/>
      <c r="E64" s="87"/>
      <c r="F64" s="8"/>
      <c r="G64" s="1"/>
      <c r="H64" s="1"/>
      <c r="I64" s="72"/>
      <c r="J64" s="24"/>
      <c r="K64" s="24"/>
      <c r="L64" s="23"/>
      <c r="M64" s="174"/>
      <c r="Q64" s="75"/>
      <c r="S64" s="76"/>
    </row>
    <row r="65" spans="1:19" s="74" customFormat="1" ht="20.25" customHeight="1" x14ac:dyDescent="0.25">
      <c r="A65" s="11"/>
      <c r="B65" s="1"/>
      <c r="C65" s="1"/>
      <c r="D65" s="87"/>
      <c r="E65" s="87"/>
      <c r="F65" s="8"/>
      <c r="G65" s="1"/>
      <c r="H65" s="1"/>
      <c r="I65" s="72"/>
      <c r="J65" s="24"/>
      <c r="K65" s="24"/>
      <c r="L65" s="23"/>
      <c r="M65" s="174"/>
      <c r="Q65" s="75"/>
      <c r="S65" s="76"/>
    </row>
    <row r="66" spans="1:19" s="74" customFormat="1" ht="20.25" customHeight="1" x14ac:dyDescent="0.25">
      <c r="A66" s="11"/>
      <c r="B66" s="1"/>
      <c r="C66" s="1"/>
      <c r="D66" s="87"/>
      <c r="E66" s="87"/>
      <c r="F66" s="8"/>
      <c r="G66" s="1"/>
      <c r="H66" s="1"/>
      <c r="I66" s="72"/>
      <c r="J66" s="24"/>
      <c r="K66" s="24"/>
      <c r="L66" s="23"/>
      <c r="M66" s="174"/>
      <c r="Q66" s="75"/>
      <c r="S66" s="76"/>
    </row>
    <row r="67" spans="1:19" s="74" customFormat="1" ht="20.25" customHeight="1" x14ac:dyDescent="0.25">
      <c r="A67" s="11"/>
      <c r="B67" s="1"/>
      <c r="C67" s="1"/>
      <c r="D67" s="87"/>
      <c r="E67" s="87"/>
      <c r="F67" s="8"/>
      <c r="G67" s="1"/>
      <c r="H67" s="1"/>
      <c r="I67" s="72"/>
      <c r="J67" s="24"/>
      <c r="K67" s="24"/>
      <c r="L67" s="23"/>
      <c r="M67" s="174"/>
      <c r="Q67" s="75"/>
      <c r="S67" s="76"/>
    </row>
    <row r="68" spans="1:19" s="74" customFormat="1" ht="20.25" customHeight="1" x14ac:dyDescent="0.25">
      <c r="A68" s="11"/>
      <c r="B68" s="1"/>
      <c r="C68" s="1"/>
      <c r="D68" s="87"/>
      <c r="E68" s="87"/>
      <c r="F68" s="8"/>
      <c r="G68" s="1"/>
      <c r="H68" s="1"/>
      <c r="I68" s="72"/>
      <c r="J68" s="24"/>
      <c r="K68" s="24"/>
      <c r="L68" s="23"/>
      <c r="M68" s="174"/>
      <c r="Q68" s="75"/>
      <c r="S68" s="76"/>
    </row>
    <row r="69" spans="1:19" s="74" customFormat="1" ht="20.25" customHeight="1" x14ac:dyDescent="0.25">
      <c r="A69" s="11"/>
      <c r="B69" s="1"/>
      <c r="C69" s="1"/>
      <c r="D69" s="87"/>
      <c r="E69" s="87"/>
      <c r="F69" s="8"/>
      <c r="G69" s="1"/>
      <c r="H69" s="1"/>
      <c r="I69" s="72"/>
      <c r="J69" s="24"/>
      <c r="K69" s="24"/>
      <c r="L69" s="23"/>
      <c r="M69" s="174"/>
      <c r="Q69" s="75"/>
      <c r="S69" s="76"/>
    </row>
    <row r="70" spans="1:19" s="74" customFormat="1" ht="20.25" customHeight="1" x14ac:dyDescent="0.25">
      <c r="A70" s="11"/>
      <c r="B70" s="1"/>
      <c r="C70" s="1"/>
      <c r="D70" s="87"/>
      <c r="E70" s="87"/>
      <c r="F70" s="8"/>
      <c r="G70" s="1"/>
      <c r="H70" s="1"/>
      <c r="I70" s="72"/>
      <c r="J70" s="24"/>
      <c r="K70" s="24"/>
      <c r="L70" s="23"/>
      <c r="M70" s="174"/>
      <c r="Q70" s="75"/>
      <c r="S70" s="76"/>
    </row>
    <row r="71" spans="1:19" s="74" customFormat="1" ht="20.25" customHeight="1" x14ac:dyDescent="0.25">
      <c r="A71" s="11"/>
      <c r="B71" s="1"/>
      <c r="C71" s="1"/>
      <c r="D71" s="87"/>
      <c r="E71" s="87"/>
      <c r="F71" s="8"/>
      <c r="G71" s="1"/>
      <c r="H71" s="1"/>
      <c r="I71" s="72"/>
      <c r="J71" s="24"/>
      <c r="K71" s="24"/>
      <c r="L71" s="23"/>
      <c r="M71" s="174"/>
      <c r="Q71" s="75"/>
      <c r="S71" s="76"/>
    </row>
    <row r="72" spans="1:19" s="74" customFormat="1" ht="20.25" customHeight="1" x14ac:dyDescent="0.25">
      <c r="A72" s="11"/>
      <c r="B72" s="1"/>
      <c r="C72" s="1"/>
      <c r="D72" s="87"/>
      <c r="E72" s="87"/>
      <c r="F72" s="8"/>
      <c r="G72" s="1"/>
      <c r="H72" s="1"/>
      <c r="I72" s="72"/>
      <c r="J72" s="24"/>
      <c r="K72" s="24"/>
      <c r="L72" s="23"/>
      <c r="M72" s="174"/>
      <c r="Q72" s="75"/>
      <c r="S72" s="76"/>
    </row>
    <row r="73" spans="1:19" s="74" customFormat="1" ht="20.25" customHeight="1" x14ac:dyDescent="0.25">
      <c r="A73" s="11"/>
      <c r="B73" s="1"/>
      <c r="C73" s="1"/>
      <c r="D73" s="87"/>
      <c r="E73" s="87"/>
      <c r="F73" s="8"/>
      <c r="G73" s="1"/>
      <c r="H73" s="1"/>
      <c r="I73" s="72"/>
      <c r="J73" s="24"/>
      <c r="K73" s="24"/>
      <c r="L73" s="23"/>
      <c r="M73" s="174"/>
      <c r="Q73" s="75"/>
      <c r="S73" s="76"/>
    </row>
    <row r="74" spans="1:19" s="74" customFormat="1" ht="20.25" customHeight="1" x14ac:dyDescent="0.25">
      <c r="A74" s="11"/>
      <c r="B74" s="1"/>
      <c r="C74" s="1"/>
      <c r="D74" s="87"/>
      <c r="E74" s="87"/>
      <c r="F74" s="8"/>
      <c r="G74" s="1"/>
      <c r="H74" s="1"/>
      <c r="I74" s="72"/>
      <c r="J74" s="24"/>
      <c r="K74" s="24"/>
      <c r="L74" s="23"/>
      <c r="M74" s="174"/>
      <c r="Q74" s="75"/>
      <c r="S74" s="76"/>
    </row>
    <row r="75" spans="1:19" s="74" customFormat="1" ht="20.25" customHeight="1" x14ac:dyDescent="0.25">
      <c r="A75" s="11"/>
      <c r="B75" s="1"/>
      <c r="C75" s="1"/>
      <c r="D75" s="87"/>
      <c r="E75" s="87"/>
      <c r="F75" s="8"/>
      <c r="G75" s="1"/>
      <c r="H75" s="1"/>
      <c r="I75" s="72"/>
      <c r="J75" s="24"/>
      <c r="K75" s="24"/>
      <c r="L75" s="23"/>
      <c r="M75" s="174"/>
      <c r="Q75" s="75"/>
      <c r="S75" s="76"/>
    </row>
    <row r="76" spans="1:19" s="74" customFormat="1" ht="20.25" customHeight="1" x14ac:dyDescent="0.25">
      <c r="A76" s="11"/>
      <c r="B76" s="1"/>
      <c r="C76" s="1"/>
      <c r="D76" s="87"/>
      <c r="E76" s="87"/>
      <c r="F76" s="8"/>
      <c r="G76" s="1"/>
      <c r="H76" s="1"/>
      <c r="I76" s="72"/>
      <c r="J76" s="24"/>
      <c r="K76" s="24"/>
      <c r="L76" s="23"/>
      <c r="M76" s="174"/>
      <c r="Q76" s="75"/>
      <c r="S76" s="76"/>
    </row>
    <row r="77" spans="1:19" s="74" customFormat="1" ht="20.25" customHeight="1" x14ac:dyDescent="0.25">
      <c r="A77" s="11"/>
      <c r="B77" s="1"/>
      <c r="C77" s="1"/>
      <c r="D77" s="87"/>
      <c r="E77" s="87"/>
      <c r="F77" s="8"/>
      <c r="G77" s="1"/>
      <c r="H77" s="1"/>
      <c r="I77" s="72"/>
      <c r="J77" s="24"/>
      <c r="K77" s="24"/>
      <c r="L77" s="23"/>
      <c r="M77" s="174"/>
      <c r="Q77" s="75"/>
      <c r="S77" s="76"/>
    </row>
    <row r="78" spans="1:19" s="74" customFormat="1" ht="20.25" customHeight="1" x14ac:dyDescent="0.25">
      <c r="A78" s="11"/>
      <c r="B78" s="1"/>
      <c r="C78" s="1"/>
      <c r="D78" s="87"/>
      <c r="E78" s="87"/>
      <c r="F78" s="8"/>
      <c r="G78" s="1"/>
      <c r="H78" s="1"/>
      <c r="I78" s="72"/>
      <c r="J78" s="24"/>
      <c r="K78" s="24"/>
      <c r="L78" s="23"/>
      <c r="M78" s="174"/>
      <c r="Q78" s="75"/>
      <c r="S78" s="76"/>
    </row>
    <row r="79" spans="1:19" s="74" customFormat="1" ht="20.25" customHeight="1" x14ac:dyDescent="0.25">
      <c r="A79" s="11"/>
      <c r="B79" s="1"/>
      <c r="C79" s="1"/>
      <c r="D79" s="87"/>
      <c r="E79" s="87"/>
      <c r="F79" s="8"/>
      <c r="G79" s="1"/>
      <c r="H79" s="1"/>
      <c r="I79" s="72"/>
      <c r="J79" s="24"/>
      <c r="K79" s="24"/>
      <c r="L79" s="23"/>
      <c r="M79" s="174"/>
      <c r="Q79" s="75"/>
      <c r="S79" s="76"/>
    </row>
    <row r="80" spans="1:19" s="74" customFormat="1" ht="20.25" customHeight="1" x14ac:dyDescent="0.25">
      <c r="A80" s="11"/>
      <c r="B80" s="1"/>
      <c r="C80" s="1"/>
      <c r="D80" s="87"/>
      <c r="E80" s="87"/>
      <c r="F80" s="8"/>
      <c r="G80" s="1"/>
      <c r="H80" s="1"/>
      <c r="I80" s="72"/>
      <c r="J80" s="24"/>
      <c r="K80" s="24"/>
      <c r="L80" s="23"/>
      <c r="M80" s="174"/>
      <c r="Q80" s="75"/>
      <c r="S80" s="76"/>
    </row>
    <row r="81" spans="1:19" s="74" customFormat="1" ht="20.25" customHeight="1" x14ac:dyDescent="0.25">
      <c r="A81" s="11"/>
      <c r="B81" s="1"/>
      <c r="C81" s="1"/>
      <c r="D81" s="87"/>
      <c r="E81" s="87"/>
      <c r="F81" s="8"/>
      <c r="G81" s="1"/>
      <c r="H81" s="1"/>
      <c r="I81" s="72"/>
      <c r="J81" s="24"/>
      <c r="K81" s="24"/>
      <c r="L81" s="23"/>
      <c r="M81" s="174"/>
      <c r="Q81" s="75"/>
      <c r="S81" s="76"/>
    </row>
    <row r="82" spans="1:19" s="74" customFormat="1" ht="20.25" customHeight="1" x14ac:dyDescent="0.25">
      <c r="A82" s="11"/>
      <c r="B82" s="1"/>
      <c r="C82" s="1"/>
      <c r="D82" s="87"/>
      <c r="E82" s="87"/>
      <c r="F82" s="8"/>
      <c r="G82" s="1"/>
      <c r="H82" s="1"/>
      <c r="I82" s="72"/>
      <c r="J82" s="24"/>
      <c r="K82" s="24"/>
      <c r="L82" s="23"/>
      <c r="M82" s="174"/>
      <c r="Q82" s="75"/>
      <c r="S82" s="76"/>
    </row>
    <row r="83" spans="1:19" s="74" customFormat="1" ht="20.25" customHeight="1" x14ac:dyDescent="0.25">
      <c r="A83" s="11"/>
      <c r="B83" s="1"/>
      <c r="C83" s="1"/>
      <c r="D83" s="87"/>
      <c r="E83" s="87"/>
      <c r="F83" s="8"/>
      <c r="G83" s="1"/>
      <c r="H83" s="1"/>
      <c r="I83" s="72"/>
      <c r="J83" s="24"/>
      <c r="K83" s="24"/>
      <c r="L83" s="23"/>
      <c r="M83" s="174"/>
      <c r="Q83" s="75"/>
      <c r="S83" s="76"/>
    </row>
    <row r="84" spans="1:19" s="74" customFormat="1" ht="20.25" customHeight="1" x14ac:dyDescent="0.25">
      <c r="A84" s="11"/>
      <c r="B84" s="1"/>
      <c r="C84" s="1"/>
      <c r="D84" s="87"/>
      <c r="E84" s="87"/>
      <c r="F84" s="8"/>
      <c r="G84" s="1"/>
      <c r="H84" s="1"/>
      <c r="I84" s="72"/>
      <c r="J84" s="24"/>
      <c r="K84" s="24"/>
      <c r="L84" s="23"/>
      <c r="M84" s="174"/>
      <c r="Q84" s="75"/>
      <c r="S84" s="76"/>
    </row>
    <row r="85" spans="1:19" s="74" customFormat="1" ht="20.25" customHeight="1" x14ac:dyDescent="0.25">
      <c r="A85" s="11"/>
      <c r="B85" s="1"/>
      <c r="C85" s="1"/>
      <c r="D85" s="87"/>
      <c r="E85" s="87"/>
      <c r="F85" s="8"/>
      <c r="G85" s="1"/>
      <c r="H85" s="1"/>
      <c r="I85" s="72"/>
      <c r="J85" s="24"/>
      <c r="K85" s="24"/>
      <c r="L85" s="23"/>
      <c r="M85" s="174"/>
      <c r="Q85" s="75"/>
      <c r="S85" s="76"/>
    </row>
    <row r="86" spans="1:19" s="74" customFormat="1" ht="20.25" customHeight="1" x14ac:dyDescent="0.25">
      <c r="A86" s="11"/>
      <c r="B86" s="1"/>
      <c r="C86" s="1"/>
      <c r="D86" s="87"/>
      <c r="E86" s="87"/>
      <c r="F86" s="8"/>
      <c r="G86" s="1"/>
      <c r="H86" s="1"/>
      <c r="I86" s="72"/>
      <c r="J86" s="24"/>
      <c r="K86" s="24"/>
      <c r="L86" s="23"/>
      <c r="M86" s="174"/>
      <c r="Q86" s="75"/>
      <c r="S86" s="76"/>
    </row>
    <row r="87" spans="1:19" s="74" customFormat="1" ht="20.25" customHeight="1" x14ac:dyDescent="0.25">
      <c r="A87" s="11"/>
      <c r="B87" s="1"/>
      <c r="C87" s="1"/>
      <c r="D87" s="87"/>
      <c r="E87" s="87"/>
      <c r="F87" s="8"/>
      <c r="G87" s="1"/>
      <c r="H87" s="1"/>
      <c r="I87" s="72"/>
      <c r="J87" s="24"/>
      <c r="K87" s="24"/>
      <c r="L87" s="23"/>
      <c r="M87" s="174"/>
      <c r="Q87" s="75"/>
      <c r="S87" s="76"/>
    </row>
    <row r="88" spans="1:19" s="74" customFormat="1" ht="20.25" customHeight="1" x14ac:dyDescent="0.25">
      <c r="A88" s="11"/>
      <c r="B88" s="1"/>
      <c r="C88" s="1"/>
      <c r="D88" s="87"/>
      <c r="E88" s="87"/>
      <c r="F88" s="8"/>
      <c r="G88" s="1"/>
      <c r="H88" s="1"/>
      <c r="I88" s="72"/>
      <c r="J88" s="24"/>
      <c r="K88" s="24"/>
      <c r="L88" s="23"/>
      <c r="M88" s="174"/>
      <c r="Q88" s="75"/>
      <c r="S88" s="76"/>
    </row>
    <row r="89" spans="1:19" s="74" customFormat="1" ht="20.25" customHeight="1" x14ac:dyDescent="0.25">
      <c r="A89" s="11"/>
      <c r="B89" s="1"/>
      <c r="C89" s="1"/>
      <c r="D89" s="87"/>
      <c r="E89" s="87"/>
      <c r="F89" s="8"/>
      <c r="G89" s="1"/>
      <c r="H89" s="1"/>
      <c r="I89" s="72"/>
      <c r="J89" s="24"/>
      <c r="K89" s="24"/>
      <c r="L89" s="23"/>
      <c r="M89" s="174"/>
      <c r="Q89" s="75"/>
      <c r="S89" s="76"/>
    </row>
    <row r="90" spans="1:19" s="74" customFormat="1" ht="20.25" customHeight="1" x14ac:dyDescent="0.25">
      <c r="A90" s="11"/>
      <c r="B90" s="1"/>
      <c r="C90" s="1"/>
      <c r="D90" s="87"/>
      <c r="E90" s="87"/>
      <c r="F90" s="8"/>
      <c r="G90" s="1"/>
      <c r="H90" s="1"/>
      <c r="I90" s="72"/>
      <c r="J90" s="24"/>
      <c r="K90" s="24"/>
      <c r="L90" s="23"/>
      <c r="M90" s="174"/>
      <c r="Q90" s="75"/>
      <c r="S90" s="76"/>
    </row>
    <row r="91" spans="1:19" s="74" customFormat="1" ht="20.25" customHeight="1" x14ac:dyDescent="0.25">
      <c r="A91" s="11"/>
      <c r="B91" s="1"/>
      <c r="C91" s="1"/>
      <c r="D91" s="87"/>
      <c r="E91" s="87"/>
      <c r="F91" s="8"/>
      <c r="G91" s="1"/>
      <c r="H91" s="1"/>
      <c r="I91" s="72"/>
      <c r="J91" s="24"/>
      <c r="K91" s="24"/>
      <c r="L91" s="23"/>
      <c r="M91" s="174"/>
      <c r="Q91" s="75"/>
      <c r="S91" s="76"/>
    </row>
    <row r="92" spans="1:19" s="74" customFormat="1" ht="20.25" customHeight="1" x14ac:dyDescent="0.25">
      <c r="A92" s="11"/>
      <c r="B92" s="1"/>
      <c r="C92" s="1"/>
      <c r="D92" s="87"/>
      <c r="E92" s="87"/>
      <c r="F92" s="8"/>
      <c r="G92" s="1"/>
      <c r="H92" s="1"/>
      <c r="I92" s="72"/>
      <c r="J92" s="24"/>
      <c r="K92" s="24"/>
      <c r="L92" s="23"/>
      <c r="M92" s="174"/>
      <c r="Q92" s="75"/>
      <c r="S92" s="76"/>
    </row>
    <row r="93" spans="1:19" s="74" customFormat="1" ht="20.25" customHeight="1" x14ac:dyDescent="0.25">
      <c r="A93" s="11"/>
      <c r="B93" s="1"/>
      <c r="C93" s="1"/>
      <c r="D93" s="87"/>
      <c r="E93" s="87"/>
      <c r="F93" s="8"/>
      <c r="G93" s="1"/>
      <c r="H93" s="1"/>
      <c r="I93" s="72"/>
      <c r="J93" s="24"/>
      <c r="K93" s="24"/>
      <c r="L93" s="23"/>
      <c r="M93" s="174"/>
      <c r="Q93" s="75"/>
      <c r="S93" s="76"/>
    </row>
    <row r="94" spans="1:19" s="74" customFormat="1" ht="20.25" customHeight="1" x14ac:dyDescent="0.25">
      <c r="A94" s="11"/>
      <c r="B94" s="1"/>
      <c r="C94" s="1"/>
      <c r="D94" s="87"/>
      <c r="E94" s="87"/>
      <c r="F94" s="8"/>
      <c r="G94" s="1"/>
      <c r="H94" s="1"/>
      <c r="I94" s="72"/>
      <c r="J94" s="24"/>
      <c r="K94" s="24"/>
      <c r="L94" s="23"/>
      <c r="M94" s="174"/>
      <c r="Q94" s="75"/>
      <c r="S94" s="76"/>
    </row>
    <row r="95" spans="1:19" s="74" customFormat="1" ht="20.25" customHeight="1" x14ac:dyDescent="0.25">
      <c r="A95" s="11"/>
      <c r="B95" s="1"/>
      <c r="C95" s="1"/>
      <c r="D95" s="87"/>
      <c r="E95" s="87"/>
      <c r="F95" s="8"/>
      <c r="G95" s="1"/>
      <c r="H95" s="1"/>
      <c r="I95" s="72"/>
      <c r="J95" s="24"/>
      <c r="K95" s="24"/>
      <c r="L95" s="23"/>
      <c r="M95" s="174"/>
      <c r="Q95" s="75"/>
      <c r="S95" s="76"/>
    </row>
    <row r="96" spans="1:19" s="74" customFormat="1" ht="20.25" customHeight="1" x14ac:dyDescent="0.25">
      <c r="A96" s="11"/>
      <c r="B96" s="1"/>
      <c r="C96" s="1"/>
      <c r="D96" s="87"/>
      <c r="E96" s="87"/>
      <c r="F96" s="8"/>
      <c r="G96" s="1"/>
      <c r="H96" s="1"/>
      <c r="I96" s="72"/>
      <c r="J96" s="24"/>
      <c r="K96" s="24"/>
      <c r="L96" s="23"/>
      <c r="M96" s="174"/>
      <c r="Q96" s="75"/>
      <c r="S96" s="76"/>
    </row>
    <row r="97" spans="1:19" s="74" customFormat="1" ht="20.25" customHeight="1" x14ac:dyDescent="0.25">
      <c r="A97" s="11"/>
      <c r="B97" s="1"/>
      <c r="C97" s="1"/>
      <c r="D97" s="87"/>
      <c r="E97" s="87"/>
      <c r="F97" s="8"/>
      <c r="G97" s="1"/>
      <c r="H97" s="1"/>
      <c r="I97" s="72"/>
      <c r="J97" s="24"/>
      <c r="K97" s="24"/>
      <c r="L97" s="23"/>
      <c r="M97" s="174"/>
      <c r="Q97" s="75"/>
      <c r="S97" s="76"/>
    </row>
    <row r="98" spans="1:19" s="74" customFormat="1" ht="20.25" customHeight="1" x14ac:dyDescent="0.25">
      <c r="A98" s="11"/>
      <c r="B98" s="1"/>
      <c r="C98" s="1"/>
      <c r="D98" s="87"/>
      <c r="E98" s="87"/>
      <c r="F98" s="8"/>
      <c r="G98" s="1"/>
      <c r="H98" s="1"/>
      <c r="I98" s="72"/>
      <c r="J98" s="24"/>
      <c r="K98" s="24"/>
      <c r="L98" s="23"/>
      <c r="M98" s="174"/>
      <c r="Q98" s="75"/>
      <c r="S98" s="76"/>
    </row>
    <row r="99" spans="1:19" s="74" customFormat="1" ht="20.25" customHeight="1" x14ac:dyDescent="0.25">
      <c r="A99" s="11"/>
      <c r="B99" s="1"/>
      <c r="C99" s="1"/>
      <c r="D99" s="87"/>
      <c r="E99" s="87"/>
      <c r="F99" s="8"/>
      <c r="G99" s="1"/>
      <c r="H99" s="1"/>
      <c r="I99" s="72"/>
      <c r="J99" s="24"/>
      <c r="K99" s="24"/>
      <c r="L99" s="23"/>
      <c r="M99" s="174"/>
      <c r="Q99" s="75"/>
      <c r="S99" s="76"/>
    </row>
    <row r="100" spans="1:19" s="74" customFormat="1" ht="20.25" customHeight="1" x14ac:dyDescent="0.25">
      <c r="A100" s="11"/>
      <c r="B100" s="1"/>
      <c r="C100" s="1"/>
      <c r="D100" s="87"/>
      <c r="E100" s="87"/>
      <c r="F100" s="8"/>
      <c r="G100" s="1"/>
      <c r="H100" s="1"/>
      <c r="I100" s="72"/>
      <c r="J100" s="24"/>
      <c r="K100" s="24"/>
      <c r="L100" s="23"/>
      <c r="M100" s="174"/>
      <c r="Q100" s="75"/>
      <c r="S100" s="76"/>
    </row>
    <row r="101" spans="1:19" s="74" customFormat="1" ht="20.25" customHeight="1" x14ac:dyDescent="0.25">
      <c r="A101" s="11"/>
      <c r="B101" s="1"/>
      <c r="C101" s="1"/>
      <c r="D101" s="87"/>
      <c r="E101" s="87"/>
      <c r="F101" s="8"/>
      <c r="G101" s="1"/>
      <c r="H101" s="1"/>
      <c r="I101" s="72"/>
      <c r="J101" s="24"/>
      <c r="K101" s="24"/>
      <c r="L101" s="23"/>
      <c r="M101" s="174"/>
      <c r="Q101" s="75"/>
      <c r="S101" s="76"/>
    </row>
    <row r="102" spans="1:19" s="74" customFormat="1" ht="20.25" customHeight="1" x14ac:dyDescent="0.25">
      <c r="A102" s="11"/>
      <c r="B102" s="1"/>
      <c r="C102" s="1"/>
      <c r="D102" s="87"/>
      <c r="E102" s="87"/>
      <c r="F102" s="8"/>
      <c r="G102" s="1"/>
      <c r="H102" s="1"/>
      <c r="I102" s="72"/>
      <c r="J102" s="24"/>
      <c r="K102" s="24"/>
      <c r="L102" s="23"/>
      <c r="M102" s="174"/>
      <c r="Q102" s="75"/>
      <c r="S102" s="76"/>
    </row>
    <row r="103" spans="1:19" s="74" customFormat="1" ht="20.25" customHeight="1" x14ac:dyDescent="0.25">
      <c r="A103" s="11"/>
      <c r="B103" s="1"/>
      <c r="C103" s="1"/>
      <c r="D103" s="87"/>
      <c r="E103" s="87"/>
      <c r="F103" s="8"/>
      <c r="G103" s="1"/>
      <c r="H103" s="1"/>
      <c r="I103" s="72"/>
      <c r="J103" s="24"/>
      <c r="K103" s="24"/>
      <c r="L103" s="23"/>
      <c r="M103" s="174"/>
      <c r="Q103" s="75"/>
      <c r="S103" s="76"/>
    </row>
    <row r="104" spans="1:19" s="74" customFormat="1" ht="20.25" customHeight="1" x14ac:dyDescent="0.25">
      <c r="A104" s="11"/>
      <c r="B104" s="1"/>
      <c r="C104" s="1"/>
      <c r="D104" s="87"/>
      <c r="E104" s="87"/>
      <c r="F104" s="8"/>
      <c r="G104" s="1"/>
      <c r="H104" s="1"/>
      <c r="I104" s="72"/>
      <c r="J104" s="24"/>
      <c r="K104" s="24"/>
      <c r="L104" s="23"/>
      <c r="M104" s="174"/>
      <c r="Q104" s="75"/>
      <c r="S104" s="76"/>
    </row>
    <row r="105" spans="1:19" s="74" customFormat="1" ht="20.25" customHeight="1" x14ac:dyDescent="0.25">
      <c r="A105" s="11"/>
      <c r="B105" s="1"/>
      <c r="C105" s="1"/>
      <c r="D105" s="87"/>
      <c r="E105" s="87"/>
      <c r="F105" s="8"/>
      <c r="G105" s="1"/>
      <c r="H105" s="1"/>
      <c r="I105" s="72"/>
      <c r="J105" s="24"/>
      <c r="K105" s="24"/>
      <c r="L105" s="23"/>
      <c r="M105" s="174"/>
      <c r="Q105" s="75"/>
      <c r="S105" s="76"/>
    </row>
    <row r="106" spans="1:19" s="74" customFormat="1" ht="20.25" customHeight="1" x14ac:dyDescent="0.25">
      <c r="A106" s="11"/>
      <c r="B106" s="1"/>
      <c r="C106" s="1"/>
      <c r="D106" s="87"/>
      <c r="E106" s="87"/>
      <c r="F106" s="8"/>
      <c r="G106" s="1"/>
      <c r="H106" s="1"/>
      <c r="I106" s="72"/>
      <c r="J106" s="24"/>
      <c r="K106" s="24"/>
      <c r="L106" s="23"/>
      <c r="M106" s="174"/>
      <c r="Q106" s="75"/>
      <c r="S106" s="76"/>
    </row>
    <row r="107" spans="1:19" s="74" customFormat="1" ht="20.25" customHeight="1" x14ac:dyDescent="0.25">
      <c r="A107" s="11"/>
      <c r="B107" s="1"/>
      <c r="C107" s="1"/>
      <c r="D107" s="87"/>
      <c r="E107" s="87"/>
      <c r="F107" s="8"/>
      <c r="G107" s="1"/>
      <c r="H107" s="1"/>
      <c r="I107" s="72"/>
      <c r="J107" s="24"/>
      <c r="K107" s="24"/>
      <c r="L107" s="23"/>
      <c r="M107" s="174"/>
      <c r="Q107" s="75"/>
      <c r="S107" s="76"/>
    </row>
    <row r="108" spans="1:19" s="74" customFormat="1" ht="20.25" customHeight="1" x14ac:dyDescent="0.25">
      <c r="A108" s="11"/>
      <c r="B108" s="1"/>
      <c r="C108" s="1"/>
      <c r="D108" s="87"/>
      <c r="E108" s="87"/>
      <c r="F108" s="8"/>
      <c r="G108" s="1"/>
      <c r="H108" s="1"/>
      <c r="I108" s="72"/>
      <c r="J108" s="24"/>
      <c r="K108" s="24"/>
      <c r="L108" s="23"/>
      <c r="M108" s="174"/>
      <c r="Q108" s="75"/>
      <c r="S108" s="76"/>
    </row>
    <row r="109" spans="1:19" s="74" customFormat="1" ht="20.25" customHeight="1" x14ac:dyDescent="0.25">
      <c r="A109" s="11"/>
      <c r="B109" s="1"/>
      <c r="C109" s="1"/>
      <c r="D109" s="87"/>
      <c r="E109" s="87"/>
      <c r="F109" s="8"/>
      <c r="G109" s="1"/>
      <c r="H109" s="1"/>
      <c r="I109" s="72"/>
      <c r="J109" s="24"/>
      <c r="K109" s="24"/>
      <c r="L109" s="23"/>
      <c r="M109" s="174"/>
      <c r="Q109" s="75"/>
      <c r="S109" s="76"/>
    </row>
    <row r="110" spans="1:19" s="74" customFormat="1" ht="20.25" customHeight="1" x14ac:dyDescent="0.25">
      <c r="A110" s="11"/>
      <c r="B110" s="1"/>
      <c r="C110" s="1"/>
      <c r="D110" s="87"/>
      <c r="E110" s="87"/>
      <c r="F110" s="8"/>
      <c r="G110" s="1"/>
      <c r="H110" s="1"/>
      <c r="I110" s="72"/>
      <c r="J110" s="24"/>
      <c r="K110" s="24"/>
      <c r="L110" s="23"/>
      <c r="M110" s="174"/>
      <c r="Q110" s="75"/>
      <c r="S110" s="76"/>
    </row>
    <row r="111" spans="1:19" s="74" customFormat="1" ht="20.25" customHeight="1" x14ac:dyDescent="0.25">
      <c r="A111" s="11"/>
      <c r="B111" s="1"/>
      <c r="C111" s="1"/>
      <c r="D111" s="87"/>
      <c r="E111" s="87"/>
      <c r="F111" s="8"/>
      <c r="G111" s="1"/>
      <c r="H111" s="1"/>
      <c r="I111" s="72"/>
      <c r="J111" s="24"/>
      <c r="K111" s="24"/>
      <c r="L111" s="23"/>
      <c r="M111" s="174"/>
      <c r="Q111" s="75"/>
      <c r="S111" s="76"/>
    </row>
    <row r="112" spans="1:19" s="74" customFormat="1" ht="20.25" customHeight="1" x14ac:dyDescent="0.25">
      <c r="A112" s="11"/>
      <c r="B112" s="1"/>
      <c r="C112" s="1"/>
      <c r="D112" s="87"/>
      <c r="E112" s="87"/>
      <c r="F112" s="8"/>
      <c r="G112" s="1"/>
      <c r="H112" s="1"/>
      <c r="I112" s="72"/>
      <c r="J112" s="24"/>
      <c r="K112" s="24"/>
      <c r="L112" s="23"/>
      <c r="M112" s="174"/>
      <c r="Q112" s="75"/>
      <c r="S112" s="76"/>
    </row>
    <row r="113" spans="1:19" s="74" customFormat="1" ht="20.25" customHeight="1" x14ac:dyDescent="0.25">
      <c r="A113" s="11"/>
      <c r="B113" s="1"/>
      <c r="C113" s="1"/>
      <c r="D113" s="87"/>
      <c r="E113" s="87"/>
      <c r="F113" s="8"/>
      <c r="G113" s="1"/>
      <c r="H113" s="1"/>
      <c r="I113" s="72"/>
      <c r="J113" s="24"/>
      <c r="K113" s="24"/>
      <c r="L113" s="23"/>
      <c r="M113" s="174"/>
      <c r="Q113" s="75"/>
      <c r="S113" s="76"/>
    </row>
    <row r="114" spans="1:19" s="74" customFormat="1" ht="20.25" customHeight="1" x14ac:dyDescent="0.25">
      <c r="A114" s="11"/>
      <c r="B114" s="1"/>
      <c r="C114" s="1"/>
      <c r="D114" s="87"/>
      <c r="E114" s="87"/>
      <c r="F114" s="8"/>
      <c r="G114" s="1"/>
      <c r="H114" s="1"/>
      <c r="I114" s="72"/>
      <c r="J114" s="24"/>
      <c r="K114" s="24"/>
      <c r="L114" s="23"/>
      <c r="M114" s="174"/>
      <c r="Q114" s="75"/>
      <c r="S114" s="76"/>
    </row>
    <row r="115" spans="1:19" s="74" customFormat="1" ht="20.25" customHeight="1" x14ac:dyDescent="0.25">
      <c r="A115" s="11"/>
      <c r="B115" s="1"/>
      <c r="C115" s="1"/>
      <c r="D115" s="87"/>
      <c r="E115" s="87"/>
      <c r="F115" s="8"/>
      <c r="G115" s="1"/>
      <c r="H115" s="1"/>
      <c r="I115" s="72"/>
      <c r="J115" s="24"/>
      <c r="K115" s="24"/>
      <c r="L115" s="23"/>
      <c r="M115" s="174"/>
      <c r="Q115" s="75"/>
      <c r="S115" s="76"/>
    </row>
    <row r="116" spans="1:19" s="74" customFormat="1" ht="20.25" customHeight="1" x14ac:dyDescent="0.25">
      <c r="A116" s="11"/>
      <c r="B116" s="1"/>
      <c r="C116" s="1"/>
      <c r="D116" s="87"/>
      <c r="E116" s="87"/>
      <c r="F116" s="8"/>
      <c r="G116" s="1"/>
      <c r="H116" s="1"/>
      <c r="I116" s="72"/>
      <c r="J116" s="24"/>
      <c r="K116" s="24"/>
      <c r="L116" s="23"/>
      <c r="M116" s="174"/>
      <c r="Q116" s="75"/>
      <c r="S116" s="76"/>
    </row>
    <row r="117" spans="1:19" s="74" customFormat="1" ht="20.25" customHeight="1" x14ac:dyDescent="0.25">
      <c r="A117" s="11"/>
      <c r="B117" s="1"/>
      <c r="C117" s="1"/>
      <c r="D117" s="87"/>
      <c r="E117" s="87"/>
      <c r="F117" s="8"/>
      <c r="G117" s="1"/>
      <c r="H117" s="1"/>
      <c r="I117" s="72"/>
      <c r="J117" s="24"/>
      <c r="K117" s="24"/>
      <c r="L117" s="23"/>
      <c r="M117" s="174"/>
      <c r="Q117" s="75"/>
      <c r="S117" s="76"/>
    </row>
    <row r="118" spans="1:19" s="74" customFormat="1" ht="40.5" customHeight="1" x14ac:dyDescent="0.25">
      <c r="A118" s="11"/>
      <c r="B118" s="1"/>
      <c r="C118" s="1"/>
      <c r="D118" s="87"/>
      <c r="E118" s="87"/>
      <c r="F118" s="8"/>
      <c r="G118" s="1"/>
      <c r="H118" s="1"/>
      <c r="I118" s="72"/>
      <c r="J118" s="24"/>
      <c r="K118" s="24"/>
      <c r="L118" s="23"/>
      <c r="M118" s="174"/>
      <c r="Q118" s="75"/>
      <c r="S118" s="76"/>
    </row>
    <row r="119" spans="1:19" s="74" customFormat="1" ht="51.75" customHeight="1" x14ac:dyDescent="0.25">
      <c r="A119" s="11"/>
      <c r="B119" s="1"/>
      <c r="C119" s="1"/>
      <c r="D119" s="87"/>
      <c r="E119" s="87"/>
      <c r="F119" s="8"/>
      <c r="G119" s="1"/>
      <c r="H119" s="1"/>
      <c r="I119" s="72"/>
      <c r="J119" s="24"/>
      <c r="K119" s="24"/>
      <c r="L119" s="23"/>
      <c r="M119" s="174"/>
      <c r="Q119" s="75"/>
      <c r="S119" s="76"/>
    </row>
    <row r="120" spans="1:19" s="74" customFormat="1" ht="18" customHeight="1" x14ac:dyDescent="0.25">
      <c r="A120" s="11"/>
      <c r="B120" s="1"/>
      <c r="C120" s="1"/>
      <c r="D120" s="87"/>
      <c r="E120" s="87"/>
      <c r="F120" s="8"/>
      <c r="G120" s="1"/>
      <c r="H120" s="1"/>
      <c r="I120" s="72"/>
      <c r="J120" s="24"/>
      <c r="K120" s="24"/>
      <c r="L120" s="23"/>
      <c r="M120" s="174"/>
      <c r="Q120" s="75"/>
      <c r="S120" s="76"/>
    </row>
    <row r="121" spans="1:19" s="74" customFormat="1" ht="18" customHeight="1" x14ac:dyDescent="0.25">
      <c r="A121" s="11"/>
      <c r="B121" s="1"/>
      <c r="C121" s="1"/>
      <c r="D121" s="87"/>
      <c r="E121" s="87"/>
      <c r="F121" s="8"/>
      <c r="G121" s="1"/>
      <c r="H121" s="1"/>
      <c r="I121" s="72"/>
      <c r="J121" s="24"/>
      <c r="K121" s="24"/>
      <c r="L121" s="23"/>
      <c r="M121" s="174"/>
      <c r="Q121" s="75"/>
      <c r="S121" s="76"/>
    </row>
    <row r="122" spans="1:19" s="74" customFormat="1" ht="18" customHeight="1" x14ac:dyDescent="0.25">
      <c r="A122" s="11"/>
      <c r="B122" s="1"/>
      <c r="C122" s="1"/>
      <c r="D122" s="87"/>
      <c r="E122" s="87"/>
      <c r="F122" s="8"/>
      <c r="G122" s="1"/>
      <c r="H122" s="1"/>
      <c r="I122" s="72"/>
      <c r="J122" s="24"/>
      <c r="K122" s="24"/>
      <c r="L122" s="23"/>
      <c r="M122" s="174"/>
      <c r="Q122" s="75"/>
      <c r="S122" s="76"/>
    </row>
    <row r="123" spans="1:19" s="74" customFormat="1" ht="18" customHeight="1" x14ac:dyDescent="0.25">
      <c r="A123" s="11"/>
      <c r="B123" s="1"/>
      <c r="C123" s="1"/>
      <c r="D123" s="87"/>
      <c r="E123" s="87"/>
      <c r="F123" s="8"/>
      <c r="G123" s="1"/>
      <c r="H123" s="1"/>
      <c r="I123" s="72"/>
      <c r="J123" s="24"/>
      <c r="K123" s="24"/>
      <c r="L123" s="23"/>
      <c r="M123" s="174"/>
      <c r="Q123" s="75"/>
      <c r="S123" s="76"/>
    </row>
    <row r="124" spans="1:19" s="74" customFormat="1" ht="18" customHeight="1" x14ac:dyDescent="0.25">
      <c r="A124" s="11"/>
      <c r="B124" s="1"/>
      <c r="C124" s="1"/>
      <c r="D124" s="87"/>
      <c r="E124" s="87"/>
      <c r="F124" s="8"/>
      <c r="G124" s="1"/>
      <c r="H124" s="1"/>
      <c r="I124" s="72"/>
      <c r="J124" s="24"/>
      <c r="K124" s="24"/>
      <c r="L124" s="23"/>
      <c r="M124" s="174"/>
      <c r="Q124" s="75"/>
      <c r="S124" s="76"/>
    </row>
    <row r="125" spans="1:19" ht="20.25" customHeight="1" x14ac:dyDescent="0.25">
      <c r="M125" s="18">
        <f ca="1">K37-'ЛСР 07.01 (AL)'!L112</f>
        <v>0</v>
      </c>
    </row>
    <row r="126" spans="1:19" ht="20.25" customHeight="1" x14ac:dyDescent="0.25">
      <c r="M126" s="18"/>
    </row>
    <row r="127" spans="1:19" x14ac:dyDescent="0.25">
      <c r="M127" s="1"/>
    </row>
    <row r="128" spans="1:19" x14ac:dyDescent="0.25">
      <c r="M128" s="1"/>
    </row>
    <row r="129" spans="13:13" x14ac:dyDescent="0.25">
      <c r="M129" s="1"/>
    </row>
    <row r="130" spans="13:13" x14ac:dyDescent="0.25">
      <c r="M130" s="1"/>
    </row>
  </sheetData>
  <sheetProtection algorithmName="SHA-512" hashValue="Y6xGkGVTHvzRVhjDQyVu8dLErdbFod+2uRSrrypMlaREDc45aCp4aFxZnx/vZ8tR7NzHZXdHZeAskt2V8mEDZg==" saltValue="umYZTpSm2xYBhXlyGEH/Zg==" spinCount="100000" sheet="1" objects="1" scenarios="1" selectLockedCells="1"/>
  <autoFilter ref="B1:B731" xr:uid="{7AF7DCD8-98D6-4F89-BCA6-53D85845B1B4}"/>
  <mergeCells count="3">
    <mergeCell ref="A2:L2"/>
    <mergeCell ref="B37:J37"/>
    <mergeCell ref="B38:J38"/>
  </mergeCells>
  <conditionalFormatting sqref="B6:B1048576 B1:B4">
    <cfRule type="duplicateValues" dxfId="1" priority="8"/>
  </conditionalFormatting>
  <conditionalFormatting sqref="F5">
    <cfRule type="duplicateValues" dxfId="0" priority="1"/>
  </conditionalFormatting>
  <pageMargins left="0.7" right="0.7" top="0.75" bottom="0.75" header="0.3" footer="0.3"/>
  <pageSetup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 07.01 (AL)</vt:lpstr>
      <vt:lpstr>Работа</vt:lpstr>
      <vt:lpstr>Материал</vt:lpstr>
      <vt:lpstr>'ЛСР 07.01 (AL)'!Область_печати</vt:lpstr>
      <vt:lpstr>Материал!Область_печати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Калистратов Евгений Александрович</cp:lastModifiedBy>
  <dcterms:created xsi:type="dcterms:W3CDTF">2015-06-05T18:19:34Z</dcterms:created>
  <dcterms:modified xsi:type="dcterms:W3CDTF">2026-05-04T03:56:38Z</dcterms:modified>
</cp:coreProperties>
</file>