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Окна\ЛСР ПВХ\"/>
    </mc:Choice>
  </mc:AlternateContent>
  <xr:revisionPtr revIDLastSave="0" documentId="13_ncr:1_{3138FE19-9D59-4234-92AE-D9096F301FB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ЛСР 07.02. ПВХ" sheetId="12" r:id="rId1"/>
    <sheet name="Работа" sheetId="11" r:id="rId2"/>
    <sheet name="Материал" sheetId="13" r:id="rId3"/>
  </sheets>
  <definedNames>
    <definedName name="_xlnm._FilterDatabase" localSheetId="0" hidden="1">'ЛСР 07.02. ПВХ'!$B$1:$B$152</definedName>
    <definedName name="_xlnm._FilterDatabase" localSheetId="2" hidden="1">Материал!$B$1:$B$754</definedName>
    <definedName name="_xlnm.Print_Area" localSheetId="0">'ЛСР 07.02. ПВХ'!$A$1:$O$148</definedName>
    <definedName name="_xlnm.Print_Area" localSheetId="2">Материал!$A$1:$L$61</definedName>
    <definedName name="_xlnm.Print_Area" localSheetId="1">Работа!$A$1:$G$20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0" i="12" l="1"/>
  <c r="L99" i="12"/>
  <c r="L98" i="12"/>
  <c r="L90" i="12"/>
  <c r="L89" i="12"/>
  <c r="L88" i="12"/>
  <c r="L87" i="12"/>
  <c r="L86" i="12"/>
  <c r="L85" i="12"/>
  <c r="L76" i="12"/>
  <c r="L75" i="12"/>
  <c r="L74" i="12"/>
  <c r="L68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23" i="12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7" i="13"/>
  <c r="D8" i="13"/>
  <c r="E8" i="13"/>
  <c r="F8" i="13"/>
  <c r="D9" i="13"/>
  <c r="E9" i="13"/>
  <c r="F9" i="13"/>
  <c r="D10" i="13"/>
  <c r="E10" i="13"/>
  <c r="F10" i="13"/>
  <c r="D11" i="13"/>
  <c r="E11" i="13"/>
  <c r="F11" i="13"/>
  <c r="D12" i="13"/>
  <c r="E12" i="13"/>
  <c r="F12" i="13"/>
  <c r="D13" i="13"/>
  <c r="E13" i="13"/>
  <c r="F13" i="13"/>
  <c r="D14" i="13"/>
  <c r="E14" i="13"/>
  <c r="F14" i="13"/>
  <c r="D15" i="13"/>
  <c r="E15" i="13"/>
  <c r="F15" i="13"/>
  <c r="D16" i="13"/>
  <c r="E16" i="13"/>
  <c r="F16" i="13"/>
  <c r="D17" i="13"/>
  <c r="E17" i="13"/>
  <c r="F17" i="13"/>
  <c r="D18" i="13"/>
  <c r="E18" i="13"/>
  <c r="F18" i="13"/>
  <c r="D19" i="13"/>
  <c r="E19" i="13"/>
  <c r="F19" i="13"/>
  <c r="D20" i="13"/>
  <c r="E20" i="13"/>
  <c r="F20" i="13"/>
  <c r="D21" i="13"/>
  <c r="E21" i="13"/>
  <c r="F21" i="13"/>
  <c r="D22" i="13"/>
  <c r="E22" i="13"/>
  <c r="F22" i="13"/>
  <c r="D23" i="13"/>
  <c r="E23" i="13"/>
  <c r="F23" i="13"/>
  <c r="D24" i="13"/>
  <c r="E24" i="13"/>
  <c r="F24" i="13"/>
  <c r="D25" i="13"/>
  <c r="E25" i="13"/>
  <c r="F25" i="13"/>
  <c r="D26" i="13"/>
  <c r="E26" i="13"/>
  <c r="F26" i="13"/>
  <c r="D27" i="13"/>
  <c r="E27" i="13"/>
  <c r="F27" i="13"/>
  <c r="D28" i="13"/>
  <c r="E28" i="13"/>
  <c r="F28" i="13"/>
  <c r="D29" i="13"/>
  <c r="E29" i="13"/>
  <c r="F29" i="13"/>
  <c r="D30" i="13"/>
  <c r="E30" i="13"/>
  <c r="F30" i="13"/>
  <c r="D31" i="13"/>
  <c r="E31" i="13"/>
  <c r="F31" i="13"/>
  <c r="D32" i="13"/>
  <c r="E32" i="13"/>
  <c r="F32" i="13"/>
  <c r="D33" i="13"/>
  <c r="E33" i="13"/>
  <c r="F33" i="13"/>
  <c r="D34" i="13"/>
  <c r="E34" i="13"/>
  <c r="F34" i="13"/>
  <c r="D35" i="13"/>
  <c r="E35" i="13"/>
  <c r="F35" i="13"/>
  <c r="D36" i="13"/>
  <c r="E36" i="13"/>
  <c r="F36" i="13"/>
  <c r="D37" i="13"/>
  <c r="E37" i="13"/>
  <c r="F37" i="13"/>
  <c r="D38" i="13"/>
  <c r="E38" i="13"/>
  <c r="F38" i="13"/>
  <c r="D39" i="13"/>
  <c r="E39" i="13"/>
  <c r="F39" i="13"/>
  <c r="D40" i="13"/>
  <c r="E40" i="13"/>
  <c r="F40" i="13"/>
  <c r="D41" i="13"/>
  <c r="E41" i="13"/>
  <c r="F41" i="13"/>
  <c r="D42" i="13"/>
  <c r="E42" i="13"/>
  <c r="F42" i="13"/>
  <c r="D43" i="13"/>
  <c r="E43" i="13"/>
  <c r="F43" i="13"/>
  <c r="D44" i="13"/>
  <c r="E44" i="13"/>
  <c r="F44" i="13"/>
  <c r="D45" i="13"/>
  <c r="E45" i="13"/>
  <c r="F45" i="13"/>
  <c r="D46" i="13"/>
  <c r="E46" i="13"/>
  <c r="F46" i="13"/>
  <c r="D47" i="13"/>
  <c r="E47" i="13"/>
  <c r="F47" i="13"/>
  <c r="D48" i="13"/>
  <c r="E48" i="13"/>
  <c r="F48" i="13"/>
  <c r="D49" i="13"/>
  <c r="E49" i="13"/>
  <c r="F49" i="13"/>
  <c r="D50" i="13"/>
  <c r="E50" i="13"/>
  <c r="F50" i="13"/>
  <c r="D51" i="13"/>
  <c r="E51" i="13"/>
  <c r="F51" i="13"/>
  <c r="D52" i="13"/>
  <c r="E52" i="13"/>
  <c r="F52" i="13"/>
  <c r="D53" i="13"/>
  <c r="E53" i="13"/>
  <c r="F53" i="13"/>
  <c r="D54" i="13"/>
  <c r="E54" i="13"/>
  <c r="F54" i="13"/>
  <c r="D55" i="13"/>
  <c r="E55" i="13"/>
  <c r="F55" i="13"/>
  <c r="D56" i="13"/>
  <c r="E56" i="13"/>
  <c r="F56" i="13"/>
  <c r="D57" i="13"/>
  <c r="E57" i="13"/>
  <c r="F57" i="13"/>
  <c r="D58" i="13"/>
  <c r="E58" i="13"/>
  <c r="F58" i="13"/>
  <c r="D59" i="13"/>
  <c r="E59" i="13"/>
  <c r="F59" i="13"/>
  <c r="F7" i="13"/>
  <c r="E7" i="13"/>
  <c r="D7" i="13"/>
  <c r="I96" i="12"/>
  <c r="J96" i="12"/>
  <c r="J81" i="12"/>
  <c r="I81" i="12"/>
  <c r="I80" i="12"/>
  <c r="J83" i="12"/>
  <c r="I83" i="12"/>
  <c r="I82" i="12"/>
  <c r="J80" i="12"/>
  <c r="J72" i="12"/>
  <c r="I72" i="12"/>
  <c r="J21" i="12"/>
  <c r="I21" i="12"/>
  <c r="J20" i="12"/>
  <c r="I20" i="12"/>
  <c r="J19" i="12"/>
  <c r="I19" i="12"/>
  <c r="G59" i="13"/>
  <c r="G54" i="13"/>
  <c r="J82" i="12"/>
  <c r="L82" i="12"/>
  <c r="K89" i="12"/>
  <c r="J94" i="12"/>
  <c r="J95" i="12"/>
  <c r="L96" i="12"/>
  <c r="K100" i="12"/>
  <c r="M89" i="12" l="1"/>
  <c r="M100" i="12"/>
  <c r="K82" i="12"/>
  <c r="M82" i="12" s="1"/>
  <c r="K96" i="12"/>
  <c r="M96" i="12" s="1"/>
  <c r="K62" i="12" l="1"/>
  <c r="H62" i="12" s="1"/>
  <c r="K61" i="12"/>
  <c r="H61" i="12" s="1"/>
  <c r="K60" i="12"/>
  <c r="H60" i="12" s="1"/>
  <c r="K59" i="12"/>
  <c r="H59" i="12" s="1"/>
  <c r="K58" i="12"/>
  <c r="H58" i="12" s="1"/>
  <c r="K57" i="12"/>
  <c r="H57" i="12" s="1"/>
  <c r="M61" i="12" l="1"/>
  <c r="M57" i="12"/>
  <c r="M60" i="12"/>
  <c r="M58" i="12"/>
  <c r="M59" i="12"/>
  <c r="M62" i="12"/>
  <c r="K47" i="12"/>
  <c r="H47" i="12" s="1"/>
  <c r="K46" i="12"/>
  <c r="H46" i="12" s="1"/>
  <c r="K45" i="12"/>
  <c r="H45" i="12" s="1"/>
  <c r="K44" i="12"/>
  <c r="H44" i="12" s="1"/>
  <c r="K43" i="12"/>
  <c r="H43" i="12" s="1"/>
  <c r="K42" i="12"/>
  <c r="H42" i="12" s="1"/>
  <c r="K41" i="12"/>
  <c r="H41" i="12" s="1"/>
  <c r="K48" i="12"/>
  <c r="H48" i="12" s="1"/>
  <c r="K49" i="12"/>
  <c r="H49" i="12" s="1"/>
  <c r="K50" i="12"/>
  <c r="H50" i="12" s="1"/>
  <c r="K51" i="12"/>
  <c r="H51" i="12" s="1"/>
  <c r="K52" i="12"/>
  <c r="H52" i="12" s="1"/>
  <c r="K53" i="12"/>
  <c r="H53" i="12" s="1"/>
  <c r="K54" i="12"/>
  <c r="H54" i="12" s="1"/>
  <c r="K55" i="12"/>
  <c r="H55" i="12" s="1"/>
  <c r="K56" i="12"/>
  <c r="H56" i="12" s="1"/>
  <c r="M44" i="12" l="1"/>
  <c r="M42" i="12"/>
  <c r="M47" i="12"/>
  <c r="M46" i="12"/>
  <c r="M45" i="12"/>
  <c r="M43" i="12"/>
  <c r="K32" i="12"/>
  <c r="H32" i="12" s="1"/>
  <c r="K31" i="12"/>
  <c r="H31" i="12" s="1"/>
  <c r="M31" i="12" l="1"/>
  <c r="M32" i="12"/>
  <c r="G55" i="13"/>
  <c r="K68" i="12"/>
  <c r="K75" i="12"/>
  <c r="K76" i="12"/>
  <c r="K74" i="12"/>
  <c r="K86" i="12"/>
  <c r="K87" i="12"/>
  <c r="K88" i="12"/>
  <c r="K90" i="12"/>
  <c r="K85" i="12"/>
  <c r="K99" i="12"/>
  <c r="K98" i="12"/>
  <c r="M98" i="12" s="1"/>
  <c r="K104" i="12"/>
  <c r="M88" i="12" l="1"/>
  <c r="K19" i="12"/>
  <c r="K40" i="12" l="1"/>
  <c r="H40" i="12" s="1"/>
  <c r="K39" i="12"/>
  <c r="H39" i="12" s="1"/>
  <c r="K38" i="12"/>
  <c r="H38" i="12" s="1"/>
  <c r="K37" i="12"/>
  <c r="H37" i="12" s="1"/>
  <c r="K36" i="12"/>
  <c r="H36" i="12" s="1"/>
  <c r="K35" i="12"/>
  <c r="H35" i="12" s="1"/>
  <c r="K34" i="12"/>
  <c r="H34" i="12" s="1"/>
  <c r="K33" i="12"/>
  <c r="H33" i="12" s="1"/>
  <c r="K30" i="12"/>
  <c r="H30" i="12" s="1"/>
  <c r="K29" i="12"/>
  <c r="H29" i="12" s="1"/>
  <c r="K28" i="12"/>
  <c r="H28" i="12" s="1"/>
  <c r="K27" i="12"/>
  <c r="H27" i="12" s="1"/>
  <c r="K26" i="12"/>
  <c r="H26" i="12" s="1"/>
  <c r="K25" i="12"/>
  <c r="H25" i="12" s="1"/>
  <c r="K24" i="12"/>
  <c r="H24" i="12" s="1"/>
  <c r="K23" i="12"/>
  <c r="H23" i="12" s="1"/>
  <c r="K20" i="12" l="1"/>
  <c r="G53" i="13"/>
  <c r="L81" i="12"/>
  <c r="K80" i="12" l="1"/>
  <c r="K81" i="12"/>
  <c r="M81" i="12" s="1"/>
  <c r="K83" i="12"/>
  <c r="M30" i="12"/>
  <c r="M87" i="12"/>
  <c r="I95" i="12" l="1"/>
  <c r="I94" i="12"/>
  <c r="G58" i="13"/>
  <c r="G56" i="13"/>
  <c r="L83" i="12"/>
  <c r="K95" i="12" l="1"/>
  <c r="K94" i="12"/>
  <c r="M83" i="12"/>
  <c r="M90" i="12"/>
  <c r="L21" i="12"/>
  <c r="K21" i="12"/>
  <c r="K72" i="12" l="1"/>
  <c r="M21" i="12"/>
  <c r="G46" i="13"/>
  <c r="G45" i="13"/>
  <c r="G44" i="13"/>
  <c r="G43" i="13"/>
  <c r="G42" i="13"/>
  <c r="G41" i="13"/>
  <c r="G40" i="13"/>
  <c r="G39" i="13"/>
  <c r="G38" i="13"/>
  <c r="G37" i="13"/>
  <c r="G36" i="13"/>
  <c r="G35" i="13"/>
  <c r="G57" i="13" l="1"/>
  <c r="L20" i="12" l="1"/>
  <c r="M99" i="12" l="1"/>
  <c r="M20" i="12"/>
  <c r="M56" i="12" l="1"/>
  <c r="M52" i="12"/>
  <c r="M55" i="12"/>
  <c r="M48" i="12" l="1"/>
  <c r="M53" i="12" l="1"/>
  <c r="M54" i="12"/>
  <c r="M41" i="12"/>
  <c r="M39" i="12"/>
  <c r="M40" i="12"/>
  <c r="G50" i="13" l="1"/>
  <c r="L95" i="12"/>
  <c r="M50" i="12" l="1"/>
  <c r="M35" i="12"/>
  <c r="M49" i="12"/>
  <c r="M36" i="12"/>
  <c r="M38" i="12"/>
  <c r="M37" i="12"/>
  <c r="M27" i="12"/>
  <c r="M29" i="12"/>
  <c r="M33" i="12"/>
  <c r="M28" i="12"/>
  <c r="M34" i="12"/>
  <c r="M95" i="12"/>
  <c r="M76" i="12"/>
  <c r="I66" i="12" l="1"/>
  <c r="M51" i="12" l="1"/>
  <c r="M26" i="12"/>
  <c r="M25" i="12"/>
  <c r="G52" i="13" l="1"/>
  <c r="M86" i="12" l="1"/>
  <c r="G7" i="13" l="1"/>
  <c r="G8" i="13"/>
  <c r="G23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4" i="13"/>
  <c r="G25" i="13"/>
  <c r="G26" i="13"/>
  <c r="G27" i="13"/>
  <c r="G28" i="13"/>
  <c r="G29" i="13"/>
  <c r="G30" i="13"/>
  <c r="G31" i="13"/>
  <c r="G32" i="13"/>
  <c r="G33" i="13"/>
  <c r="G34" i="13"/>
  <c r="G47" i="13"/>
  <c r="G48" i="13"/>
  <c r="G49" i="13"/>
  <c r="G51" i="13"/>
  <c r="G22" i="13"/>
  <c r="L104" i="12"/>
  <c r="L94" i="12"/>
  <c r="L80" i="12"/>
  <c r="L72" i="12"/>
  <c r="L66" i="12"/>
  <c r="L19" i="12"/>
  <c r="M104" i="12" l="1"/>
  <c r="M103" i="12" s="1"/>
  <c r="J66" i="12"/>
  <c r="M102" i="12" l="1"/>
  <c r="M97" i="12"/>
  <c r="K66" i="12"/>
  <c r="M66" i="12" s="1"/>
  <c r="M65" i="12" s="1"/>
  <c r="M72" i="12"/>
  <c r="M71" i="12" s="1"/>
  <c r="M80" i="12"/>
  <c r="M79" i="12" s="1"/>
  <c r="M94" i="12"/>
  <c r="M93" i="12" s="1"/>
  <c r="M75" i="12"/>
  <c r="M74" i="12"/>
  <c r="M24" i="12"/>
  <c r="M68" i="12"/>
  <c r="M67" i="12" s="1"/>
  <c r="M64" i="12" s="1"/>
  <c r="M85" i="12"/>
  <c r="M84" i="12" s="1"/>
  <c r="M23" i="12"/>
  <c r="M92" i="12" l="1"/>
  <c r="M22" i="12"/>
  <c r="M73" i="12"/>
  <c r="M70" i="12" s="1"/>
  <c r="M19" i="12"/>
  <c r="M18" i="12" s="1"/>
  <c r="M16" i="12" s="1"/>
  <c r="M78" i="12"/>
  <c r="M105" i="12" l="1"/>
  <c r="M107" i="12"/>
  <c r="M106" i="12"/>
  <c r="D17" i="11"/>
  <c r="F17" i="11" s="1"/>
  <c r="I59" i="13"/>
  <c r="K59" i="13" s="1"/>
  <c r="D13" i="11"/>
  <c r="F13" i="11" s="1"/>
  <c r="I54" i="13"/>
  <c r="K54" i="13" s="1"/>
  <c r="I55" i="13"/>
  <c r="K55" i="13" s="1"/>
  <c r="D12" i="11"/>
  <c r="F12" i="11" s="1"/>
  <c r="I53" i="13"/>
  <c r="K53" i="13" s="1"/>
  <c r="I56" i="13"/>
  <c r="K56" i="13" s="1"/>
  <c r="I58" i="13"/>
  <c r="K58" i="13" s="1"/>
  <c r="D14" i="11"/>
  <c r="F14" i="11" s="1"/>
  <c r="D8" i="11"/>
  <c r="F8" i="11" s="1"/>
  <c r="I57" i="13"/>
  <c r="K57" i="13" s="1"/>
  <c r="I45" i="13"/>
  <c r="I41" i="13"/>
  <c r="I39" i="13"/>
  <c r="D7" i="11"/>
  <c r="F7" i="11" s="1"/>
  <c r="I40" i="13"/>
  <c r="I38" i="13"/>
  <c r="I46" i="13"/>
  <c r="I35" i="13"/>
  <c r="I37" i="13"/>
  <c r="I42" i="13"/>
  <c r="I43" i="13"/>
  <c r="I36" i="13"/>
  <c r="I44" i="13"/>
  <c r="I50" i="13"/>
  <c r="K50" i="13" s="1"/>
  <c r="D16" i="11"/>
  <c r="F16" i="11" s="1"/>
  <c r="I7" i="13"/>
  <c r="H7" i="13" s="1"/>
  <c r="I9" i="13"/>
  <c r="I13" i="13"/>
  <c r="I8" i="13"/>
  <c r="I10" i="13"/>
  <c r="I14" i="13"/>
  <c r="I11" i="13"/>
  <c r="I15" i="13"/>
  <c r="I12" i="13"/>
  <c r="I16" i="13"/>
  <c r="I23" i="13"/>
  <c r="I17" i="13"/>
  <c r="I25" i="13"/>
  <c r="I32" i="13"/>
  <c r="I27" i="13"/>
  <c r="D15" i="11"/>
  <c r="D11" i="11"/>
  <c r="I49" i="13"/>
  <c r="K49" i="13" s="1"/>
  <c r="I24" i="13"/>
  <c r="I22" i="13"/>
  <c r="H22" i="13" s="1"/>
  <c r="I30" i="13"/>
  <c r="I52" i="13"/>
  <c r="K52" i="13" s="1"/>
  <c r="I28" i="13"/>
  <c r="I48" i="13"/>
  <c r="K48" i="13" s="1"/>
  <c r="I31" i="13"/>
  <c r="I26" i="13"/>
  <c r="D10" i="11"/>
  <c r="F10" i="11" s="1"/>
  <c r="D9" i="11"/>
  <c r="I18" i="13"/>
  <c r="D6" i="11"/>
  <c r="F6" i="11" s="1"/>
  <c r="I51" i="13"/>
  <c r="K51" i="13" s="1"/>
  <c r="D18" i="11"/>
  <c r="I20" i="13"/>
  <c r="I34" i="13"/>
  <c r="I47" i="13"/>
  <c r="K47" i="13" s="1"/>
  <c r="I33" i="13"/>
  <c r="I21" i="13"/>
  <c r="I29" i="13"/>
  <c r="I19" i="13"/>
  <c r="H36" i="13" l="1"/>
  <c r="K36" i="13"/>
  <c r="K45" i="13"/>
  <c r="H45" i="13"/>
  <c r="K35" i="13"/>
  <c r="H35" i="13"/>
  <c r="K43" i="13"/>
  <c r="H43" i="13"/>
  <c r="H42" i="13"/>
  <c r="K42" i="13"/>
  <c r="H37" i="13"/>
  <c r="K37" i="13"/>
  <c r="H46" i="13"/>
  <c r="K46" i="13"/>
  <c r="H39" i="13"/>
  <c r="K39" i="13"/>
  <c r="K38" i="13"/>
  <c r="H38" i="13"/>
  <c r="K44" i="13"/>
  <c r="H44" i="13"/>
  <c r="K41" i="13"/>
  <c r="H41" i="13"/>
  <c r="H40" i="13"/>
  <c r="K40" i="13"/>
  <c r="H15" i="13"/>
  <c r="K15" i="13"/>
  <c r="K7" i="13"/>
  <c r="H30" i="13"/>
  <c r="K30" i="13"/>
  <c r="H29" i="13"/>
  <c r="K29" i="13"/>
  <c r="H33" i="13"/>
  <c r="K33" i="13"/>
  <c r="H18" i="13"/>
  <c r="K18" i="13"/>
  <c r="H12" i="13"/>
  <c r="K12" i="13"/>
  <c r="H23" i="13"/>
  <c r="K23" i="13"/>
  <c r="H9" i="13"/>
  <c r="K9" i="13"/>
  <c r="H21" i="13"/>
  <c r="K21" i="13"/>
  <c r="H34" i="13"/>
  <c r="K34" i="13"/>
  <c r="H10" i="13"/>
  <c r="K10" i="13"/>
  <c r="H11" i="13"/>
  <c r="K11" i="13"/>
  <c r="H28" i="13"/>
  <c r="K28" i="13"/>
  <c r="H8" i="13"/>
  <c r="K8" i="13"/>
  <c r="H24" i="13"/>
  <c r="K24" i="13"/>
  <c r="H25" i="13"/>
  <c r="K25" i="13"/>
  <c r="H19" i="13"/>
  <c r="K19" i="13"/>
  <c r="H20" i="13"/>
  <c r="K20" i="13"/>
  <c r="H16" i="13"/>
  <c r="K16" i="13"/>
  <c r="H26" i="13"/>
  <c r="K26" i="13"/>
  <c r="H31" i="13"/>
  <c r="K31" i="13"/>
  <c r="H13" i="13"/>
  <c r="K13" i="13"/>
  <c r="H27" i="13"/>
  <c r="K27" i="13"/>
  <c r="H32" i="13"/>
  <c r="K32" i="13"/>
  <c r="H17" i="13"/>
  <c r="K17" i="13"/>
  <c r="H14" i="13"/>
  <c r="K14" i="13"/>
  <c r="F9" i="11"/>
  <c r="F11" i="11" l="1"/>
  <c r="F18" i="11"/>
  <c r="F15" i="11" l="1"/>
  <c r="F19" i="11" s="1"/>
  <c r="F20" i="11" s="1"/>
  <c r="F21" i="11" s="1"/>
  <c r="K22" i="13" l="1"/>
  <c r="K60" i="13" s="1"/>
  <c r="K61" i="13" l="1"/>
  <c r="K62" i="13" s="1"/>
</calcChain>
</file>

<file path=xl/sharedStrings.xml><?xml version="1.0" encoding="utf-8"?>
<sst xmlns="http://schemas.openxmlformats.org/spreadsheetml/2006/main" count="484" uniqueCount="209">
  <si>
    <t>Ед. изм.</t>
  </si>
  <si>
    <t>Кол-во</t>
  </si>
  <si>
    <t>Цена за ед. изм., руб</t>
  </si>
  <si>
    <t>Сумма, руб</t>
  </si>
  <si>
    <t>Примечание</t>
  </si>
  <si>
    <t>Приложение №</t>
  </si>
  <si>
    <t>шт</t>
  </si>
  <si>
    <t>м.п.</t>
  </si>
  <si>
    <t>в тч стоимость работ:</t>
  </si>
  <si>
    <t>в тч стоимость материалов:</t>
  </si>
  <si>
    <t>Наименование</t>
  </si>
  <si>
    <t>Площадь, м2</t>
  </si>
  <si>
    <t>Требования к окнам:</t>
  </si>
  <si>
    <t>Требования к монтажу окон и витражей ПВХ:</t>
  </si>
  <si>
    <t>Работа:</t>
  </si>
  <si>
    <t>Материалы:</t>
  </si>
  <si>
    <t>4. Уплотнитель - каучук, EPDM</t>
  </si>
  <si>
    <t>7. Откосы окон и балконных дверей из сендвич панелей - 10 мм,исключить из монтажа все П-образные профиля. Откос заводится за раму и фиксируется спец профилем.</t>
  </si>
  <si>
    <t>8. Подоконник пластиковый с заглушками.</t>
  </si>
  <si>
    <t>ПВХ изделия</t>
  </si>
  <si>
    <t>Изготовление и монтаж оконных блоков</t>
  </si>
  <si>
    <t xml:space="preserve">Окна </t>
  </si>
  <si>
    <t>07</t>
  </si>
  <si>
    <t>07.02</t>
  </si>
  <si>
    <t>07.02.01</t>
  </si>
  <si>
    <t>07.02.06</t>
  </si>
  <si>
    <t>07.02.08</t>
  </si>
  <si>
    <t>Изготовление и монтаж нащельников и профилей</t>
  </si>
  <si>
    <t>Изготовление и монтаж отливов</t>
  </si>
  <si>
    <t>07.02.08.00</t>
  </si>
  <si>
    <t>07.02.06.00</t>
  </si>
  <si>
    <t>Характеристика</t>
  </si>
  <si>
    <t>в тч НДС:</t>
  </si>
  <si>
    <t>В случае, если один из перечисленных расходных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</si>
  <si>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Монтаж отливов тип 1</t>
  </si>
  <si>
    <t>Отлив тип 1</t>
  </si>
  <si>
    <t>Форма закупа материала</t>
  </si>
  <si>
    <t>№</t>
  </si>
  <si>
    <t>Марка/ Завод изготовитель</t>
  </si>
  <si>
    <t>к Договору подряда №</t>
  </si>
  <si>
    <t>ПОДРЯДЧИК:</t>
  </si>
  <si>
    <t>______________/</t>
  </si>
  <si>
    <t>Прочие работы</t>
  </si>
  <si>
    <t>07.01.99</t>
  </si>
  <si>
    <t>07.01.99.00</t>
  </si>
  <si>
    <t>Примечания:</t>
  </si>
  <si>
    <t>1. Класс профиля - класс А, количество камер не менее 5</t>
  </si>
  <si>
    <t>2.Для белых конструкций - армирование профиля - не менее 2 мм (замкнутое, П-образное). Для ламинированных конструкций  использовать замкнутое армирование (для рамы) не менее 2,0 мм.</t>
  </si>
  <si>
    <t>3. Фурнитура - не менее 8 точек запирания, для стандартной створки, для больших створок по согласованию</t>
  </si>
  <si>
    <t>6. Отлив нижний, верхний и нащельник (наличник)- металл не менее 0,5 мм. Конфигурацию согласовать с заказчиком.</t>
  </si>
  <si>
    <t>9. На конструкциях балкона предусмотреть наличники с двух сторон</t>
  </si>
  <si>
    <t xml:space="preserve">10. На створках шириной свыше 750 мм предусмотреть роликовый подъемный механизм (препятствующий провисанию створки)    </t>
  </si>
  <si>
    <t>11. Воздухопроницаемость изделий - по  ГОСТ 25891. Требуемое сопротивление теплопередаче окон, балконных дверей, витражей в жилой части здания запроектировано не ниже - R=0,72м²°С/вт, в административных помещениях приведенное сопротивление теплопередаче витражей не ниже - R=0,5м²°С/вт;</t>
  </si>
  <si>
    <t>1. Тип монтажа прямой ( на анкерные болты, нагели (по согласованию))</t>
  </si>
  <si>
    <t>2. На окнах верхнее крепление согласовывать</t>
  </si>
  <si>
    <t>3. При монтаже отливов и нащельников произвести герметизацию примыканий.</t>
  </si>
  <si>
    <t>4. Размеры остекления лоджий уточнить по месту после монтажа несущих конструкций. Рисунок переплетов сохранить, строго выдержать выравнивание вертикальных импостов по стоякам балконов.</t>
  </si>
  <si>
    <t>5. Монтаж в соответствии с ГОСТ 30971-2012 от 01 января 2014 г.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</si>
  <si>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</si>
  <si>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</si>
  <si>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</si>
  <si>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</si>
  <si>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07.02.02</t>
  </si>
  <si>
    <t>07.02.02.00</t>
  </si>
  <si>
    <t>Изготовление и монтаж детских замков</t>
  </si>
  <si>
    <t>1. Обратить внимание на окнах находящихся в МОП и Офисах, а так же на балконах - ручка должна распологаться не выше 1,7 м. от уровня чистового пола. При необходимости рассчитать ДОСы</t>
  </si>
  <si>
    <t>5. Стекло- марка М1,  стекло со стороны помещения, в стеклопакетах с энергоэффективным покрытием (MF).</t>
  </si>
  <si>
    <t>Изготовление и монтаж оконных и балконных блоков</t>
  </si>
  <si>
    <t>Высота, м</t>
  </si>
  <si>
    <t>Ширина, м</t>
  </si>
  <si>
    <t>Изготовление и монтаж балконных блоков</t>
  </si>
  <si>
    <t>07.02.05</t>
  </si>
  <si>
    <t>Изготовление и монтаж ручки</t>
  </si>
  <si>
    <t>07.02.05.00</t>
  </si>
  <si>
    <t>Монтаж ручек тип 1</t>
  </si>
  <si>
    <t>Ручка с ключем</t>
  </si>
  <si>
    <t>итого ПВХ:</t>
  </si>
  <si>
    <t>ВСЕГО СМР:</t>
  </si>
  <si>
    <t>-</t>
  </si>
  <si>
    <t>Монтаж отливов тип 2</t>
  </si>
  <si>
    <t>Профиль 1</t>
  </si>
  <si>
    <t>Монтаж профиля 1</t>
  </si>
  <si>
    <t>12. Требования к качеству конструкций согласно ГОСТ 23166-2024</t>
  </si>
  <si>
    <t>нижний 230 мм</t>
  </si>
  <si>
    <t>Ручка тип 1</t>
  </si>
  <si>
    <t>Детский замок 1</t>
  </si>
  <si>
    <t>Монтаж детских замков 1</t>
  </si>
  <si>
    <t>белый</t>
  </si>
  <si>
    <t>4. Балконные блоки выходящие на открытый балконн (терассу) соединение конструкции через усиливающий профиль.</t>
  </si>
  <si>
    <t>6. В стоимость конструкций считать защитную пленку на створки и стеклопакеты в глухих частях с двух сторон.</t>
  </si>
  <si>
    <t>7. Обязательно применение шумогосящих подкладок при монтаже отлива.</t>
  </si>
  <si>
    <t>Ручка ракушка (металл окрашеная по Ral)</t>
  </si>
  <si>
    <t>Ручка тип 1.2</t>
  </si>
  <si>
    <t>Ручка тип 1.3</t>
  </si>
  <si>
    <t>Профиль 1.2</t>
  </si>
  <si>
    <t>Изготовление и монтаж витражей лоджий</t>
  </si>
  <si>
    <t>Монтаж профиля 4</t>
  </si>
  <si>
    <t>доборный профиль - расширитель 70 мм. (б/б)</t>
  </si>
  <si>
    <t>нижний 150 мм</t>
  </si>
  <si>
    <t>Отлив тип 2</t>
  </si>
  <si>
    <t>нащельник 20×50 (лодж.)</t>
  </si>
  <si>
    <t>Профиль 4</t>
  </si>
  <si>
    <t>Нащельник для лоджий (с улицы) 6</t>
  </si>
  <si>
    <t>Монтаж нащельника 6</t>
  </si>
  <si>
    <t>2. Ручкас ключем с поворотным механихмом запирания ключем, не защелка! Распологается на всех БД</t>
  </si>
  <si>
    <t>3. На конструкциях ВЛ, в связи с большими размерами, обязательно применение дополнительного армирования - внешнее. Пилястровый профиль. Двери обрамляются усиливающими профилями</t>
  </si>
  <si>
    <t>Белый</t>
  </si>
  <si>
    <t>Ral 9003/белый</t>
  </si>
  <si>
    <t>Профиль 4.1</t>
  </si>
  <si>
    <t>усиливающий профиль (для б/бл)</t>
  </si>
  <si>
    <t>Ок-1 тип 1</t>
  </si>
  <si>
    <t>Ок-2 тип 1</t>
  </si>
  <si>
    <t>Ок-3 тип 1</t>
  </si>
  <si>
    <t>Ок-4 тип 1</t>
  </si>
  <si>
    <t>Локальный сметный расчет №1 (ГП 214)</t>
  </si>
  <si>
    <t>Сводная ведомость объемов работ (ГП 214)</t>
  </si>
  <si>
    <t>Сводная ведомость объемов материала (ГП 214)</t>
  </si>
  <si>
    <t>1-20 этаж</t>
  </si>
  <si>
    <t>ГП 214.1</t>
  </si>
  <si>
    <t>ГП 214.2</t>
  </si>
  <si>
    <t>1,76*0,86</t>
  </si>
  <si>
    <t>1,76*1,56</t>
  </si>
  <si>
    <t>1,76*2,12</t>
  </si>
  <si>
    <t>1,65*1,36</t>
  </si>
  <si>
    <t>Б-1 тип 1</t>
  </si>
  <si>
    <t>2,46*1,42</t>
  </si>
  <si>
    <t>2,46*2,16</t>
  </si>
  <si>
    <t>Б-2.1 тип 1</t>
  </si>
  <si>
    <t>Б-3 тип 1</t>
  </si>
  <si>
    <t>2,66*2,16</t>
  </si>
  <si>
    <t>Б-4.1 тип 1</t>
  </si>
  <si>
    <t>Б-5 тип 1</t>
  </si>
  <si>
    <t>2,66*1,42</t>
  </si>
  <si>
    <t xml:space="preserve">Л-1 тип 1 </t>
  </si>
  <si>
    <t>1,97*4,63</t>
  </si>
  <si>
    <t xml:space="preserve">Л-2 тип 1 </t>
  </si>
  <si>
    <t>1,97*2,72</t>
  </si>
  <si>
    <t xml:space="preserve">Л-3 тип 1 </t>
  </si>
  <si>
    <t>2,27*2,72</t>
  </si>
  <si>
    <t>Ок-1 тип 2</t>
  </si>
  <si>
    <t>2,17*2,16</t>
  </si>
  <si>
    <t>Черно-коричневый KDD17_Z8 (каталог LG)</t>
  </si>
  <si>
    <t>Ral 9004</t>
  </si>
  <si>
    <t>Ок-2 тип 2</t>
  </si>
  <si>
    <t>2,17*1,92</t>
  </si>
  <si>
    <t>Ок-3 тип 2</t>
  </si>
  <si>
    <t>1,76*2,16</t>
  </si>
  <si>
    <t>Ок-4 тип 2</t>
  </si>
  <si>
    <t>1,76*1,96</t>
  </si>
  <si>
    <t>Ок-5 тип 2</t>
  </si>
  <si>
    <t>1,76*2,06</t>
  </si>
  <si>
    <t>Ок-7 тип 2</t>
  </si>
  <si>
    <t>1,76*1,40</t>
  </si>
  <si>
    <t>Ок-8 тип 2</t>
  </si>
  <si>
    <t>1,56*0,86</t>
  </si>
  <si>
    <t>Ок-9 тип 2</t>
  </si>
  <si>
    <t>Ок-11 тип 2</t>
  </si>
  <si>
    <t>Ок-12 тип 2</t>
  </si>
  <si>
    <t>1,76*2,04</t>
  </si>
  <si>
    <t>Ок-14 тип 2</t>
  </si>
  <si>
    <t>2,17*1,67</t>
  </si>
  <si>
    <t>Ок-15 тип 2</t>
  </si>
  <si>
    <t>1,76*1,67</t>
  </si>
  <si>
    <t>Ок-16 тип 2</t>
  </si>
  <si>
    <t>1,65*1,35</t>
  </si>
  <si>
    <t>Ок-17 тип 2</t>
  </si>
  <si>
    <t>1,96*1,67</t>
  </si>
  <si>
    <t>Б-2 (Б) тип 1</t>
  </si>
  <si>
    <t>Б-4 (Б) тип 1</t>
  </si>
  <si>
    <t>Б-4 (Б) тип 2</t>
  </si>
  <si>
    <t>2,46*1,96</t>
  </si>
  <si>
    <t>Б-5 тип 2</t>
  </si>
  <si>
    <t>2,46*2,06</t>
  </si>
  <si>
    <t>Б-6 тип 2</t>
  </si>
  <si>
    <t>Б-6.1 (Б) тип 2</t>
  </si>
  <si>
    <t>Б-7 тип 2</t>
  </si>
  <si>
    <t>2,66*1,96</t>
  </si>
  <si>
    <t>Б-8 тип 2</t>
  </si>
  <si>
    <t>2,66*2,06</t>
  </si>
  <si>
    <t>Б-9 тип 2</t>
  </si>
  <si>
    <t>Б-10 тип 2</t>
  </si>
  <si>
    <t>2,46*2,04</t>
  </si>
  <si>
    <t>Л-1 тип 2</t>
  </si>
  <si>
    <t>1,97*4,35</t>
  </si>
  <si>
    <t>Л-2 тип 2</t>
  </si>
  <si>
    <t>1,97*2,62</t>
  </si>
  <si>
    <t>Л-3 тип 2</t>
  </si>
  <si>
    <t>1,97*4,25</t>
  </si>
  <si>
    <t>Л-4 тип 2</t>
  </si>
  <si>
    <t>2,77*4,25</t>
  </si>
  <si>
    <t>Отлив тип 3</t>
  </si>
  <si>
    <t>нижний 350 мм</t>
  </si>
  <si>
    <t>Монтаж отливов тип 3</t>
  </si>
  <si>
    <t>Профиль 5</t>
  </si>
  <si>
    <t>внешнее армирование (для окон)</t>
  </si>
  <si>
    <t>пилястр</t>
  </si>
  <si>
    <t>Монтаж профиля 5</t>
  </si>
  <si>
    <t>1. Обязательно для рассмотрения ЛСР предоставить визуализацию, в противном случае предложение не будет рассмотрено. Визуализация принимается по форме заказчика!</t>
  </si>
  <si>
    <t>2. С рассчетом предоставить АТР разработаный системодержателем для данного объекта!</t>
  </si>
  <si>
    <t>5. Монтажный шов, на Ок, Б и Л со стороны помещения изолируется СТИЗ В. Пена срезается и изолируется в ровень с рамой по всему периметру включая нижнее примыкание.</t>
  </si>
  <si>
    <t>07.02.01.01-07.02.01.20</t>
  </si>
  <si>
    <t>Всего по ЛСР:</t>
  </si>
  <si>
    <t>ВСЕГО материал:</t>
  </si>
  <si>
    <t>ООО ЭНКО СТРОЙ</t>
  </si>
  <si>
    <t>______________Ярков С.И.</t>
  </si>
  <si>
    <t>6. Изготовление и монтаж конструкций только после замеров на объекте</t>
  </si>
  <si>
    <t>Стоимость материалов учитывает стоимость доставки. Учтена стоимость защитной пленки для укрытия конструкций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</si>
  <si>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 Учтена стоимость укрытия конструкций защитной пленкой.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</si>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</sst>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i/>
      <sz val="12"/>
      <color rgb="FF00B05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6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14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18" fillId="3" borderId="0" xfId="0" applyFont="1" applyFill="1" applyAlignment="1">
      <alignment vertical="center"/>
    </xf>
    <xf numFmtId="4" fontId="13" fillId="0" borderId="0" xfId="0" applyNumberFormat="1" applyFont="1" applyAlignment="1">
      <alignment horizontal="left" vertical="center"/>
    </xf>
    <xf numFmtId="0" fontId="18" fillId="3" borderId="0" xfId="0" applyFont="1" applyFill="1"/>
    <xf numFmtId="4" fontId="13" fillId="0" borderId="0" xfId="0" applyNumberFormat="1" applyFont="1" applyAlignment="1">
      <alignment horizontal="left"/>
    </xf>
    <xf numFmtId="0" fontId="18" fillId="0" borderId="0" xfId="0" applyFont="1"/>
    <xf numFmtId="4" fontId="13" fillId="0" borderId="0" xfId="0" applyNumberFormat="1" applyFont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20" fillId="3" borderId="0" xfId="0" applyFont="1" applyFill="1"/>
    <xf numFmtId="0" fontId="13" fillId="0" borderId="0" xfId="0" applyFont="1" applyAlignment="1">
      <alignment horizontal="left" vertic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left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left" vertical="center"/>
    </xf>
    <xf numFmtId="4" fontId="12" fillId="0" borderId="0" xfId="0" applyNumberFormat="1" applyFont="1"/>
    <xf numFmtId="49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vertical="center" wrapText="1"/>
    </xf>
    <xf numFmtId="4" fontId="13" fillId="3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4" fontId="13" fillId="3" borderId="1" xfId="0" applyNumberFormat="1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64" fontId="13" fillId="0" borderId="0" xfId="0" applyNumberFormat="1" applyFont="1" applyAlignment="1">
      <alignment vertical="center"/>
    </xf>
    <xf numFmtId="164" fontId="18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7" borderId="1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6" borderId="1" xfId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left"/>
    </xf>
    <xf numFmtId="165" fontId="13" fillId="3" borderId="3" xfId="0" applyNumberFormat="1" applyFont="1" applyFill="1" applyBorder="1" applyAlignment="1">
      <alignment horizontal="center" vertical="center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4" fillId="3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49" fontId="18" fillId="6" borderId="1" xfId="0" applyNumberFormat="1" applyFont="1" applyFill="1" applyBorder="1" applyAlignment="1">
      <alignment horizontal="center"/>
    </xf>
    <xf numFmtId="4" fontId="12" fillId="6" borderId="1" xfId="0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/>
    </xf>
    <xf numFmtId="165" fontId="21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5" fontId="21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165" fontId="14" fillId="0" borderId="0" xfId="3" applyNumberFormat="1" applyFont="1" applyAlignment="1">
      <alignment horizontal="left" vertical="top"/>
    </xf>
    <xf numFmtId="165" fontId="21" fillId="0" borderId="0" xfId="0" applyNumberFormat="1" applyFont="1"/>
    <xf numFmtId="165" fontId="18" fillId="0" borderId="0" xfId="3" applyNumberFormat="1" applyFont="1" applyAlignment="1">
      <alignment horizontal="left"/>
    </xf>
    <xf numFmtId="165" fontId="21" fillId="0" borderId="0" xfId="0" applyNumberFormat="1" applyFont="1" applyAlignment="1">
      <alignment vertical="center" wrapText="1"/>
    </xf>
    <xf numFmtId="165" fontId="13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4" fillId="3" borderId="3" xfId="0" applyNumberFormat="1" applyFont="1" applyFill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center" vertical="center" wrapText="1"/>
    </xf>
    <xf numFmtId="165" fontId="22" fillId="6" borderId="1" xfId="0" applyNumberFormat="1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165" fontId="22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22" fillId="5" borderId="1" xfId="0" applyNumberFormat="1" applyFont="1" applyFill="1" applyBorder="1" applyAlignment="1">
      <alignment horizontal="center" vertical="center" wrapText="1"/>
    </xf>
    <xf numFmtId="165" fontId="12" fillId="5" borderId="1" xfId="0" applyNumberFormat="1" applyFont="1" applyFill="1" applyBorder="1" applyAlignment="1">
      <alignment horizontal="center" vertical="center" wrapText="1"/>
    </xf>
    <xf numFmtId="165" fontId="21" fillId="6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23" fillId="6" borderId="1" xfId="0" applyNumberFormat="1" applyFont="1" applyFill="1" applyBorder="1" applyAlignment="1">
      <alignment horizontal="center" vertical="center" wrapText="1"/>
    </xf>
    <xf numFmtId="165" fontId="24" fillId="6" borderId="1" xfId="0" applyNumberFormat="1" applyFont="1" applyFill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left"/>
    </xf>
    <xf numFmtId="165" fontId="12" fillId="0" borderId="0" xfId="0" applyNumberFormat="1" applyFont="1" applyAlignment="1">
      <alignment horizontal="left"/>
    </xf>
    <xf numFmtId="165" fontId="21" fillId="0" borderId="0" xfId="0" applyNumberFormat="1" applyFont="1" applyAlignment="1">
      <alignment horizontal="left" vertical="center"/>
    </xf>
    <xf numFmtId="165" fontId="13" fillId="0" borderId="0" xfId="0" applyNumberFormat="1" applyFont="1" applyAlignment="1">
      <alignment horizontal="left" vertical="center"/>
    </xf>
    <xf numFmtId="165" fontId="12" fillId="0" borderId="0" xfId="0" applyNumberFormat="1" applyFont="1" applyAlignment="1">
      <alignment horizontal="left" vertical="center"/>
    </xf>
    <xf numFmtId="4" fontId="14" fillId="8" borderId="2" xfId="0" applyNumberFormat="1" applyFont="1" applyFill="1" applyBorder="1" applyAlignment="1">
      <alignment vertical="center"/>
    </xf>
    <xf numFmtId="4" fontId="14" fillId="8" borderId="4" xfId="0" applyNumberFormat="1" applyFont="1" applyFill="1" applyBorder="1" applyAlignment="1">
      <alignment vertical="center"/>
    </xf>
    <xf numFmtId="4" fontId="14" fillId="8" borderId="5" xfId="0" applyNumberFormat="1" applyFont="1" applyFill="1" applyBorder="1" applyAlignment="1" applyProtection="1">
      <alignment vertical="center"/>
      <protection locked="0"/>
    </xf>
    <xf numFmtId="4" fontId="12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5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49" fontId="18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 applyProtection="1">
      <alignment horizontal="center" vertical="center"/>
      <protection locked="0"/>
    </xf>
    <xf numFmtId="2" fontId="13" fillId="3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26" fillId="3" borderId="0" xfId="0" applyFont="1" applyFill="1"/>
    <xf numFmtId="0" fontId="25" fillId="3" borderId="0" xfId="0" applyFont="1" applyFill="1" applyAlignment="1">
      <alignment vertical="center"/>
    </xf>
    <xf numFmtId="2" fontId="18" fillId="0" borderId="1" xfId="0" applyNumberFormat="1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4" fontId="16" fillId="6" borderId="2" xfId="0" applyNumberFormat="1" applyFont="1" applyFill="1" applyBorder="1" applyAlignment="1">
      <alignment horizontal="right" vertical="center"/>
    </xf>
    <xf numFmtId="4" fontId="16" fillId="6" borderId="4" xfId="0" applyNumberFormat="1" applyFont="1" applyFill="1" applyBorder="1" applyAlignment="1">
      <alignment horizontal="right" vertical="center"/>
    </xf>
    <xf numFmtId="4" fontId="16" fillId="6" borderId="5" xfId="0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8" fillId="0" borderId="0" xfId="6" applyFont="1" applyAlignment="1">
      <alignment horizontal="left" vertical="center" wrapText="1"/>
    </xf>
    <xf numFmtId="4" fontId="14" fillId="4" borderId="2" xfId="0" applyNumberFormat="1" applyFont="1" applyFill="1" applyBorder="1" applyAlignment="1">
      <alignment horizontal="right" vertical="center"/>
    </xf>
    <xf numFmtId="4" fontId="14" fillId="4" borderId="4" xfId="0" applyNumberFormat="1" applyFont="1" applyFill="1" applyBorder="1" applyAlignment="1">
      <alignment horizontal="right" vertical="center"/>
    </xf>
    <xf numFmtId="4" fontId="14" fillId="4" borderId="5" xfId="0" applyNumberFormat="1" applyFont="1" applyFill="1" applyBorder="1" applyAlignment="1">
      <alignment horizontal="right" vertical="center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FEA8-42ED-46D8-B238-F404FA8164FD}">
  <dimension ref="A1:V152"/>
  <sheetViews>
    <sheetView view="pageBreakPreview" zoomScale="70" zoomScaleNormal="70" zoomScaleSheetLayoutView="70" workbookViewId="0">
      <selection activeCell="N120" sqref="N120"/>
    </sheetView>
  </sheetViews>
  <sheetFormatPr defaultRowHeight="15.75" outlineLevelRow="3" outlineLevelCol="1" x14ac:dyDescent="0.25"/>
  <cols>
    <col min="1" max="1" width="14.85546875" style="11" customWidth="1"/>
    <col min="2" max="2" width="55.85546875" style="1" customWidth="1"/>
    <col min="3" max="3" width="19.7109375" style="1" customWidth="1" outlineLevel="1"/>
    <col min="4" max="5" width="14.42578125" style="107" customWidth="1" outlineLevel="1"/>
    <col min="6" max="6" width="48.140625" style="8" customWidth="1"/>
    <col min="7" max="7" width="10.7109375" style="1" customWidth="1"/>
    <col min="8" max="8" width="13" style="1" customWidth="1" outlineLevel="1"/>
    <col min="9" max="9" width="13" style="144" customWidth="1" outlineLevel="1"/>
    <col min="10" max="10" width="13" style="132" customWidth="1" outlineLevel="1"/>
    <col min="11" max="11" width="13.5703125" style="133" customWidth="1"/>
    <col min="12" max="12" width="20.28515625" style="165" customWidth="1"/>
    <col min="13" max="13" width="24.42578125" style="165" customWidth="1"/>
    <col min="14" max="14" width="61.140625" style="32" customWidth="1"/>
    <col min="15" max="15" width="20.140625" style="1" customWidth="1"/>
    <col min="16" max="19" width="9.140625" style="2"/>
    <col min="20" max="20" width="28.28515625" style="3" customWidth="1"/>
    <col min="21" max="21" width="12" style="2" customWidth="1"/>
    <col min="22" max="22" width="12" style="4" bestFit="1" customWidth="1"/>
    <col min="23" max="23" width="9.140625" style="2"/>
    <col min="24" max="24" width="12" style="2" bestFit="1" customWidth="1"/>
    <col min="25" max="16384" width="9.140625" style="2"/>
  </cols>
  <sheetData>
    <row r="1" spans="1:15" s="14" customFormat="1" x14ac:dyDescent="0.25">
      <c r="D1" s="92"/>
      <c r="E1" s="92"/>
      <c r="I1" s="137"/>
      <c r="J1" s="138"/>
      <c r="K1" s="139"/>
      <c r="L1" s="138"/>
      <c r="M1" s="138"/>
      <c r="O1" s="37" t="s">
        <v>5</v>
      </c>
    </row>
    <row r="2" spans="1:15" s="14" customFormat="1" x14ac:dyDescent="0.25">
      <c r="D2" s="92"/>
      <c r="E2" s="92"/>
      <c r="I2" s="137"/>
      <c r="J2" s="138"/>
      <c r="K2" s="139"/>
      <c r="L2" s="138"/>
      <c r="M2" s="138"/>
      <c r="O2" s="38" t="s">
        <v>39</v>
      </c>
    </row>
    <row r="3" spans="1:15" s="14" customFormat="1" x14ac:dyDescent="0.25">
      <c r="C3" s="15"/>
      <c r="D3" s="93"/>
      <c r="E3" s="93"/>
      <c r="F3" s="15"/>
      <c r="G3" s="15"/>
      <c r="H3" s="16"/>
      <c r="I3" s="140"/>
      <c r="J3" s="141"/>
      <c r="K3" s="139"/>
      <c r="L3" s="138"/>
      <c r="M3" s="138"/>
      <c r="N3" s="29"/>
    </row>
    <row r="4" spans="1:15" s="14" customFormat="1" x14ac:dyDescent="0.25">
      <c r="A4" s="17"/>
      <c r="B4" s="17" t="s">
        <v>40</v>
      </c>
      <c r="C4" s="18"/>
      <c r="D4" s="94"/>
      <c r="E4" s="94"/>
      <c r="F4" s="18"/>
      <c r="G4" s="44" t="s">
        <v>58</v>
      </c>
      <c r="I4" s="137"/>
      <c r="J4" s="138"/>
      <c r="K4" s="142"/>
      <c r="L4" s="138"/>
      <c r="M4" s="143" t="s">
        <v>59</v>
      </c>
      <c r="N4" s="30"/>
      <c r="O4" s="18"/>
    </row>
    <row r="5" spans="1:15" s="14" customFormat="1" x14ac:dyDescent="0.25">
      <c r="A5" s="19"/>
      <c r="B5" s="19"/>
      <c r="C5" s="20"/>
      <c r="D5" s="95"/>
      <c r="E5" s="95"/>
      <c r="F5" s="20"/>
      <c r="G5" s="43" t="s">
        <v>203</v>
      </c>
      <c r="I5" s="137"/>
      <c r="J5" s="138"/>
      <c r="K5" s="142"/>
      <c r="L5" s="138"/>
      <c r="M5" s="121" t="s">
        <v>60</v>
      </c>
      <c r="N5" s="16"/>
      <c r="O5" s="20"/>
    </row>
    <row r="6" spans="1:15" s="14" customFormat="1" x14ac:dyDescent="0.25">
      <c r="A6" s="19"/>
      <c r="B6" s="19"/>
      <c r="C6" s="20"/>
      <c r="D6" s="95"/>
      <c r="E6" s="95"/>
      <c r="F6" s="20"/>
      <c r="G6" s="43"/>
      <c r="I6" s="137"/>
      <c r="J6" s="138"/>
      <c r="K6" s="142"/>
      <c r="L6" s="138"/>
      <c r="M6" s="121"/>
      <c r="N6" s="16"/>
      <c r="O6" s="20"/>
    </row>
    <row r="7" spans="1:15" s="14" customFormat="1" x14ac:dyDescent="0.25">
      <c r="A7" s="19"/>
      <c r="B7" s="19"/>
      <c r="C7" s="20"/>
      <c r="D7" s="95"/>
      <c r="E7" s="95"/>
      <c r="F7" s="20"/>
      <c r="G7" s="43"/>
      <c r="I7" s="137"/>
      <c r="J7" s="138"/>
      <c r="K7" s="142"/>
      <c r="L7" s="138"/>
      <c r="M7" s="143"/>
      <c r="N7" s="16"/>
      <c r="O7" s="20"/>
    </row>
    <row r="8" spans="1:15" s="1" customFormat="1" x14ac:dyDescent="0.25">
      <c r="A8" s="21"/>
      <c r="B8" s="21" t="s">
        <v>41</v>
      </c>
      <c r="C8" s="22"/>
      <c r="D8" s="96"/>
      <c r="E8" s="96"/>
      <c r="F8" s="22"/>
      <c r="G8" s="23" t="s">
        <v>204</v>
      </c>
      <c r="I8" s="144"/>
      <c r="J8" s="132"/>
      <c r="K8" s="133"/>
      <c r="L8" s="132"/>
      <c r="M8" s="145" t="s">
        <v>204</v>
      </c>
      <c r="N8" s="31"/>
      <c r="O8" s="22"/>
    </row>
    <row r="9" spans="1:15" s="14" customFormat="1" x14ac:dyDescent="0.25">
      <c r="C9" s="15"/>
      <c r="D9" s="93"/>
      <c r="E9" s="93"/>
      <c r="F9" s="15"/>
      <c r="G9" s="15"/>
      <c r="H9" s="16"/>
      <c r="I9" s="140"/>
      <c r="J9" s="141"/>
      <c r="K9" s="139"/>
      <c r="L9" s="138"/>
      <c r="M9" s="138"/>
      <c r="N9" s="29"/>
    </row>
    <row r="10" spans="1:15" x14ac:dyDescent="0.25">
      <c r="A10" s="28"/>
      <c r="B10" s="39"/>
      <c r="C10" s="40"/>
      <c r="D10" s="97"/>
      <c r="E10" s="97"/>
      <c r="F10" s="40"/>
      <c r="G10" s="40"/>
      <c r="H10" s="41"/>
      <c r="I10" s="146"/>
      <c r="J10" s="147"/>
      <c r="K10" s="148"/>
      <c r="L10" s="120"/>
      <c r="M10" s="120"/>
      <c r="N10" s="28"/>
      <c r="O10" s="37"/>
    </row>
    <row r="11" spans="1:15" ht="22.5" customHeight="1" x14ac:dyDescent="0.25">
      <c r="A11" s="205" t="s">
        <v>114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</row>
    <row r="13" spans="1:15" ht="31.5" x14ac:dyDescent="0.25">
      <c r="A13" s="12" t="s">
        <v>37</v>
      </c>
      <c r="B13" s="13" t="s">
        <v>10</v>
      </c>
      <c r="C13" s="13" t="s">
        <v>38</v>
      </c>
      <c r="D13" s="98" t="s">
        <v>68</v>
      </c>
      <c r="E13" s="98" t="s">
        <v>69</v>
      </c>
      <c r="F13" s="13" t="s">
        <v>31</v>
      </c>
      <c r="G13" s="13" t="s">
        <v>0</v>
      </c>
      <c r="H13" s="76" t="s">
        <v>11</v>
      </c>
      <c r="I13" s="122" t="s">
        <v>118</v>
      </c>
      <c r="J13" s="122" t="s">
        <v>119</v>
      </c>
      <c r="K13" s="149" t="s">
        <v>1</v>
      </c>
      <c r="L13" s="150" t="s">
        <v>2</v>
      </c>
      <c r="M13" s="149" t="s">
        <v>3</v>
      </c>
      <c r="N13" s="45" t="s">
        <v>4</v>
      </c>
      <c r="O13" s="76" t="s">
        <v>36</v>
      </c>
    </row>
    <row r="14" spans="1:15" x14ac:dyDescent="0.25">
      <c r="A14" s="46" t="s">
        <v>22</v>
      </c>
      <c r="B14" s="47" t="s">
        <v>21</v>
      </c>
      <c r="C14" s="48"/>
      <c r="D14" s="99"/>
      <c r="E14" s="99"/>
      <c r="F14" s="48"/>
      <c r="G14" s="48"/>
      <c r="H14" s="48"/>
      <c r="I14" s="151"/>
      <c r="J14" s="152"/>
      <c r="K14" s="123"/>
      <c r="L14" s="123"/>
      <c r="M14" s="123"/>
      <c r="N14" s="48"/>
      <c r="O14" s="48"/>
    </row>
    <row r="15" spans="1:15" x14ac:dyDescent="0.25">
      <c r="A15" s="50" t="s">
        <v>23</v>
      </c>
      <c r="B15" s="51" t="s">
        <v>19</v>
      </c>
      <c r="C15" s="52"/>
      <c r="D15" s="100"/>
      <c r="E15" s="100"/>
      <c r="F15" s="52"/>
      <c r="G15" s="52"/>
      <c r="H15" s="52"/>
      <c r="I15" s="153"/>
      <c r="J15" s="154"/>
      <c r="K15" s="125"/>
      <c r="L15" s="125"/>
      <c r="M15" s="125"/>
      <c r="N15" s="54"/>
      <c r="O15" s="77"/>
    </row>
    <row r="16" spans="1:15" ht="31.5" outlineLevel="1" x14ac:dyDescent="0.25">
      <c r="A16" s="55" t="s">
        <v>24</v>
      </c>
      <c r="B16" s="56" t="s">
        <v>67</v>
      </c>
      <c r="C16" s="5"/>
      <c r="D16" s="101"/>
      <c r="E16" s="101"/>
      <c r="F16" s="5"/>
      <c r="G16" s="5"/>
      <c r="H16" s="6"/>
      <c r="I16" s="155"/>
      <c r="J16" s="156"/>
      <c r="K16" s="128"/>
      <c r="L16" s="128"/>
      <c r="M16" s="128">
        <f>M18+M22</f>
        <v>0</v>
      </c>
      <c r="N16" s="6"/>
      <c r="O16" s="6"/>
    </row>
    <row r="17" spans="1:22" ht="34.5" customHeight="1" outlineLevel="2" x14ac:dyDescent="0.25">
      <c r="A17" s="204" t="s">
        <v>200</v>
      </c>
      <c r="B17" s="78" t="s">
        <v>117</v>
      </c>
      <c r="C17" s="59"/>
      <c r="D17" s="102"/>
      <c r="E17" s="102"/>
      <c r="F17" s="59"/>
      <c r="G17" s="59"/>
      <c r="H17" s="59"/>
      <c r="I17" s="157"/>
      <c r="J17" s="158"/>
      <c r="K17" s="129"/>
      <c r="L17" s="129"/>
      <c r="M17" s="129"/>
      <c r="N17" s="60"/>
      <c r="O17" s="60"/>
    </row>
    <row r="18" spans="1:22" ht="19.5" customHeight="1" outlineLevel="3" x14ac:dyDescent="0.25">
      <c r="A18" s="71"/>
      <c r="B18" s="61" t="s">
        <v>14</v>
      </c>
      <c r="C18" s="64"/>
      <c r="D18" s="103"/>
      <c r="E18" s="103"/>
      <c r="F18" s="64"/>
      <c r="G18" s="64"/>
      <c r="H18" s="53"/>
      <c r="I18" s="159"/>
      <c r="J18" s="160"/>
      <c r="K18" s="125"/>
      <c r="L18" s="124"/>
      <c r="M18" s="125">
        <f>SUM(M19:M21)</f>
        <v>0</v>
      </c>
      <c r="N18" s="54"/>
      <c r="O18" s="54"/>
    </row>
    <row r="19" spans="1:22" ht="20.25" customHeight="1" outlineLevel="3" x14ac:dyDescent="0.25">
      <c r="A19" s="71"/>
      <c r="B19" s="63" t="s">
        <v>20</v>
      </c>
      <c r="C19" s="64"/>
      <c r="D19" s="103"/>
      <c r="E19" s="103"/>
      <c r="F19" s="64"/>
      <c r="G19" s="64" t="s">
        <v>6</v>
      </c>
      <c r="H19" s="53"/>
      <c r="I19" s="160">
        <f>SUM(I23:I26)</f>
        <v>171</v>
      </c>
      <c r="J19" s="160">
        <f>SUM(J37:J50)</f>
        <v>372</v>
      </c>
      <c r="K19" s="125">
        <f>SUM(I19:J19)</f>
        <v>543</v>
      </c>
      <c r="L19" s="124">
        <f>VLOOKUP(B19,Работа!$B$5:$G$18,4,0)</f>
        <v>0</v>
      </c>
      <c r="M19" s="124">
        <f>L19*K19</f>
        <v>0</v>
      </c>
      <c r="N19" s="54"/>
      <c r="O19" s="54"/>
    </row>
    <row r="20" spans="1:22" ht="20.25" customHeight="1" outlineLevel="3" x14ac:dyDescent="0.25">
      <c r="A20" s="71"/>
      <c r="B20" s="63" t="s">
        <v>70</v>
      </c>
      <c r="C20" s="64"/>
      <c r="D20" s="103"/>
      <c r="E20" s="103"/>
      <c r="F20" s="64"/>
      <c r="G20" s="64" t="s">
        <v>6</v>
      </c>
      <c r="H20" s="53"/>
      <c r="I20" s="160">
        <f>SUM(I27:I33)</f>
        <v>77</v>
      </c>
      <c r="J20" s="160">
        <f>SUM(J51:J58)</f>
        <v>110</v>
      </c>
      <c r="K20" s="125">
        <f>SUM(I20:J20)</f>
        <v>187</v>
      </c>
      <c r="L20" s="124">
        <f>VLOOKUP(B20,Работа!$B$5:$G$18,4,0)</f>
        <v>0</v>
      </c>
      <c r="M20" s="124">
        <f>L20*K20</f>
        <v>0</v>
      </c>
      <c r="N20" s="54"/>
      <c r="O20" s="54"/>
    </row>
    <row r="21" spans="1:22" ht="20.25" customHeight="1" outlineLevel="3" x14ac:dyDescent="0.25">
      <c r="A21" s="71"/>
      <c r="B21" s="63" t="s">
        <v>95</v>
      </c>
      <c r="C21" s="64"/>
      <c r="D21" s="103"/>
      <c r="E21" s="103"/>
      <c r="F21" s="64"/>
      <c r="G21" s="64" t="s">
        <v>6</v>
      </c>
      <c r="H21" s="53"/>
      <c r="I21" s="160">
        <f>SUM(I34:I36)</f>
        <v>29</v>
      </c>
      <c r="J21" s="160">
        <f>SUM(J59:J62)</f>
        <v>34</v>
      </c>
      <c r="K21" s="125">
        <f>SUM(I21:J21)</f>
        <v>63</v>
      </c>
      <c r="L21" s="124">
        <f>VLOOKUP(B21,Работа!$B$5:$G$18,4,0)</f>
        <v>0</v>
      </c>
      <c r="M21" s="124">
        <f>L21*K21</f>
        <v>0</v>
      </c>
      <c r="N21" s="54"/>
      <c r="O21" s="54"/>
    </row>
    <row r="22" spans="1:22" ht="17.25" customHeight="1" outlineLevel="3" x14ac:dyDescent="0.25">
      <c r="A22" s="190"/>
      <c r="B22" s="67" t="s">
        <v>15</v>
      </c>
      <c r="C22" s="187"/>
      <c r="D22" s="189"/>
      <c r="E22" s="189"/>
      <c r="F22" s="187"/>
      <c r="G22" s="187"/>
      <c r="H22" s="202"/>
      <c r="I22" s="203"/>
      <c r="J22" s="192"/>
      <c r="K22" s="164"/>
      <c r="L22" s="184"/>
      <c r="M22" s="164">
        <f>SUM(M23:M62)</f>
        <v>0</v>
      </c>
      <c r="N22" s="69"/>
      <c r="O22" s="69"/>
    </row>
    <row r="23" spans="1:22" ht="15.95" customHeight="1" outlineLevel="3" x14ac:dyDescent="0.25">
      <c r="A23" s="190"/>
      <c r="B23" s="191" t="s">
        <v>110</v>
      </c>
      <c r="C23" s="119"/>
      <c r="D23" s="189">
        <v>1.76</v>
      </c>
      <c r="E23" s="189">
        <v>0.86</v>
      </c>
      <c r="F23" s="109" t="s">
        <v>120</v>
      </c>
      <c r="G23" s="119" t="s">
        <v>6</v>
      </c>
      <c r="H23" s="175">
        <f>(D23*E23)*K23</f>
        <v>15.136000000000001</v>
      </c>
      <c r="I23" s="192">
        <v>10</v>
      </c>
      <c r="J23" s="179"/>
      <c r="K23" s="180">
        <f t="shared" ref="K23:K56" si="0">SUM(I23:J23)</f>
        <v>10</v>
      </c>
      <c r="L23" s="179">
        <f>VLOOKUP(B23,Материал!$B$5:$L$59,9,0)</f>
        <v>0</v>
      </c>
      <c r="M23" s="179">
        <f t="shared" ref="M23:M24" si="1">L23*K23</f>
        <v>0</v>
      </c>
      <c r="N23" s="188" t="s">
        <v>141</v>
      </c>
      <c r="O23" s="182"/>
    </row>
    <row r="24" spans="1:22" ht="15.95" customHeight="1" outlineLevel="3" x14ac:dyDescent="0.25">
      <c r="A24" s="190"/>
      <c r="B24" s="191" t="s">
        <v>111</v>
      </c>
      <c r="C24" s="119"/>
      <c r="D24" s="189">
        <v>1.76</v>
      </c>
      <c r="E24" s="189">
        <v>1.56</v>
      </c>
      <c r="F24" s="109" t="s">
        <v>121</v>
      </c>
      <c r="G24" s="119" t="s">
        <v>6</v>
      </c>
      <c r="H24" s="175">
        <f t="shared" ref="H24:H56" si="2">(D24*E24)*K24</f>
        <v>54.911999999999999</v>
      </c>
      <c r="I24" s="192">
        <v>20</v>
      </c>
      <c r="J24" s="179"/>
      <c r="K24" s="180">
        <f t="shared" si="0"/>
        <v>20</v>
      </c>
      <c r="L24" s="179">
        <f>VLOOKUP(B24,Материал!$B$5:$L$59,9,0)</f>
        <v>0</v>
      </c>
      <c r="M24" s="179">
        <f t="shared" si="1"/>
        <v>0</v>
      </c>
      <c r="N24" s="188" t="s">
        <v>141</v>
      </c>
      <c r="O24" s="182"/>
    </row>
    <row r="25" spans="1:22" s="85" customFormat="1" ht="15.95" customHeight="1" outlineLevel="3" x14ac:dyDescent="0.25">
      <c r="A25" s="176"/>
      <c r="B25" s="191" t="s">
        <v>112</v>
      </c>
      <c r="C25" s="119"/>
      <c r="D25" s="189">
        <v>1.76</v>
      </c>
      <c r="E25" s="189">
        <v>2.12</v>
      </c>
      <c r="F25" s="109" t="s">
        <v>122</v>
      </c>
      <c r="G25" s="119" t="s">
        <v>6</v>
      </c>
      <c r="H25" s="175">
        <f t="shared" si="2"/>
        <v>485.05600000000004</v>
      </c>
      <c r="I25" s="192">
        <v>130</v>
      </c>
      <c r="J25" s="192"/>
      <c r="K25" s="180">
        <f t="shared" si="0"/>
        <v>130</v>
      </c>
      <c r="L25" s="179">
        <f>VLOOKUP(B25,Материал!$B$5:$L$59,9,0)</f>
        <v>0</v>
      </c>
      <c r="M25" s="179">
        <f t="shared" ref="M25:M56" si="3">L25*K25</f>
        <v>0</v>
      </c>
      <c r="N25" s="188" t="s">
        <v>141</v>
      </c>
      <c r="O25" s="182"/>
      <c r="T25" s="86"/>
      <c r="V25" s="87"/>
    </row>
    <row r="26" spans="1:22" s="85" customFormat="1" ht="15.95" customHeight="1" outlineLevel="3" x14ac:dyDescent="0.25">
      <c r="A26" s="176"/>
      <c r="B26" s="191" t="s">
        <v>113</v>
      </c>
      <c r="C26" s="119"/>
      <c r="D26" s="189">
        <v>1.65</v>
      </c>
      <c r="E26" s="193">
        <v>1.36</v>
      </c>
      <c r="F26" s="109" t="s">
        <v>123</v>
      </c>
      <c r="G26" s="119" t="s">
        <v>6</v>
      </c>
      <c r="H26" s="175">
        <f t="shared" si="2"/>
        <v>24.684000000000001</v>
      </c>
      <c r="I26" s="192">
        <v>11</v>
      </c>
      <c r="J26" s="192"/>
      <c r="K26" s="180">
        <f t="shared" si="0"/>
        <v>11</v>
      </c>
      <c r="L26" s="179">
        <f>VLOOKUP(B26,Материал!$B$5:$L$59,9,0)</f>
        <v>0</v>
      </c>
      <c r="M26" s="179">
        <f t="shared" si="3"/>
        <v>0</v>
      </c>
      <c r="N26" s="188" t="s">
        <v>141</v>
      </c>
      <c r="O26" s="182"/>
      <c r="T26" s="86"/>
      <c r="V26" s="87"/>
    </row>
    <row r="27" spans="1:22" ht="15.95" customHeight="1" outlineLevel="3" x14ac:dyDescent="0.25">
      <c r="A27" s="190"/>
      <c r="B27" s="191" t="s">
        <v>124</v>
      </c>
      <c r="C27" s="119"/>
      <c r="D27" s="193">
        <v>2.46</v>
      </c>
      <c r="E27" s="193">
        <v>1.42</v>
      </c>
      <c r="F27" s="109" t="s">
        <v>125</v>
      </c>
      <c r="G27" s="119" t="s">
        <v>6</v>
      </c>
      <c r="H27" s="175">
        <f t="shared" si="2"/>
        <v>34.932000000000002</v>
      </c>
      <c r="I27" s="192">
        <v>10</v>
      </c>
      <c r="J27" s="179"/>
      <c r="K27" s="180">
        <f t="shared" si="0"/>
        <v>10</v>
      </c>
      <c r="L27" s="179">
        <f>VLOOKUP(B27,Материал!$B$5:$L$59,9,0)</f>
        <v>0</v>
      </c>
      <c r="M27" s="179">
        <f t="shared" ref="M27:M50" si="4">L27*K27</f>
        <v>0</v>
      </c>
      <c r="N27" s="188" t="s">
        <v>141</v>
      </c>
      <c r="O27" s="182"/>
    </row>
    <row r="28" spans="1:22" ht="15.95" customHeight="1" outlineLevel="3" x14ac:dyDescent="0.25">
      <c r="A28" s="190"/>
      <c r="B28" s="191" t="s">
        <v>167</v>
      </c>
      <c r="C28" s="119"/>
      <c r="D28" s="193">
        <v>2.46</v>
      </c>
      <c r="E28" s="193">
        <v>2.16</v>
      </c>
      <c r="F28" s="109" t="s">
        <v>126</v>
      </c>
      <c r="G28" s="119" t="s">
        <v>6</v>
      </c>
      <c r="H28" s="175">
        <f t="shared" si="2"/>
        <v>159.40800000000002</v>
      </c>
      <c r="I28" s="192">
        <v>30</v>
      </c>
      <c r="J28" s="179"/>
      <c r="K28" s="180">
        <f t="shared" si="0"/>
        <v>30</v>
      </c>
      <c r="L28" s="179">
        <f>VLOOKUP(B28,Материал!$B$5:$L$59,9,0)</f>
        <v>0</v>
      </c>
      <c r="M28" s="179">
        <f t="shared" si="4"/>
        <v>0</v>
      </c>
      <c r="N28" s="188" t="s">
        <v>106</v>
      </c>
      <c r="O28" s="182"/>
    </row>
    <row r="29" spans="1:22" ht="15.95" customHeight="1" outlineLevel="3" x14ac:dyDescent="0.25">
      <c r="A29" s="190"/>
      <c r="B29" s="191" t="s">
        <v>127</v>
      </c>
      <c r="C29" s="119"/>
      <c r="D29" s="193">
        <v>2.46</v>
      </c>
      <c r="E29" s="193">
        <v>2.16</v>
      </c>
      <c r="F29" s="109" t="s">
        <v>126</v>
      </c>
      <c r="G29" s="119" t="s">
        <v>6</v>
      </c>
      <c r="H29" s="175">
        <f t="shared" si="2"/>
        <v>159.40800000000002</v>
      </c>
      <c r="I29" s="192">
        <v>30</v>
      </c>
      <c r="J29" s="179"/>
      <c r="K29" s="180">
        <f t="shared" si="0"/>
        <v>30</v>
      </c>
      <c r="L29" s="179">
        <f>VLOOKUP(B29,Материал!$B$5:$L$59,9,0)</f>
        <v>0</v>
      </c>
      <c r="M29" s="179">
        <f t="shared" si="4"/>
        <v>0</v>
      </c>
      <c r="N29" s="188" t="s">
        <v>141</v>
      </c>
      <c r="O29" s="182"/>
    </row>
    <row r="30" spans="1:22" ht="15.95" customHeight="1" outlineLevel="3" x14ac:dyDescent="0.25">
      <c r="A30" s="190"/>
      <c r="B30" s="191" t="s">
        <v>128</v>
      </c>
      <c r="C30" s="119"/>
      <c r="D30" s="193">
        <v>2.66</v>
      </c>
      <c r="E30" s="193">
        <v>2.16</v>
      </c>
      <c r="F30" s="109" t="s">
        <v>129</v>
      </c>
      <c r="G30" s="119" t="s">
        <v>6</v>
      </c>
      <c r="H30" s="175">
        <f t="shared" si="2"/>
        <v>17.236800000000002</v>
      </c>
      <c r="I30" s="192">
        <v>3</v>
      </c>
      <c r="J30" s="179"/>
      <c r="K30" s="180">
        <f t="shared" si="0"/>
        <v>3</v>
      </c>
      <c r="L30" s="179">
        <f>VLOOKUP(B30,Материал!$B$5:$L$59,9,0)</f>
        <v>0</v>
      </c>
      <c r="M30" s="179">
        <f t="shared" ref="M30" si="5">L30*K30</f>
        <v>0</v>
      </c>
      <c r="N30" s="188" t="s">
        <v>141</v>
      </c>
      <c r="O30" s="182"/>
    </row>
    <row r="31" spans="1:22" ht="15.95" customHeight="1" outlineLevel="3" x14ac:dyDescent="0.25">
      <c r="A31" s="190"/>
      <c r="B31" s="191" t="s">
        <v>168</v>
      </c>
      <c r="C31" s="119"/>
      <c r="D31" s="193">
        <v>2.66</v>
      </c>
      <c r="E31" s="193">
        <v>2.16</v>
      </c>
      <c r="F31" s="109" t="s">
        <v>129</v>
      </c>
      <c r="G31" s="119" t="s">
        <v>6</v>
      </c>
      <c r="H31" s="175">
        <f t="shared" si="2"/>
        <v>5.7456000000000005</v>
      </c>
      <c r="I31" s="192">
        <v>1</v>
      </c>
      <c r="J31" s="179"/>
      <c r="K31" s="180">
        <f t="shared" si="0"/>
        <v>1</v>
      </c>
      <c r="L31" s="179">
        <f>VLOOKUP(B31,Материал!$B$5:$L$59,9,0)</f>
        <v>0</v>
      </c>
      <c r="M31" s="179">
        <f t="shared" ref="M31" si="6">L31*K31</f>
        <v>0</v>
      </c>
      <c r="N31" s="188" t="s">
        <v>106</v>
      </c>
      <c r="O31" s="182"/>
    </row>
    <row r="32" spans="1:22" ht="15.95" customHeight="1" outlineLevel="3" x14ac:dyDescent="0.25">
      <c r="A32" s="190"/>
      <c r="B32" s="191" t="s">
        <v>130</v>
      </c>
      <c r="C32" s="119"/>
      <c r="D32" s="193">
        <v>2.66</v>
      </c>
      <c r="E32" s="193">
        <v>2.16</v>
      </c>
      <c r="F32" s="109" t="s">
        <v>129</v>
      </c>
      <c r="G32" s="119" t="s">
        <v>6</v>
      </c>
      <c r="H32" s="175">
        <f t="shared" si="2"/>
        <v>11.491200000000001</v>
      </c>
      <c r="I32" s="192">
        <v>2</v>
      </c>
      <c r="J32" s="179"/>
      <c r="K32" s="180">
        <f t="shared" si="0"/>
        <v>2</v>
      </c>
      <c r="L32" s="179">
        <f>VLOOKUP(B32,Материал!$B$5:$L$59,9,0)</f>
        <v>0</v>
      </c>
      <c r="M32" s="179">
        <f t="shared" ref="M32" si="7">L32*K32</f>
        <v>0</v>
      </c>
      <c r="N32" s="188" t="s">
        <v>141</v>
      </c>
      <c r="O32" s="182"/>
    </row>
    <row r="33" spans="1:22" s="85" customFormat="1" ht="15.95" customHeight="1" outlineLevel="3" x14ac:dyDescent="0.25">
      <c r="A33" s="176"/>
      <c r="B33" s="191" t="s">
        <v>131</v>
      </c>
      <c r="C33" s="119"/>
      <c r="D33" s="193">
        <v>2.66</v>
      </c>
      <c r="E33" s="193">
        <v>1.42</v>
      </c>
      <c r="F33" s="109" t="s">
        <v>132</v>
      </c>
      <c r="G33" s="119" t="s">
        <v>6</v>
      </c>
      <c r="H33" s="175">
        <f t="shared" si="2"/>
        <v>3.7772000000000001</v>
      </c>
      <c r="I33" s="192">
        <v>1</v>
      </c>
      <c r="J33" s="192"/>
      <c r="K33" s="180">
        <f t="shared" si="0"/>
        <v>1</v>
      </c>
      <c r="L33" s="179">
        <f>VLOOKUP(B33,Материал!$B$5:$L$59,9,0)</f>
        <v>0</v>
      </c>
      <c r="M33" s="179">
        <f t="shared" si="4"/>
        <v>0</v>
      </c>
      <c r="N33" s="188" t="s">
        <v>141</v>
      </c>
      <c r="O33" s="182"/>
      <c r="T33" s="86"/>
      <c r="V33" s="87"/>
    </row>
    <row r="34" spans="1:22" s="85" customFormat="1" ht="15.95" customHeight="1" outlineLevel="3" x14ac:dyDescent="0.25">
      <c r="A34" s="176"/>
      <c r="B34" s="191" t="s">
        <v>133</v>
      </c>
      <c r="C34" s="119"/>
      <c r="D34" s="193">
        <v>1.97</v>
      </c>
      <c r="E34" s="193">
        <v>4.63</v>
      </c>
      <c r="F34" s="109" t="s">
        <v>134</v>
      </c>
      <c r="G34" s="119" t="s">
        <v>6</v>
      </c>
      <c r="H34" s="175">
        <f t="shared" si="2"/>
        <v>82.0899</v>
      </c>
      <c r="I34" s="192">
        <v>9</v>
      </c>
      <c r="J34" s="192"/>
      <c r="K34" s="180">
        <f t="shared" si="0"/>
        <v>9</v>
      </c>
      <c r="L34" s="179">
        <f>VLOOKUP(B34,Материал!$B$5:$L$59,9,0)</f>
        <v>0</v>
      </c>
      <c r="M34" s="179">
        <f t="shared" si="4"/>
        <v>0</v>
      </c>
      <c r="N34" s="188" t="s">
        <v>141</v>
      </c>
      <c r="O34" s="182"/>
      <c r="T34" s="86"/>
      <c r="V34" s="87"/>
    </row>
    <row r="35" spans="1:22" ht="15.95" customHeight="1" outlineLevel="3" x14ac:dyDescent="0.25">
      <c r="A35" s="190"/>
      <c r="B35" s="191" t="s">
        <v>135</v>
      </c>
      <c r="C35" s="119"/>
      <c r="D35" s="193">
        <v>1.97</v>
      </c>
      <c r="E35" s="193">
        <v>2.72</v>
      </c>
      <c r="F35" s="109" t="s">
        <v>136</v>
      </c>
      <c r="G35" s="119" t="s">
        <v>6</v>
      </c>
      <c r="H35" s="175">
        <f t="shared" si="2"/>
        <v>101.8096</v>
      </c>
      <c r="I35" s="192">
        <v>19</v>
      </c>
      <c r="J35" s="179"/>
      <c r="K35" s="180">
        <f t="shared" si="0"/>
        <v>19</v>
      </c>
      <c r="L35" s="179">
        <f>VLOOKUP(B35,Материал!$B$5:$L$59,9,0)</f>
        <v>0</v>
      </c>
      <c r="M35" s="179">
        <f t="shared" si="4"/>
        <v>0</v>
      </c>
      <c r="N35" s="188" t="s">
        <v>141</v>
      </c>
      <c r="O35" s="182"/>
    </row>
    <row r="36" spans="1:22" ht="15.95" customHeight="1" outlineLevel="3" x14ac:dyDescent="0.25">
      <c r="A36" s="190"/>
      <c r="B36" s="191" t="s">
        <v>137</v>
      </c>
      <c r="C36" s="119"/>
      <c r="D36" s="189">
        <v>2.27</v>
      </c>
      <c r="E36" s="193">
        <v>2.72</v>
      </c>
      <c r="F36" s="109" t="s">
        <v>138</v>
      </c>
      <c r="G36" s="119" t="s">
        <v>6</v>
      </c>
      <c r="H36" s="175">
        <f t="shared" si="2"/>
        <v>6.1744000000000003</v>
      </c>
      <c r="I36" s="192">
        <v>1</v>
      </c>
      <c r="J36" s="179"/>
      <c r="K36" s="180">
        <f t="shared" si="0"/>
        <v>1</v>
      </c>
      <c r="L36" s="179">
        <f>VLOOKUP(B36,Материал!$B$5:$L$59,9,0)</f>
        <v>0</v>
      </c>
      <c r="M36" s="179">
        <f t="shared" si="4"/>
        <v>0</v>
      </c>
      <c r="N36" s="188" t="s">
        <v>141</v>
      </c>
      <c r="O36" s="182"/>
    </row>
    <row r="37" spans="1:22" ht="15.95" customHeight="1" outlineLevel="3" x14ac:dyDescent="0.25">
      <c r="A37" s="190"/>
      <c r="B37" s="191" t="s">
        <v>139</v>
      </c>
      <c r="C37" s="119"/>
      <c r="D37" s="189">
        <v>2.17</v>
      </c>
      <c r="E37" s="193">
        <v>2.16</v>
      </c>
      <c r="F37" s="109" t="s">
        <v>140</v>
      </c>
      <c r="G37" s="119" t="s">
        <v>6</v>
      </c>
      <c r="H37" s="175">
        <f t="shared" si="2"/>
        <v>37.497599999999998</v>
      </c>
      <c r="I37" s="192"/>
      <c r="J37" s="179">
        <v>8</v>
      </c>
      <c r="K37" s="180">
        <f t="shared" si="0"/>
        <v>8</v>
      </c>
      <c r="L37" s="179">
        <f>VLOOKUP(B37,Материал!$B$5:$L$59,9,0)</f>
        <v>0</v>
      </c>
      <c r="M37" s="179">
        <f t="shared" si="4"/>
        <v>0</v>
      </c>
      <c r="N37" s="188" t="s">
        <v>141</v>
      </c>
      <c r="O37" s="182"/>
    </row>
    <row r="38" spans="1:22" s="85" customFormat="1" ht="15.95" customHeight="1" outlineLevel="3" x14ac:dyDescent="0.25">
      <c r="A38" s="176"/>
      <c r="B38" s="191" t="s">
        <v>143</v>
      </c>
      <c r="C38" s="119"/>
      <c r="D38" s="189">
        <v>2.17</v>
      </c>
      <c r="E38" s="193">
        <v>1.92</v>
      </c>
      <c r="F38" s="109" t="s">
        <v>144</v>
      </c>
      <c r="G38" s="119" t="s">
        <v>6</v>
      </c>
      <c r="H38" s="175">
        <f t="shared" si="2"/>
        <v>8.3327999999999989</v>
      </c>
      <c r="I38" s="192"/>
      <c r="J38" s="179">
        <v>2</v>
      </c>
      <c r="K38" s="180">
        <f t="shared" si="0"/>
        <v>2</v>
      </c>
      <c r="L38" s="179">
        <f>VLOOKUP(B38,Материал!$B$5:$L$59,9,0)</f>
        <v>0</v>
      </c>
      <c r="M38" s="179">
        <f t="shared" si="4"/>
        <v>0</v>
      </c>
      <c r="N38" s="188" t="s">
        <v>141</v>
      </c>
      <c r="O38" s="182"/>
      <c r="T38" s="86"/>
      <c r="V38" s="87"/>
    </row>
    <row r="39" spans="1:22" ht="15.95" customHeight="1" outlineLevel="3" x14ac:dyDescent="0.25">
      <c r="A39" s="190"/>
      <c r="B39" s="191" t="s">
        <v>145</v>
      </c>
      <c r="C39" s="119"/>
      <c r="D39" s="189">
        <v>1.76</v>
      </c>
      <c r="E39" s="189">
        <v>2.16</v>
      </c>
      <c r="F39" s="109" t="s">
        <v>146</v>
      </c>
      <c r="G39" s="119" t="s">
        <v>6</v>
      </c>
      <c r="H39" s="175">
        <f t="shared" si="2"/>
        <v>752.71680000000003</v>
      </c>
      <c r="I39" s="192"/>
      <c r="J39" s="179">
        <v>198</v>
      </c>
      <c r="K39" s="180">
        <f t="shared" si="0"/>
        <v>198</v>
      </c>
      <c r="L39" s="179">
        <f>VLOOKUP(B39,Материал!$B$5:$L$59,9,0)</f>
        <v>0</v>
      </c>
      <c r="M39" s="179">
        <f t="shared" ref="M39:M48" si="8">L39*K39</f>
        <v>0</v>
      </c>
      <c r="N39" s="188" t="s">
        <v>141</v>
      </c>
      <c r="O39" s="182"/>
    </row>
    <row r="40" spans="1:22" ht="15.95" customHeight="1" outlineLevel="3" x14ac:dyDescent="0.25">
      <c r="A40" s="190"/>
      <c r="B40" s="191" t="s">
        <v>147</v>
      </c>
      <c r="C40" s="119"/>
      <c r="D40" s="189">
        <v>1.76</v>
      </c>
      <c r="E40" s="189">
        <v>1.96</v>
      </c>
      <c r="F40" s="109" t="s">
        <v>148</v>
      </c>
      <c r="G40" s="119" t="s">
        <v>6</v>
      </c>
      <c r="H40" s="175">
        <f t="shared" si="2"/>
        <v>124.18559999999999</v>
      </c>
      <c r="I40" s="192"/>
      <c r="J40" s="179">
        <v>36</v>
      </c>
      <c r="K40" s="180">
        <f t="shared" si="0"/>
        <v>36</v>
      </c>
      <c r="L40" s="179">
        <f>VLOOKUP(B40,Материал!$B$5:$L$59,9,0)</f>
        <v>0</v>
      </c>
      <c r="M40" s="179">
        <f t="shared" si="8"/>
        <v>0</v>
      </c>
      <c r="N40" s="188" t="s">
        <v>141</v>
      </c>
      <c r="O40" s="182"/>
    </row>
    <row r="41" spans="1:22" ht="15.95" customHeight="1" outlineLevel="3" x14ac:dyDescent="0.25">
      <c r="A41" s="190"/>
      <c r="B41" s="191" t="s">
        <v>149</v>
      </c>
      <c r="C41" s="119"/>
      <c r="D41" s="189">
        <v>1.76</v>
      </c>
      <c r="E41" s="189">
        <v>2.06</v>
      </c>
      <c r="F41" s="109" t="s">
        <v>150</v>
      </c>
      <c r="G41" s="119" t="s">
        <v>6</v>
      </c>
      <c r="H41" s="175">
        <f t="shared" si="2"/>
        <v>134.1472</v>
      </c>
      <c r="I41" s="192"/>
      <c r="J41" s="179">
        <v>37</v>
      </c>
      <c r="K41" s="180">
        <f t="shared" si="0"/>
        <v>37</v>
      </c>
      <c r="L41" s="179">
        <f>VLOOKUP(B41,Материал!$B$5:$L$59,9,0)</f>
        <v>0</v>
      </c>
      <c r="M41" s="179">
        <f t="shared" si="8"/>
        <v>0</v>
      </c>
      <c r="N41" s="188" t="s">
        <v>141</v>
      </c>
      <c r="O41" s="182"/>
    </row>
    <row r="42" spans="1:22" s="85" customFormat="1" ht="15.95" customHeight="1" outlineLevel="3" x14ac:dyDescent="0.25">
      <c r="A42" s="176"/>
      <c r="B42" s="191" t="s">
        <v>151</v>
      </c>
      <c r="C42" s="119"/>
      <c r="D42" s="189">
        <v>1.76</v>
      </c>
      <c r="E42" s="193">
        <v>1.4</v>
      </c>
      <c r="F42" s="109" t="s">
        <v>152</v>
      </c>
      <c r="G42" s="119" t="s">
        <v>6</v>
      </c>
      <c r="H42" s="175">
        <f t="shared" si="2"/>
        <v>44.351999999999997</v>
      </c>
      <c r="I42" s="192"/>
      <c r="J42" s="179">
        <v>18</v>
      </c>
      <c r="K42" s="180">
        <f t="shared" si="0"/>
        <v>18</v>
      </c>
      <c r="L42" s="179">
        <f>VLOOKUP(B42,Материал!$B$5:$L$59,9,0)</f>
        <v>0</v>
      </c>
      <c r="M42" s="179">
        <f t="shared" si="8"/>
        <v>0</v>
      </c>
      <c r="N42" s="188" t="s">
        <v>141</v>
      </c>
      <c r="O42" s="182"/>
      <c r="T42" s="86"/>
      <c r="V42" s="87"/>
    </row>
    <row r="43" spans="1:22" s="85" customFormat="1" ht="15.95" customHeight="1" outlineLevel="3" x14ac:dyDescent="0.25">
      <c r="A43" s="176"/>
      <c r="B43" s="191" t="s">
        <v>153</v>
      </c>
      <c r="C43" s="119"/>
      <c r="D43" s="193">
        <v>1.56</v>
      </c>
      <c r="E43" s="193">
        <v>0.86</v>
      </c>
      <c r="F43" s="109" t="s">
        <v>154</v>
      </c>
      <c r="G43" s="119" t="s">
        <v>6</v>
      </c>
      <c r="H43" s="175">
        <f t="shared" si="2"/>
        <v>13.416</v>
      </c>
      <c r="I43" s="192"/>
      <c r="J43" s="179">
        <v>10</v>
      </c>
      <c r="K43" s="180">
        <f t="shared" si="0"/>
        <v>10</v>
      </c>
      <c r="L43" s="179">
        <f>VLOOKUP(B43,Материал!$B$5:$L$59,9,0)</f>
        <v>0</v>
      </c>
      <c r="M43" s="179">
        <f t="shared" si="8"/>
        <v>0</v>
      </c>
      <c r="N43" s="188" t="s">
        <v>141</v>
      </c>
      <c r="O43" s="182"/>
      <c r="T43" s="86"/>
      <c r="V43" s="87"/>
    </row>
    <row r="44" spans="1:22" s="85" customFormat="1" ht="15.95" customHeight="1" outlineLevel="3" x14ac:dyDescent="0.25">
      <c r="A44" s="176"/>
      <c r="B44" s="191" t="s">
        <v>155</v>
      </c>
      <c r="C44" s="119"/>
      <c r="D44" s="193">
        <v>1.76</v>
      </c>
      <c r="E44" s="193">
        <v>0.86</v>
      </c>
      <c r="F44" s="109" t="s">
        <v>120</v>
      </c>
      <c r="G44" s="119" t="s">
        <v>6</v>
      </c>
      <c r="H44" s="175">
        <f t="shared" si="2"/>
        <v>3.0272000000000001</v>
      </c>
      <c r="I44" s="192"/>
      <c r="J44" s="179">
        <v>2</v>
      </c>
      <c r="K44" s="180">
        <f t="shared" si="0"/>
        <v>2</v>
      </c>
      <c r="L44" s="179">
        <f>VLOOKUP(B44,Материал!$B$5:$L$59,9,0)</f>
        <v>0</v>
      </c>
      <c r="M44" s="179">
        <f t="shared" si="8"/>
        <v>0</v>
      </c>
      <c r="N44" s="188" t="s">
        <v>141</v>
      </c>
      <c r="O44" s="182"/>
      <c r="T44" s="86"/>
      <c r="V44" s="87"/>
    </row>
    <row r="45" spans="1:22" s="85" customFormat="1" ht="15.95" customHeight="1" outlineLevel="3" x14ac:dyDescent="0.25">
      <c r="A45" s="176"/>
      <c r="B45" s="191" t="s">
        <v>156</v>
      </c>
      <c r="C45" s="119"/>
      <c r="D45" s="193">
        <v>1.76</v>
      </c>
      <c r="E45" s="193">
        <v>0.86</v>
      </c>
      <c r="F45" s="109" t="s">
        <v>120</v>
      </c>
      <c r="G45" s="119" t="s">
        <v>6</v>
      </c>
      <c r="H45" s="175">
        <f t="shared" si="2"/>
        <v>30.272000000000002</v>
      </c>
      <c r="I45" s="192"/>
      <c r="J45" s="179">
        <v>20</v>
      </c>
      <c r="K45" s="180">
        <f t="shared" si="0"/>
        <v>20</v>
      </c>
      <c r="L45" s="179">
        <f>VLOOKUP(B45,Материал!$B$5:$L$59,9,0)</f>
        <v>0</v>
      </c>
      <c r="M45" s="179">
        <f t="shared" si="8"/>
        <v>0</v>
      </c>
      <c r="N45" s="188" t="s">
        <v>141</v>
      </c>
      <c r="O45" s="182"/>
      <c r="T45" s="86"/>
      <c r="V45" s="87"/>
    </row>
    <row r="46" spans="1:22" s="85" customFormat="1" ht="15.95" customHeight="1" outlineLevel="3" x14ac:dyDescent="0.25">
      <c r="A46" s="176"/>
      <c r="B46" s="191" t="s">
        <v>157</v>
      </c>
      <c r="C46" s="119"/>
      <c r="D46" s="193">
        <v>1.76</v>
      </c>
      <c r="E46" s="193">
        <v>2.04</v>
      </c>
      <c r="F46" s="109" t="s">
        <v>158</v>
      </c>
      <c r="G46" s="119" t="s">
        <v>6</v>
      </c>
      <c r="H46" s="175">
        <f t="shared" si="2"/>
        <v>3.5904000000000003</v>
      </c>
      <c r="I46" s="192"/>
      <c r="J46" s="179">
        <v>1</v>
      </c>
      <c r="K46" s="180">
        <f t="shared" si="0"/>
        <v>1</v>
      </c>
      <c r="L46" s="179">
        <f>VLOOKUP(B46,Материал!$B$5:$L$59,9,0)</f>
        <v>0</v>
      </c>
      <c r="M46" s="179">
        <f t="shared" si="8"/>
        <v>0</v>
      </c>
      <c r="N46" s="188" t="s">
        <v>141</v>
      </c>
      <c r="O46" s="182"/>
      <c r="T46" s="86"/>
      <c r="V46" s="87"/>
    </row>
    <row r="47" spans="1:22" s="85" customFormat="1" ht="15.95" customHeight="1" outlineLevel="3" x14ac:dyDescent="0.25">
      <c r="A47" s="176"/>
      <c r="B47" s="191" t="s">
        <v>159</v>
      </c>
      <c r="C47" s="119"/>
      <c r="D47" s="193">
        <v>2.17</v>
      </c>
      <c r="E47" s="193">
        <v>1.67</v>
      </c>
      <c r="F47" s="109" t="s">
        <v>160</v>
      </c>
      <c r="G47" s="119" t="s">
        <v>6</v>
      </c>
      <c r="H47" s="175">
        <f t="shared" si="2"/>
        <v>3.6238999999999999</v>
      </c>
      <c r="I47" s="192"/>
      <c r="J47" s="179">
        <v>1</v>
      </c>
      <c r="K47" s="180">
        <f t="shared" si="0"/>
        <v>1</v>
      </c>
      <c r="L47" s="179">
        <f>VLOOKUP(B47,Материал!$B$5:$L$59,9,0)</f>
        <v>0</v>
      </c>
      <c r="M47" s="179">
        <f t="shared" si="8"/>
        <v>0</v>
      </c>
      <c r="N47" s="188" t="s">
        <v>141</v>
      </c>
      <c r="O47" s="182"/>
      <c r="T47" s="86"/>
      <c r="V47" s="87"/>
    </row>
    <row r="48" spans="1:22" s="85" customFormat="1" ht="15.95" customHeight="1" outlineLevel="3" x14ac:dyDescent="0.25">
      <c r="A48" s="176"/>
      <c r="B48" s="191" t="s">
        <v>161</v>
      </c>
      <c r="C48" s="119"/>
      <c r="D48" s="193">
        <v>1.76</v>
      </c>
      <c r="E48" s="193">
        <v>1.67</v>
      </c>
      <c r="F48" s="109" t="s">
        <v>162</v>
      </c>
      <c r="G48" s="119" t="s">
        <v>6</v>
      </c>
      <c r="H48" s="175">
        <f t="shared" si="2"/>
        <v>105.8112</v>
      </c>
      <c r="I48" s="192"/>
      <c r="J48" s="179">
        <v>36</v>
      </c>
      <c r="K48" s="180">
        <f t="shared" si="0"/>
        <v>36</v>
      </c>
      <c r="L48" s="179">
        <f>VLOOKUP(B48,Материал!$B$5:$L$59,9,0)</f>
        <v>0</v>
      </c>
      <c r="M48" s="179">
        <f t="shared" si="8"/>
        <v>0</v>
      </c>
      <c r="N48" s="188" t="s">
        <v>141</v>
      </c>
      <c r="O48" s="182"/>
      <c r="T48" s="86"/>
      <c r="V48" s="87"/>
    </row>
    <row r="49" spans="1:22" s="85" customFormat="1" ht="15.95" customHeight="1" outlineLevel="3" x14ac:dyDescent="0.25">
      <c r="A49" s="176"/>
      <c r="B49" s="191" t="s">
        <v>163</v>
      </c>
      <c r="C49" s="119"/>
      <c r="D49" s="193">
        <v>1.65</v>
      </c>
      <c r="E49" s="193">
        <v>1.35</v>
      </c>
      <c r="F49" s="109" t="s">
        <v>164</v>
      </c>
      <c r="G49" s="119" t="s">
        <v>6</v>
      </c>
      <c r="H49" s="175">
        <f t="shared" si="2"/>
        <v>2.2275</v>
      </c>
      <c r="I49" s="192"/>
      <c r="J49" s="192">
        <v>1</v>
      </c>
      <c r="K49" s="180">
        <f t="shared" si="0"/>
        <v>1</v>
      </c>
      <c r="L49" s="179">
        <f>VLOOKUP(B49,Материал!$B$5:$L$59,9,0)</f>
        <v>0</v>
      </c>
      <c r="M49" s="179">
        <f t="shared" si="4"/>
        <v>0</v>
      </c>
      <c r="N49" s="188" t="s">
        <v>141</v>
      </c>
      <c r="O49" s="182"/>
      <c r="T49" s="86"/>
      <c r="V49" s="87"/>
    </row>
    <row r="50" spans="1:22" s="85" customFormat="1" ht="15.95" customHeight="1" outlineLevel="3" x14ac:dyDescent="0.25">
      <c r="A50" s="176"/>
      <c r="B50" s="191" t="s">
        <v>165</v>
      </c>
      <c r="C50" s="119"/>
      <c r="D50" s="193">
        <v>1.96</v>
      </c>
      <c r="E50" s="193">
        <v>1.67</v>
      </c>
      <c r="F50" s="109" t="s">
        <v>166</v>
      </c>
      <c r="G50" s="119" t="s">
        <v>6</v>
      </c>
      <c r="H50" s="175">
        <f t="shared" si="2"/>
        <v>6.5463999999999993</v>
      </c>
      <c r="I50" s="192"/>
      <c r="J50" s="192">
        <v>2</v>
      </c>
      <c r="K50" s="180">
        <f t="shared" si="0"/>
        <v>2</v>
      </c>
      <c r="L50" s="179">
        <f>VLOOKUP(B50,Материал!$B$5:$L$59,9,0)</f>
        <v>0</v>
      </c>
      <c r="M50" s="179">
        <f t="shared" si="4"/>
        <v>0</v>
      </c>
      <c r="N50" s="188" t="s">
        <v>141</v>
      </c>
      <c r="O50" s="182"/>
      <c r="T50" s="86"/>
      <c r="V50" s="87"/>
    </row>
    <row r="51" spans="1:22" s="85" customFormat="1" ht="15.95" customHeight="1" outlineLevel="3" x14ac:dyDescent="0.25">
      <c r="A51" s="176"/>
      <c r="B51" s="191" t="s">
        <v>169</v>
      </c>
      <c r="C51" s="119"/>
      <c r="D51" s="193">
        <v>2.46</v>
      </c>
      <c r="E51" s="193">
        <v>1.96</v>
      </c>
      <c r="F51" s="109" t="s">
        <v>170</v>
      </c>
      <c r="G51" s="119" t="s">
        <v>6</v>
      </c>
      <c r="H51" s="175">
        <f t="shared" si="2"/>
        <v>86.788800000000009</v>
      </c>
      <c r="I51" s="192"/>
      <c r="J51" s="192">
        <v>18</v>
      </c>
      <c r="K51" s="180">
        <f t="shared" si="0"/>
        <v>18</v>
      </c>
      <c r="L51" s="179">
        <f>VLOOKUP(B51,Материал!$B$5:$L$59,9,0)</f>
        <v>0</v>
      </c>
      <c r="M51" s="179">
        <f t="shared" si="3"/>
        <v>0</v>
      </c>
      <c r="N51" s="188" t="s">
        <v>106</v>
      </c>
      <c r="O51" s="182"/>
      <c r="T51" s="86"/>
      <c r="V51" s="87"/>
    </row>
    <row r="52" spans="1:22" s="85" customFormat="1" ht="15.95" customHeight="1" outlineLevel="3" x14ac:dyDescent="0.25">
      <c r="A52" s="176"/>
      <c r="B52" s="191" t="s">
        <v>171</v>
      </c>
      <c r="C52" s="119"/>
      <c r="D52" s="193">
        <v>2.46</v>
      </c>
      <c r="E52" s="193">
        <v>2.06</v>
      </c>
      <c r="F52" s="109" t="s">
        <v>172</v>
      </c>
      <c r="G52" s="119" t="s">
        <v>6</v>
      </c>
      <c r="H52" s="175">
        <f t="shared" si="2"/>
        <v>177.36599999999999</v>
      </c>
      <c r="I52" s="192"/>
      <c r="J52" s="192">
        <v>35</v>
      </c>
      <c r="K52" s="180">
        <f t="shared" si="0"/>
        <v>35</v>
      </c>
      <c r="L52" s="179">
        <f>VLOOKUP(B52,Материал!$B$5:$L$59,9,0)</f>
        <v>0</v>
      </c>
      <c r="M52" s="179">
        <f t="shared" ref="M52" si="9">L52*K52</f>
        <v>0</v>
      </c>
      <c r="N52" s="188" t="s">
        <v>141</v>
      </c>
      <c r="O52" s="182"/>
      <c r="T52" s="86"/>
      <c r="V52" s="87"/>
    </row>
    <row r="53" spans="1:22" s="85" customFormat="1" ht="15.95" customHeight="1" outlineLevel="3" x14ac:dyDescent="0.25">
      <c r="A53" s="176"/>
      <c r="B53" s="191" t="s">
        <v>173</v>
      </c>
      <c r="C53" s="119"/>
      <c r="D53" s="193">
        <v>2.46</v>
      </c>
      <c r="E53" s="193">
        <v>2.06</v>
      </c>
      <c r="F53" s="109" t="s">
        <v>172</v>
      </c>
      <c r="G53" s="119" t="s">
        <v>6</v>
      </c>
      <c r="H53" s="175">
        <f t="shared" si="2"/>
        <v>86.149199999999993</v>
      </c>
      <c r="I53" s="192"/>
      <c r="J53" s="192">
        <v>17</v>
      </c>
      <c r="K53" s="180">
        <f t="shared" si="0"/>
        <v>17</v>
      </c>
      <c r="L53" s="179">
        <f>VLOOKUP(B53,Материал!$B$5:$L$59,9,0)</f>
        <v>0</v>
      </c>
      <c r="M53" s="179">
        <f t="shared" si="3"/>
        <v>0</v>
      </c>
      <c r="N53" s="188" t="s">
        <v>106</v>
      </c>
      <c r="O53" s="182"/>
      <c r="T53" s="86"/>
      <c r="V53" s="87"/>
    </row>
    <row r="54" spans="1:22" s="85" customFormat="1" ht="15.95" customHeight="1" outlineLevel="3" x14ac:dyDescent="0.25">
      <c r="A54" s="176"/>
      <c r="B54" s="191" t="s">
        <v>174</v>
      </c>
      <c r="C54" s="119"/>
      <c r="D54" s="193">
        <v>2.46</v>
      </c>
      <c r="E54" s="193">
        <v>2.06</v>
      </c>
      <c r="F54" s="109" t="s">
        <v>172</v>
      </c>
      <c r="G54" s="119" t="s">
        <v>6</v>
      </c>
      <c r="H54" s="175">
        <f t="shared" si="2"/>
        <v>96.284399999999991</v>
      </c>
      <c r="I54" s="192"/>
      <c r="J54" s="192">
        <v>19</v>
      </c>
      <c r="K54" s="180">
        <f t="shared" si="0"/>
        <v>19</v>
      </c>
      <c r="L54" s="179">
        <f>VLOOKUP(B54,Материал!$B$5:$L$59,9,0)</f>
        <v>0</v>
      </c>
      <c r="M54" s="179">
        <f t="shared" si="3"/>
        <v>0</v>
      </c>
      <c r="N54" s="188" t="s">
        <v>141</v>
      </c>
      <c r="O54" s="182"/>
      <c r="T54" s="86"/>
      <c r="V54" s="87"/>
    </row>
    <row r="55" spans="1:22" s="85" customFormat="1" ht="15.95" customHeight="1" outlineLevel="3" x14ac:dyDescent="0.25">
      <c r="A55" s="176"/>
      <c r="B55" s="191" t="s">
        <v>175</v>
      </c>
      <c r="C55" s="119"/>
      <c r="D55" s="193">
        <v>2.66</v>
      </c>
      <c r="E55" s="193">
        <v>1.96</v>
      </c>
      <c r="F55" s="109" t="s">
        <v>176</v>
      </c>
      <c r="G55" s="119" t="s">
        <v>6</v>
      </c>
      <c r="H55" s="175">
        <f t="shared" si="2"/>
        <v>5.2136000000000005</v>
      </c>
      <c r="I55" s="192"/>
      <c r="J55" s="192">
        <v>1</v>
      </c>
      <c r="K55" s="180">
        <f t="shared" si="0"/>
        <v>1</v>
      </c>
      <c r="L55" s="179">
        <f>VLOOKUP(B55,Материал!$B$5:$L$59,9,0)</f>
        <v>0</v>
      </c>
      <c r="M55" s="179">
        <f t="shared" si="3"/>
        <v>0</v>
      </c>
      <c r="N55" s="188" t="s">
        <v>141</v>
      </c>
      <c r="O55" s="182"/>
      <c r="T55" s="86"/>
      <c r="V55" s="87"/>
    </row>
    <row r="56" spans="1:22" s="85" customFormat="1" ht="15.95" customHeight="1" outlineLevel="3" x14ac:dyDescent="0.25">
      <c r="A56" s="176"/>
      <c r="B56" s="191" t="s">
        <v>177</v>
      </c>
      <c r="C56" s="119"/>
      <c r="D56" s="193">
        <v>2.66</v>
      </c>
      <c r="E56" s="193">
        <v>2.06</v>
      </c>
      <c r="F56" s="109" t="s">
        <v>178</v>
      </c>
      <c r="G56" s="119" t="s">
        <v>6</v>
      </c>
      <c r="H56" s="175">
        <f t="shared" si="2"/>
        <v>10.959200000000001</v>
      </c>
      <c r="I56" s="192"/>
      <c r="J56" s="192">
        <v>2</v>
      </c>
      <c r="K56" s="180">
        <f t="shared" si="0"/>
        <v>2</v>
      </c>
      <c r="L56" s="179">
        <f>VLOOKUP(B56,Материал!$B$5:$L$59,9,0)</f>
        <v>0</v>
      </c>
      <c r="M56" s="179">
        <f t="shared" si="3"/>
        <v>0</v>
      </c>
      <c r="N56" s="188" t="s">
        <v>141</v>
      </c>
      <c r="O56" s="182"/>
      <c r="T56" s="86"/>
      <c r="V56" s="87"/>
    </row>
    <row r="57" spans="1:22" s="85" customFormat="1" ht="15.95" customHeight="1" outlineLevel="3" x14ac:dyDescent="0.25">
      <c r="A57" s="176"/>
      <c r="B57" s="191" t="s">
        <v>179</v>
      </c>
      <c r="C57" s="119"/>
      <c r="D57" s="193">
        <v>2.66</v>
      </c>
      <c r="E57" s="193">
        <v>2.06</v>
      </c>
      <c r="F57" s="109" t="s">
        <v>178</v>
      </c>
      <c r="G57" s="119" t="s">
        <v>6</v>
      </c>
      <c r="H57" s="175">
        <f t="shared" ref="H57:H62" si="10">(D57*E57)*K57</f>
        <v>5.4796000000000005</v>
      </c>
      <c r="I57" s="192"/>
      <c r="J57" s="192">
        <v>1</v>
      </c>
      <c r="K57" s="180">
        <f t="shared" ref="K57:K62" si="11">SUM(I57:J57)</f>
        <v>1</v>
      </c>
      <c r="L57" s="179">
        <f>VLOOKUP(B57,Материал!$B$5:$L$59,9,0)</f>
        <v>0</v>
      </c>
      <c r="M57" s="179">
        <f t="shared" ref="M57:M62" si="12">L57*K57</f>
        <v>0</v>
      </c>
      <c r="N57" s="188" t="s">
        <v>141</v>
      </c>
      <c r="O57" s="182"/>
      <c r="T57" s="86"/>
      <c r="V57" s="87"/>
    </row>
    <row r="58" spans="1:22" s="85" customFormat="1" ht="15.95" customHeight="1" outlineLevel="3" x14ac:dyDescent="0.25">
      <c r="A58" s="176"/>
      <c r="B58" s="191" t="s">
        <v>180</v>
      </c>
      <c r="C58" s="119"/>
      <c r="D58" s="193">
        <v>2.46</v>
      </c>
      <c r="E58" s="193">
        <v>2.04</v>
      </c>
      <c r="F58" s="109" t="s">
        <v>181</v>
      </c>
      <c r="G58" s="119" t="s">
        <v>6</v>
      </c>
      <c r="H58" s="175">
        <f t="shared" si="10"/>
        <v>85.312799999999996</v>
      </c>
      <c r="I58" s="192"/>
      <c r="J58" s="192">
        <v>17</v>
      </c>
      <c r="K58" s="180">
        <f t="shared" si="11"/>
        <v>17</v>
      </c>
      <c r="L58" s="179">
        <f>VLOOKUP(B58,Материал!$B$5:$L$59,9,0)</f>
        <v>0</v>
      </c>
      <c r="M58" s="179">
        <f t="shared" si="12"/>
        <v>0</v>
      </c>
      <c r="N58" s="188" t="s">
        <v>141</v>
      </c>
      <c r="O58" s="182"/>
      <c r="T58" s="86"/>
      <c r="V58" s="87"/>
    </row>
    <row r="59" spans="1:22" s="85" customFormat="1" ht="15.95" customHeight="1" outlineLevel="3" x14ac:dyDescent="0.25">
      <c r="A59" s="176"/>
      <c r="B59" s="191" t="s">
        <v>182</v>
      </c>
      <c r="C59" s="119"/>
      <c r="D59" s="193">
        <v>1.97</v>
      </c>
      <c r="E59" s="193">
        <v>4.3499999999999996</v>
      </c>
      <c r="F59" s="109" t="s">
        <v>183</v>
      </c>
      <c r="G59" s="119" t="s">
        <v>6</v>
      </c>
      <c r="H59" s="175">
        <f t="shared" si="10"/>
        <v>145.6815</v>
      </c>
      <c r="I59" s="192"/>
      <c r="J59" s="192">
        <v>17</v>
      </c>
      <c r="K59" s="180">
        <f t="shared" si="11"/>
        <v>17</v>
      </c>
      <c r="L59" s="179">
        <f>VLOOKUP(B59,Материал!$B$5:$L$59,9,0)</f>
        <v>0</v>
      </c>
      <c r="M59" s="179">
        <f t="shared" si="12"/>
        <v>0</v>
      </c>
      <c r="N59" s="188" t="s">
        <v>141</v>
      </c>
      <c r="O59" s="182"/>
      <c r="T59" s="86"/>
      <c r="V59" s="87"/>
    </row>
    <row r="60" spans="1:22" s="85" customFormat="1" ht="15.95" customHeight="1" outlineLevel="3" x14ac:dyDescent="0.25">
      <c r="A60" s="176"/>
      <c r="B60" s="191" t="s">
        <v>184</v>
      </c>
      <c r="C60" s="119"/>
      <c r="D60" s="193">
        <v>1.97</v>
      </c>
      <c r="E60" s="193">
        <v>2.62</v>
      </c>
      <c r="F60" s="109" t="s">
        <v>185</v>
      </c>
      <c r="G60" s="119" t="s">
        <v>6</v>
      </c>
      <c r="H60" s="175">
        <f t="shared" si="10"/>
        <v>67.098200000000006</v>
      </c>
      <c r="I60" s="192"/>
      <c r="J60" s="192">
        <v>13</v>
      </c>
      <c r="K60" s="180">
        <f t="shared" si="11"/>
        <v>13</v>
      </c>
      <c r="L60" s="179">
        <f>VLOOKUP(B60,Материал!$B$5:$L$59,9,0)</f>
        <v>0</v>
      </c>
      <c r="M60" s="179">
        <f t="shared" si="12"/>
        <v>0</v>
      </c>
      <c r="N60" s="188" t="s">
        <v>141</v>
      </c>
      <c r="O60" s="182"/>
      <c r="T60" s="86"/>
      <c r="V60" s="87"/>
    </row>
    <row r="61" spans="1:22" s="85" customFormat="1" ht="15.95" customHeight="1" outlineLevel="3" x14ac:dyDescent="0.25">
      <c r="A61" s="176"/>
      <c r="B61" s="191" t="s">
        <v>186</v>
      </c>
      <c r="C61" s="119"/>
      <c r="D61" s="193">
        <v>1.97</v>
      </c>
      <c r="E61" s="193">
        <v>4.25</v>
      </c>
      <c r="F61" s="109" t="s">
        <v>187</v>
      </c>
      <c r="G61" s="119" t="s">
        <v>6</v>
      </c>
      <c r="H61" s="175">
        <f t="shared" si="10"/>
        <v>16.745000000000001</v>
      </c>
      <c r="I61" s="192"/>
      <c r="J61" s="192">
        <v>2</v>
      </c>
      <c r="K61" s="180">
        <f t="shared" si="11"/>
        <v>2</v>
      </c>
      <c r="L61" s="179">
        <f>VLOOKUP(B61,Материал!$B$5:$L$59,9,0)</f>
        <v>0</v>
      </c>
      <c r="M61" s="179">
        <f t="shared" si="12"/>
        <v>0</v>
      </c>
      <c r="N61" s="188" t="s">
        <v>141</v>
      </c>
      <c r="O61" s="182"/>
      <c r="T61" s="86"/>
      <c r="V61" s="87"/>
    </row>
    <row r="62" spans="1:22" s="85" customFormat="1" ht="15.95" customHeight="1" outlineLevel="3" x14ac:dyDescent="0.25">
      <c r="A62" s="176"/>
      <c r="B62" s="191" t="s">
        <v>188</v>
      </c>
      <c r="C62" s="119"/>
      <c r="D62" s="193">
        <v>2.77</v>
      </c>
      <c r="E62" s="193">
        <v>4.25</v>
      </c>
      <c r="F62" s="109" t="s">
        <v>189</v>
      </c>
      <c r="G62" s="119" t="s">
        <v>6</v>
      </c>
      <c r="H62" s="175">
        <f t="shared" si="10"/>
        <v>23.545000000000002</v>
      </c>
      <c r="I62" s="192"/>
      <c r="J62" s="192">
        <v>2</v>
      </c>
      <c r="K62" s="180">
        <f t="shared" si="11"/>
        <v>2</v>
      </c>
      <c r="L62" s="179">
        <f>VLOOKUP(B62,Материал!$B$5:$L$59,9,0)</f>
        <v>0</v>
      </c>
      <c r="M62" s="179">
        <f t="shared" si="12"/>
        <v>0</v>
      </c>
      <c r="N62" s="188" t="s">
        <v>141</v>
      </c>
      <c r="O62" s="182"/>
      <c r="T62" s="86"/>
      <c r="V62" s="87"/>
    </row>
    <row r="63" spans="1:22" ht="21" customHeight="1" outlineLevel="1" x14ac:dyDescent="0.25">
      <c r="A63" s="55" t="s">
        <v>62</v>
      </c>
      <c r="B63" s="56" t="s">
        <v>64</v>
      </c>
      <c r="C63" s="5"/>
      <c r="D63" s="101"/>
      <c r="E63" s="101"/>
      <c r="F63" s="5"/>
      <c r="G63" s="5"/>
      <c r="H63" s="5"/>
      <c r="I63" s="155"/>
      <c r="J63" s="156"/>
      <c r="K63" s="128"/>
      <c r="L63" s="128"/>
      <c r="M63" s="128"/>
      <c r="N63" s="6"/>
      <c r="O63" s="6"/>
    </row>
    <row r="64" spans="1:22" ht="21" customHeight="1" outlineLevel="2" x14ac:dyDescent="0.25">
      <c r="A64" s="57" t="s">
        <v>63</v>
      </c>
      <c r="B64" s="58" t="s">
        <v>64</v>
      </c>
      <c r="C64" s="59"/>
      <c r="D64" s="102"/>
      <c r="E64" s="102"/>
      <c r="F64" s="59"/>
      <c r="G64" s="59"/>
      <c r="H64" s="59"/>
      <c r="I64" s="157"/>
      <c r="J64" s="158"/>
      <c r="K64" s="129"/>
      <c r="L64" s="129"/>
      <c r="M64" s="129">
        <f>M65+M67</f>
        <v>0</v>
      </c>
      <c r="N64" s="60"/>
      <c r="O64" s="60"/>
    </row>
    <row r="65" spans="1:22" ht="21" customHeight="1" outlineLevel="3" x14ac:dyDescent="0.25">
      <c r="A65" s="71"/>
      <c r="B65" s="61" t="s">
        <v>14</v>
      </c>
      <c r="C65" s="72"/>
      <c r="D65" s="105"/>
      <c r="E65" s="105"/>
      <c r="F65" s="72"/>
      <c r="G65" s="72"/>
      <c r="H65" s="73"/>
      <c r="I65" s="161"/>
      <c r="J65" s="162"/>
      <c r="K65" s="131"/>
      <c r="L65" s="131"/>
      <c r="M65" s="125">
        <f>SUM(M66:M66)</f>
        <v>0</v>
      </c>
      <c r="N65" s="54"/>
      <c r="O65" s="54"/>
    </row>
    <row r="66" spans="1:22" ht="21" customHeight="1" outlineLevel="3" x14ac:dyDescent="0.25">
      <c r="A66" s="71"/>
      <c r="B66" s="63" t="s">
        <v>86</v>
      </c>
      <c r="C66" s="64"/>
      <c r="D66" s="103"/>
      <c r="E66" s="103"/>
      <c r="F66" s="64"/>
      <c r="G66" s="64" t="s">
        <v>6</v>
      </c>
      <c r="H66" s="53"/>
      <c r="I66" s="160">
        <f>I68</f>
        <v>259</v>
      </c>
      <c r="J66" s="160">
        <f t="shared" ref="J66" si="13">J68</f>
        <v>501</v>
      </c>
      <c r="K66" s="125">
        <f>SUM(I66:J66)</f>
        <v>760</v>
      </c>
      <c r="L66" s="124">
        <f>VLOOKUP(B66,Работа!$B$5:$G$18,4,0)</f>
        <v>0</v>
      </c>
      <c r="M66" s="124">
        <f>L66*K66</f>
        <v>0</v>
      </c>
      <c r="N66" s="54"/>
      <c r="O66" s="54"/>
    </row>
    <row r="67" spans="1:22" ht="21" customHeight="1" outlineLevel="3" x14ac:dyDescent="0.25">
      <c r="A67" s="66"/>
      <c r="B67" s="67" t="s">
        <v>15</v>
      </c>
      <c r="C67" s="68"/>
      <c r="D67" s="106"/>
      <c r="E67" s="106"/>
      <c r="F67" s="68"/>
      <c r="G67" s="68"/>
      <c r="H67" s="68"/>
      <c r="I67" s="163"/>
      <c r="J67" s="163"/>
      <c r="K67" s="126"/>
      <c r="L67" s="126"/>
      <c r="M67" s="164">
        <f>SUM(M68:M68)</f>
        <v>0</v>
      </c>
      <c r="N67" s="69"/>
      <c r="O67" s="69"/>
    </row>
    <row r="68" spans="1:22" s="85" customFormat="1" ht="24.75" customHeight="1" outlineLevel="3" x14ac:dyDescent="0.25">
      <c r="A68" s="176"/>
      <c r="B68" s="177" t="s">
        <v>85</v>
      </c>
      <c r="C68" s="119"/>
      <c r="D68" s="178"/>
      <c r="E68" s="178"/>
      <c r="F68" s="178"/>
      <c r="G68" s="119" t="s">
        <v>6</v>
      </c>
      <c r="H68" s="178"/>
      <c r="I68" s="179">
        <v>259</v>
      </c>
      <c r="J68" s="179">
        <v>501</v>
      </c>
      <c r="K68" s="180">
        <f>SUM(I68:J68)</f>
        <v>760</v>
      </c>
      <c r="L68" s="179">
        <f>VLOOKUP(B68,Материал!$B$5:$L$59,9,0)</f>
        <v>0</v>
      </c>
      <c r="M68" s="179">
        <f>L68*K68</f>
        <v>0</v>
      </c>
      <c r="N68" s="181" t="s">
        <v>87</v>
      </c>
      <c r="O68" s="182"/>
      <c r="T68" s="86"/>
      <c r="V68" s="87"/>
    </row>
    <row r="69" spans="1:22" ht="21" customHeight="1" outlineLevel="1" x14ac:dyDescent="0.25">
      <c r="A69" s="55" t="s">
        <v>71</v>
      </c>
      <c r="B69" s="56" t="s">
        <v>72</v>
      </c>
      <c r="C69" s="5"/>
      <c r="D69" s="101"/>
      <c r="E69" s="101"/>
      <c r="F69" s="5"/>
      <c r="G69" s="5"/>
      <c r="H69" s="5"/>
      <c r="I69" s="155"/>
      <c r="J69" s="156"/>
      <c r="K69" s="128"/>
      <c r="L69" s="128"/>
      <c r="M69" s="128"/>
      <c r="N69" s="6"/>
      <c r="O69" s="6"/>
    </row>
    <row r="70" spans="1:22" ht="21" customHeight="1" outlineLevel="2" x14ac:dyDescent="0.25">
      <c r="A70" s="57" t="s">
        <v>73</v>
      </c>
      <c r="B70" s="58" t="s">
        <v>72</v>
      </c>
      <c r="C70" s="59"/>
      <c r="D70" s="102"/>
      <c r="E70" s="102"/>
      <c r="F70" s="59"/>
      <c r="G70" s="59"/>
      <c r="H70" s="59"/>
      <c r="I70" s="157"/>
      <c r="J70" s="158"/>
      <c r="K70" s="129"/>
      <c r="L70" s="129"/>
      <c r="M70" s="129">
        <f>M71+M73</f>
        <v>0</v>
      </c>
      <c r="N70" s="60"/>
      <c r="O70" s="60"/>
    </row>
    <row r="71" spans="1:22" ht="21" customHeight="1" outlineLevel="3" x14ac:dyDescent="0.25">
      <c r="A71" s="71"/>
      <c r="B71" s="61" t="s">
        <v>14</v>
      </c>
      <c r="C71" s="72"/>
      <c r="D71" s="105"/>
      <c r="E71" s="105"/>
      <c r="F71" s="72"/>
      <c r="G71" s="72"/>
      <c r="H71" s="73"/>
      <c r="I71" s="161"/>
      <c r="J71" s="162"/>
      <c r="K71" s="131"/>
      <c r="L71" s="131"/>
      <c r="M71" s="125">
        <f>SUM(M72:M72)</f>
        <v>0</v>
      </c>
      <c r="N71" s="54"/>
      <c r="O71" s="54"/>
    </row>
    <row r="72" spans="1:22" ht="21" customHeight="1" outlineLevel="3" x14ac:dyDescent="0.25">
      <c r="A72" s="71"/>
      <c r="B72" s="63" t="s">
        <v>74</v>
      </c>
      <c r="C72" s="64"/>
      <c r="D72" s="103"/>
      <c r="E72" s="103"/>
      <c r="F72" s="64"/>
      <c r="G72" s="64" t="s">
        <v>6</v>
      </c>
      <c r="H72" s="53"/>
      <c r="I72" s="160">
        <f>SUM(I74:I76)</f>
        <v>154</v>
      </c>
      <c r="J72" s="160">
        <f>SUM(J74:J76)</f>
        <v>220</v>
      </c>
      <c r="K72" s="125">
        <f>SUM(I72:J72)</f>
        <v>374</v>
      </c>
      <c r="L72" s="124">
        <f>VLOOKUP(B72,Работа!$B$5:$G$18,4,0)</f>
        <v>0</v>
      </c>
      <c r="M72" s="124">
        <f>L72*K72</f>
        <v>0</v>
      </c>
      <c r="N72" s="54"/>
      <c r="O72" s="54"/>
    </row>
    <row r="73" spans="1:22" ht="21" customHeight="1" outlineLevel="3" x14ac:dyDescent="0.25">
      <c r="A73" s="66"/>
      <c r="B73" s="67" t="s">
        <v>15</v>
      </c>
      <c r="C73" s="68"/>
      <c r="D73" s="106"/>
      <c r="E73" s="106"/>
      <c r="F73" s="68"/>
      <c r="G73" s="68"/>
      <c r="H73" s="68"/>
      <c r="I73" s="163"/>
      <c r="J73" s="163"/>
      <c r="K73" s="126"/>
      <c r="L73" s="126"/>
      <c r="M73" s="164">
        <f>SUM(M74:M76)</f>
        <v>0</v>
      </c>
      <c r="N73" s="69"/>
      <c r="O73" s="69"/>
    </row>
    <row r="74" spans="1:22" s="85" customFormat="1" ht="24.75" customHeight="1" outlineLevel="3" x14ac:dyDescent="0.25">
      <c r="A74" s="82"/>
      <c r="B74" s="83" t="s">
        <v>84</v>
      </c>
      <c r="C74" s="84"/>
      <c r="D74" s="104"/>
      <c r="E74" s="104"/>
      <c r="F74" s="114" t="s">
        <v>75</v>
      </c>
      <c r="G74" s="84" t="s">
        <v>6</v>
      </c>
      <c r="H74" s="104"/>
      <c r="I74" s="136">
        <v>77</v>
      </c>
      <c r="J74" s="198">
        <v>110</v>
      </c>
      <c r="K74" s="130">
        <f>SUM(I74:J74)</f>
        <v>187</v>
      </c>
      <c r="L74" s="179">
        <f>VLOOKUP(B74,Материал!$B$5:$L$59,9,0)</f>
        <v>0</v>
      </c>
      <c r="M74" s="136">
        <f>L74*K74</f>
        <v>0</v>
      </c>
      <c r="N74" s="70"/>
      <c r="O74" s="79"/>
      <c r="T74" s="86"/>
      <c r="V74" s="87"/>
    </row>
    <row r="75" spans="1:22" s="85" customFormat="1" ht="24.75" customHeight="1" outlineLevel="3" x14ac:dyDescent="0.25">
      <c r="A75" s="82"/>
      <c r="B75" s="83" t="s">
        <v>92</v>
      </c>
      <c r="C75" s="84"/>
      <c r="D75" s="104"/>
      <c r="E75" s="104"/>
      <c r="F75" s="114" t="s">
        <v>91</v>
      </c>
      <c r="G75" s="84" t="s">
        <v>6</v>
      </c>
      <c r="H75" s="104"/>
      <c r="I75" s="136">
        <v>31</v>
      </c>
      <c r="J75" s="198">
        <v>37</v>
      </c>
      <c r="K75" s="130">
        <f>SUM(I75:J75)</f>
        <v>68</v>
      </c>
      <c r="L75" s="179">
        <f>VLOOKUP(B75,Материал!$B$5:$L$59,9,0)</f>
        <v>0</v>
      </c>
      <c r="M75" s="136">
        <f>L75*K75</f>
        <v>0</v>
      </c>
      <c r="N75" s="188" t="s">
        <v>107</v>
      </c>
      <c r="O75" s="79"/>
      <c r="T75" s="86"/>
      <c r="V75" s="87"/>
    </row>
    <row r="76" spans="1:22" s="85" customFormat="1" ht="24.75" customHeight="1" outlineLevel="3" x14ac:dyDescent="0.25">
      <c r="A76" s="82"/>
      <c r="B76" s="83" t="s">
        <v>93</v>
      </c>
      <c r="C76" s="84"/>
      <c r="D76" s="104"/>
      <c r="E76" s="104"/>
      <c r="F76" s="114" t="s">
        <v>91</v>
      </c>
      <c r="G76" s="84" t="s">
        <v>6</v>
      </c>
      <c r="H76" s="104"/>
      <c r="I76" s="179">
        <v>46</v>
      </c>
      <c r="J76" s="199">
        <v>73</v>
      </c>
      <c r="K76" s="130">
        <f>SUM(I76:J76)</f>
        <v>119</v>
      </c>
      <c r="L76" s="179">
        <f>VLOOKUP(B76,Материал!$B$5:$L$59,9,0)</f>
        <v>0</v>
      </c>
      <c r="M76" s="136">
        <f>L76*K76</f>
        <v>0</v>
      </c>
      <c r="N76" s="188" t="s">
        <v>142</v>
      </c>
      <c r="O76" s="79"/>
      <c r="T76" s="86"/>
      <c r="V76" s="87"/>
    </row>
    <row r="77" spans="1:22" ht="19.5" customHeight="1" outlineLevel="1" x14ac:dyDescent="0.25">
      <c r="A77" s="55" t="s">
        <v>25</v>
      </c>
      <c r="B77" s="56" t="s">
        <v>27</v>
      </c>
      <c r="C77" s="5"/>
      <c r="D77" s="101"/>
      <c r="E77" s="101"/>
      <c r="F77" s="5"/>
      <c r="G77" s="5"/>
      <c r="H77" s="5"/>
      <c r="I77" s="155"/>
      <c r="J77" s="156"/>
      <c r="K77" s="128"/>
      <c r="L77" s="128"/>
      <c r="M77" s="128"/>
      <c r="N77" s="6"/>
      <c r="O77" s="6"/>
    </row>
    <row r="78" spans="1:22" ht="17.25" customHeight="1" outlineLevel="2" x14ac:dyDescent="0.25">
      <c r="A78" s="57" t="s">
        <v>30</v>
      </c>
      <c r="B78" s="58" t="s">
        <v>27</v>
      </c>
      <c r="C78" s="59"/>
      <c r="D78" s="102"/>
      <c r="E78" s="102"/>
      <c r="F78" s="59"/>
      <c r="G78" s="59"/>
      <c r="H78" s="59"/>
      <c r="I78" s="157"/>
      <c r="J78" s="158"/>
      <c r="K78" s="129"/>
      <c r="L78" s="129"/>
      <c r="M78" s="129">
        <f>M79+M84</f>
        <v>0</v>
      </c>
      <c r="N78" s="60"/>
      <c r="O78" s="60"/>
    </row>
    <row r="79" spans="1:22" ht="19.5" customHeight="1" outlineLevel="3" x14ac:dyDescent="0.25">
      <c r="A79" s="71"/>
      <c r="B79" s="61" t="s">
        <v>14</v>
      </c>
      <c r="C79" s="72"/>
      <c r="D79" s="105"/>
      <c r="E79" s="105"/>
      <c r="F79" s="72"/>
      <c r="G79" s="72"/>
      <c r="H79" s="73"/>
      <c r="I79" s="161"/>
      <c r="J79" s="162"/>
      <c r="K79" s="131"/>
      <c r="L79" s="131"/>
      <c r="M79" s="125">
        <f>SUM(M80:M83)</f>
        <v>0</v>
      </c>
      <c r="N79" s="54"/>
      <c r="O79" s="54"/>
    </row>
    <row r="80" spans="1:22" ht="21" customHeight="1" outlineLevel="3" x14ac:dyDescent="0.25">
      <c r="A80" s="62"/>
      <c r="B80" s="112" t="s">
        <v>81</v>
      </c>
      <c r="C80" s="64"/>
      <c r="D80" s="103"/>
      <c r="E80" s="103"/>
      <c r="F80" s="64"/>
      <c r="G80" s="64" t="s">
        <v>7</v>
      </c>
      <c r="H80" s="53"/>
      <c r="I80" s="160">
        <f>SUM(I85:I86)</f>
        <v>158.18</v>
      </c>
      <c r="J80" s="160">
        <f>SUM(J85:J86)</f>
        <v>224.36</v>
      </c>
      <c r="K80" s="154">
        <f>SUM(I80:J80)</f>
        <v>382.54</v>
      </c>
      <c r="L80" s="160">
        <f>VLOOKUP(B80,Работа!$B$5:$G$18,4,0)</f>
        <v>0</v>
      </c>
      <c r="M80" s="124">
        <f t="shared" ref="M80" si="14">L80*K80</f>
        <v>0</v>
      </c>
      <c r="N80" s="65"/>
      <c r="O80" s="65"/>
    </row>
    <row r="81" spans="1:22" ht="21" customHeight="1" outlineLevel="3" x14ac:dyDescent="0.25">
      <c r="A81" s="62"/>
      <c r="B81" s="112" t="s">
        <v>96</v>
      </c>
      <c r="C81" s="64"/>
      <c r="D81" s="103"/>
      <c r="E81" s="103"/>
      <c r="F81" s="64"/>
      <c r="G81" s="64" t="s">
        <v>7</v>
      </c>
      <c r="H81" s="53"/>
      <c r="I81" s="160">
        <f>SUM(I87:I88)</f>
        <v>190.82</v>
      </c>
      <c r="J81" s="160">
        <f>SUM(J87:J88)</f>
        <v>271.39999999999998</v>
      </c>
      <c r="K81" s="154">
        <f>SUM(I81:J81)</f>
        <v>462.21999999999997</v>
      </c>
      <c r="L81" s="160">
        <f>VLOOKUP(B81,Работа!$B$5:$G$18,4,0)</f>
        <v>0</v>
      </c>
      <c r="M81" s="124">
        <f t="shared" ref="M81" si="15">L81*K81</f>
        <v>0</v>
      </c>
      <c r="N81" s="65"/>
      <c r="O81" s="65"/>
    </row>
    <row r="82" spans="1:22" ht="21" customHeight="1" outlineLevel="3" x14ac:dyDescent="0.25">
      <c r="A82" s="62"/>
      <c r="B82" s="112" t="s">
        <v>196</v>
      </c>
      <c r="C82" s="64"/>
      <c r="D82" s="103"/>
      <c r="E82" s="103"/>
      <c r="F82" s="64"/>
      <c r="G82" s="64" t="s">
        <v>7</v>
      </c>
      <c r="H82" s="53"/>
      <c r="I82" s="160">
        <f>SUM(I89)</f>
        <v>0</v>
      </c>
      <c r="J82" s="160">
        <f>SUM(J89)</f>
        <v>45.57</v>
      </c>
      <c r="K82" s="154">
        <f>SUM(I82:J82)</f>
        <v>45.57</v>
      </c>
      <c r="L82" s="160">
        <f>VLOOKUP(B82,Работа!$B$5:$G$18,4,0)</f>
        <v>0</v>
      </c>
      <c r="M82" s="124">
        <f t="shared" ref="M82" si="16">L82*K82</f>
        <v>0</v>
      </c>
      <c r="N82" s="65"/>
      <c r="O82" s="65"/>
    </row>
    <row r="83" spans="1:22" ht="21" customHeight="1" outlineLevel="3" x14ac:dyDescent="0.25">
      <c r="A83" s="62"/>
      <c r="B83" s="112" t="s">
        <v>103</v>
      </c>
      <c r="C83" s="64"/>
      <c r="D83" s="103"/>
      <c r="E83" s="103"/>
      <c r="F83" s="64"/>
      <c r="G83" s="64" t="s">
        <v>7</v>
      </c>
      <c r="H83" s="53"/>
      <c r="I83" s="160">
        <f>SUM(I90:I90)</f>
        <v>133.80000000000001</v>
      </c>
      <c r="J83" s="160">
        <f>SUM(J90:J90)</f>
        <v>262.17</v>
      </c>
      <c r="K83" s="154">
        <f>SUM(I83:J83)</f>
        <v>395.97</v>
      </c>
      <c r="L83" s="160">
        <f>VLOOKUP(B83,Работа!$B$5:$G$18,4,0)</f>
        <v>0</v>
      </c>
      <c r="M83" s="124">
        <f t="shared" ref="M83" si="17">L83*K83</f>
        <v>0</v>
      </c>
      <c r="N83" s="65"/>
      <c r="O83" s="65"/>
    </row>
    <row r="84" spans="1:22" ht="21" customHeight="1" outlineLevel="3" x14ac:dyDescent="0.25">
      <c r="A84" s="66"/>
      <c r="B84" s="67" t="s">
        <v>15</v>
      </c>
      <c r="C84" s="68"/>
      <c r="D84" s="106"/>
      <c r="E84" s="106"/>
      <c r="F84" s="68"/>
      <c r="G84" s="68"/>
      <c r="H84" s="68"/>
      <c r="I84" s="163"/>
      <c r="J84" s="163"/>
      <c r="K84" s="163"/>
      <c r="L84" s="163"/>
      <c r="M84" s="164">
        <f>SUM(M85:M90)</f>
        <v>0</v>
      </c>
      <c r="N84" s="69"/>
      <c r="O84" s="69"/>
    </row>
    <row r="85" spans="1:22" s="85" customFormat="1" ht="21" customHeight="1" outlineLevel="3" x14ac:dyDescent="0.25">
      <c r="A85" s="82"/>
      <c r="B85" s="113" t="s">
        <v>80</v>
      </c>
      <c r="C85" s="84"/>
      <c r="D85" s="104" t="s">
        <v>78</v>
      </c>
      <c r="E85" s="104" t="s">
        <v>78</v>
      </c>
      <c r="F85" s="88" t="s">
        <v>97</v>
      </c>
      <c r="G85" s="84" t="s">
        <v>7</v>
      </c>
      <c r="H85" s="104" t="s">
        <v>78</v>
      </c>
      <c r="I85" s="136">
        <v>66.959999999999994</v>
      </c>
      <c r="J85" s="136">
        <v>74.42</v>
      </c>
      <c r="K85" s="127">
        <f t="shared" ref="K85:K90" si="18">SUM(I85:J85)</f>
        <v>141.38</v>
      </c>
      <c r="L85" s="179">
        <f>VLOOKUP(B85,Материал!$B$5:$L$59,9,0)</f>
        <v>0</v>
      </c>
      <c r="M85" s="136">
        <f t="shared" ref="M85:M86" si="19">L85*K85</f>
        <v>0</v>
      </c>
      <c r="N85" s="188" t="s">
        <v>107</v>
      </c>
      <c r="O85" s="79"/>
      <c r="T85" s="86"/>
      <c r="V85" s="87"/>
    </row>
    <row r="86" spans="1:22" s="85" customFormat="1" ht="21" customHeight="1" outlineLevel="3" x14ac:dyDescent="0.25">
      <c r="A86" s="176"/>
      <c r="B86" s="183" t="s">
        <v>94</v>
      </c>
      <c r="C86" s="119"/>
      <c r="D86" s="178" t="s">
        <v>78</v>
      </c>
      <c r="E86" s="178" t="s">
        <v>78</v>
      </c>
      <c r="F86" s="88" t="s">
        <v>97</v>
      </c>
      <c r="G86" s="119" t="s">
        <v>7</v>
      </c>
      <c r="H86" s="178" t="s">
        <v>78</v>
      </c>
      <c r="I86" s="179">
        <v>91.22</v>
      </c>
      <c r="J86" s="179">
        <v>149.94</v>
      </c>
      <c r="K86" s="127">
        <f t="shared" si="18"/>
        <v>241.16</v>
      </c>
      <c r="L86" s="179">
        <f>VLOOKUP(B86,Материал!$B$5:$L$59,9,0)</f>
        <v>0</v>
      </c>
      <c r="M86" s="179">
        <f t="shared" si="19"/>
        <v>0</v>
      </c>
      <c r="N86" s="188" t="s">
        <v>141</v>
      </c>
      <c r="O86" s="182"/>
      <c r="T86" s="86"/>
      <c r="V86" s="87"/>
    </row>
    <row r="87" spans="1:22" s="85" customFormat="1" ht="21" customHeight="1" outlineLevel="3" x14ac:dyDescent="0.25">
      <c r="A87" s="176"/>
      <c r="B87" s="183" t="s">
        <v>101</v>
      </c>
      <c r="C87" s="119"/>
      <c r="D87" s="178" t="s">
        <v>78</v>
      </c>
      <c r="E87" s="178" t="s">
        <v>78</v>
      </c>
      <c r="F87" s="108" t="s">
        <v>109</v>
      </c>
      <c r="G87" s="119" t="s">
        <v>7</v>
      </c>
      <c r="H87" s="178" t="s">
        <v>78</v>
      </c>
      <c r="I87" s="179">
        <v>76.459999999999994</v>
      </c>
      <c r="J87" s="179">
        <v>91.02</v>
      </c>
      <c r="K87" s="127">
        <f t="shared" si="18"/>
        <v>167.48</v>
      </c>
      <c r="L87" s="179">
        <f>VLOOKUP(B87,Материал!$B$5:$L$59,9,0)</f>
        <v>0</v>
      </c>
      <c r="M87" s="179">
        <f t="shared" ref="M87:M88" si="20">L87*K87</f>
        <v>0</v>
      </c>
      <c r="N87" s="188" t="s">
        <v>107</v>
      </c>
      <c r="O87" s="182"/>
      <c r="T87" s="86"/>
      <c r="V87" s="87"/>
    </row>
    <row r="88" spans="1:22" s="85" customFormat="1" ht="21" customHeight="1" outlineLevel="3" x14ac:dyDescent="0.25">
      <c r="A88" s="176"/>
      <c r="B88" s="183" t="s">
        <v>108</v>
      </c>
      <c r="C88" s="119"/>
      <c r="D88" s="178" t="s">
        <v>78</v>
      </c>
      <c r="E88" s="178" t="s">
        <v>78</v>
      </c>
      <c r="F88" s="108" t="s">
        <v>109</v>
      </c>
      <c r="G88" s="119" t="s">
        <v>7</v>
      </c>
      <c r="H88" s="178" t="s">
        <v>78</v>
      </c>
      <c r="I88" s="179">
        <v>114.36</v>
      </c>
      <c r="J88" s="179">
        <v>180.38</v>
      </c>
      <c r="K88" s="127">
        <f t="shared" si="18"/>
        <v>294.74</v>
      </c>
      <c r="L88" s="179">
        <f>VLOOKUP(B88,Материал!$B$5:$L$59,9,0)</f>
        <v>0</v>
      </c>
      <c r="M88" s="179">
        <f t="shared" si="20"/>
        <v>0</v>
      </c>
      <c r="N88" s="188" t="s">
        <v>141</v>
      </c>
      <c r="O88" s="182"/>
      <c r="T88" s="86"/>
      <c r="V88" s="87"/>
    </row>
    <row r="89" spans="1:22" s="85" customFormat="1" ht="21" customHeight="1" outlineLevel="3" x14ac:dyDescent="0.25">
      <c r="A89" s="176"/>
      <c r="B89" s="183" t="s">
        <v>193</v>
      </c>
      <c r="C89" s="119" t="s">
        <v>195</v>
      </c>
      <c r="D89" s="178" t="s">
        <v>78</v>
      </c>
      <c r="E89" s="178" t="s">
        <v>78</v>
      </c>
      <c r="F89" s="108" t="s">
        <v>194</v>
      </c>
      <c r="G89" s="119" t="s">
        <v>7</v>
      </c>
      <c r="H89" s="178" t="s">
        <v>78</v>
      </c>
      <c r="I89" s="179"/>
      <c r="J89" s="179">
        <v>45.57</v>
      </c>
      <c r="K89" s="127">
        <f t="shared" si="18"/>
        <v>45.57</v>
      </c>
      <c r="L89" s="179">
        <f>VLOOKUP(B89,Материал!$B$5:$L$59,9,0)</f>
        <v>0</v>
      </c>
      <c r="M89" s="179">
        <f t="shared" ref="M89" si="21">L89*K89</f>
        <v>0</v>
      </c>
      <c r="N89" s="188" t="s">
        <v>141</v>
      </c>
      <c r="O89" s="182"/>
      <c r="T89" s="86"/>
      <c r="V89" s="87"/>
    </row>
    <row r="90" spans="1:22" s="85" customFormat="1" ht="21" customHeight="1" outlineLevel="3" x14ac:dyDescent="0.25">
      <c r="A90" s="176"/>
      <c r="B90" s="183" t="s">
        <v>102</v>
      </c>
      <c r="C90" s="119"/>
      <c r="D90" s="178" t="s">
        <v>78</v>
      </c>
      <c r="E90" s="178" t="s">
        <v>78</v>
      </c>
      <c r="F90" s="108" t="s">
        <v>100</v>
      </c>
      <c r="G90" s="119" t="s">
        <v>7</v>
      </c>
      <c r="H90" s="178" t="s">
        <v>78</v>
      </c>
      <c r="I90" s="179">
        <v>133.80000000000001</v>
      </c>
      <c r="J90" s="179">
        <v>262.17</v>
      </c>
      <c r="K90" s="127">
        <f t="shared" si="18"/>
        <v>395.97</v>
      </c>
      <c r="L90" s="179">
        <f>VLOOKUP(B90,Материал!$B$5:$L$59,9,0)</f>
        <v>0</v>
      </c>
      <c r="M90" s="179">
        <f t="shared" ref="M90" si="22">L90*K90</f>
        <v>0</v>
      </c>
      <c r="N90" s="188" t="s">
        <v>142</v>
      </c>
      <c r="O90" s="182"/>
      <c r="T90" s="86"/>
      <c r="V90" s="87"/>
    </row>
    <row r="91" spans="1:22" ht="20.25" customHeight="1" outlineLevel="1" x14ac:dyDescent="0.25">
      <c r="A91" s="55" t="s">
        <v>26</v>
      </c>
      <c r="B91" s="56" t="s">
        <v>28</v>
      </c>
      <c r="C91" s="5"/>
      <c r="D91" s="101"/>
      <c r="E91" s="101"/>
      <c r="F91" s="5"/>
      <c r="G91" s="5"/>
      <c r="H91" s="5"/>
      <c r="I91" s="155"/>
      <c r="J91" s="156"/>
      <c r="K91" s="128"/>
      <c r="L91" s="128"/>
      <c r="M91" s="128"/>
      <c r="N91" s="6"/>
      <c r="O91" s="6"/>
    </row>
    <row r="92" spans="1:22" ht="20.25" customHeight="1" outlineLevel="2" x14ac:dyDescent="0.25">
      <c r="A92" s="57" t="s">
        <v>29</v>
      </c>
      <c r="B92" s="80" t="s">
        <v>28</v>
      </c>
      <c r="C92" s="59"/>
      <c r="D92" s="102"/>
      <c r="E92" s="102"/>
      <c r="F92" s="59"/>
      <c r="G92" s="59"/>
      <c r="H92" s="59"/>
      <c r="I92" s="157"/>
      <c r="J92" s="158"/>
      <c r="K92" s="129"/>
      <c r="L92" s="129"/>
      <c r="M92" s="129">
        <f>M93+M97</f>
        <v>0</v>
      </c>
      <c r="N92" s="60"/>
      <c r="O92" s="60"/>
    </row>
    <row r="93" spans="1:22" ht="20.25" customHeight="1" outlineLevel="3" x14ac:dyDescent="0.25">
      <c r="A93" s="71"/>
      <c r="B93" s="61" t="s">
        <v>14</v>
      </c>
      <c r="C93" s="72"/>
      <c r="D93" s="105"/>
      <c r="E93" s="105"/>
      <c r="F93" s="72"/>
      <c r="G93" s="72"/>
      <c r="H93" s="73"/>
      <c r="I93" s="161"/>
      <c r="J93" s="162"/>
      <c r="K93" s="131"/>
      <c r="L93" s="131"/>
      <c r="M93" s="125">
        <f>SUM(M94:M96)</f>
        <v>0</v>
      </c>
      <c r="N93" s="54"/>
      <c r="O93" s="54"/>
    </row>
    <row r="94" spans="1:22" ht="20.25" customHeight="1" outlineLevel="3" x14ac:dyDescent="0.25">
      <c r="A94" s="62"/>
      <c r="B94" s="63" t="s">
        <v>34</v>
      </c>
      <c r="C94" s="64"/>
      <c r="D94" s="103"/>
      <c r="E94" s="103"/>
      <c r="F94" s="64"/>
      <c r="G94" s="64" t="s">
        <v>7</v>
      </c>
      <c r="H94" s="53"/>
      <c r="I94" s="160">
        <f t="shared" ref="I94" si="23">SUM(I98:I98)</f>
        <v>270.7</v>
      </c>
      <c r="J94" s="160">
        <f>SUM(J98:J98)</f>
        <v>710.18</v>
      </c>
      <c r="K94" s="154">
        <f>SUM(I94:J94)</f>
        <v>980.87999999999988</v>
      </c>
      <c r="L94" s="124">
        <f>VLOOKUP(B94,Работа!$B$5:$G$18,4,0)</f>
        <v>0</v>
      </c>
      <c r="M94" s="124">
        <f>L94*K94</f>
        <v>0</v>
      </c>
      <c r="N94" s="65"/>
      <c r="O94" s="65"/>
    </row>
    <row r="95" spans="1:22" ht="20.25" customHeight="1" outlineLevel="3" x14ac:dyDescent="0.25">
      <c r="A95" s="62"/>
      <c r="B95" s="63" t="s">
        <v>79</v>
      </c>
      <c r="C95" s="64"/>
      <c r="D95" s="103"/>
      <c r="E95" s="103"/>
      <c r="F95" s="64"/>
      <c r="G95" s="64" t="s">
        <v>7</v>
      </c>
      <c r="H95" s="53"/>
      <c r="I95" s="160">
        <f>SUM(I99:I99)</f>
        <v>55.2</v>
      </c>
      <c r="J95" s="160">
        <f>SUM(J99:J99)</f>
        <v>126.37</v>
      </c>
      <c r="K95" s="154">
        <f>SUM(I95:J95)</f>
        <v>181.57</v>
      </c>
      <c r="L95" s="124">
        <f>VLOOKUP(B95,Работа!$B$5:$G$18,4,0)</f>
        <v>0</v>
      </c>
      <c r="M95" s="124">
        <f>L95*K95</f>
        <v>0</v>
      </c>
      <c r="N95" s="65"/>
      <c r="O95" s="65"/>
    </row>
    <row r="96" spans="1:22" ht="20.25" customHeight="1" outlineLevel="3" x14ac:dyDescent="0.25">
      <c r="A96" s="62"/>
      <c r="B96" s="63" t="s">
        <v>192</v>
      </c>
      <c r="C96" s="64"/>
      <c r="D96" s="103"/>
      <c r="E96" s="103"/>
      <c r="F96" s="64"/>
      <c r="G96" s="64" t="s">
        <v>7</v>
      </c>
      <c r="H96" s="53"/>
      <c r="I96" s="160">
        <f>SUM(I100:I100)</f>
        <v>0</v>
      </c>
      <c r="J96" s="160">
        <f>SUM(J100:J100)</f>
        <v>21.52</v>
      </c>
      <c r="K96" s="154">
        <f>SUM(I96:J96)</f>
        <v>21.52</v>
      </c>
      <c r="L96" s="124">
        <f>VLOOKUP(B96,Работа!$B$5:$G$18,4,0)</f>
        <v>0</v>
      </c>
      <c r="M96" s="124">
        <f>L96*K96</f>
        <v>0</v>
      </c>
      <c r="N96" s="65"/>
      <c r="O96" s="65"/>
    </row>
    <row r="97" spans="1:22" ht="20.25" customHeight="1" outlineLevel="3" x14ac:dyDescent="0.25">
      <c r="A97" s="66"/>
      <c r="B97" s="67" t="s">
        <v>15</v>
      </c>
      <c r="C97" s="68"/>
      <c r="D97" s="106"/>
      <c r="E97" s="106"/>
      <c r="F97" s="68"/>
      <c r="G97" s="68"/>
      <c r="H97" s="68"/>
      <c r="I97" s="163"/>
      <c r="J97" s="163"/>
      <c r="K97" s="163"/>
      <c r="L97" s="126"/>
      <c r="M97" s="164">
        <f>SUM(M98:M100)</f>
        <v>0</v>
      </c>
      <c r="N97" s="69"/>
      <c r="O97" s="69"/>
    </row>
    <row r="98" spans="1:22" s="85" customFormat="1" ht="20.25" customHeight="1" outlineLevel="3" x14ac:dyDescent="0.25">
      <c r="A98" s="82"/>
      <c r="B98" s="83" t="s">
        <v>35</v>
      </c>
      <c r="C98" s="84"/>
      <c r="D98" s="104" t="s">
        <v>78</v>
      </c>
      <c r="E98" s="104" t="s">
        <v>78</v>
      </c>
      <c r="F98" s="88" t="s">
        <v>83</v>
      </c>
      <c r="G98" s="84" t="s">
        <v>7</v>
      </c>
      <c r="H98" s="104" t="s">
        <v>78</v>
      </c>
      <c r="I98" s="84">
        <v>270.7</v>
      </c>
      <c r="J98" s="110">
        <v>710.18</v>
      </c>
      <c r="K98" s="127">
        <f>SUM(I98:J98)</f>
        <v>980.87999999999988</v>
      </c>
      <c r="L98" s="179">
        <f>VLOOKUP(B98,Материал!$B$5:$L$59,9,0)</f>
        <v>0</v>
      </c>
      <c r="M98" s="136">
        <f>L98*K98</f>
        <v>0</v>
      </c>
      <c r="N98" s="188" t="s">
        <v>142</v>
      </c>
      <c r="O98" s="79"/>
      <c r="T98" s="86"/>
      <c r="V98" s="87"/>
    </row>
    <row r="99" spans="1:22" s="85" customFormat="1" ht="20.25" customHeight="1" outlineLevel="3" x14ac:dyDescent="0.25">
      <c r="A99" s="82"/>
      <c r="B99" s="83" t="s">
        <v>99</v>
      </c>
      <c r="C99" s="84"/>
      <c r="D99" s="104" t="s">
        <v>78</v>
      </c>
      <c r="E99" s="104" t="s">
        <v>78</v>
      </c>
      <c r="F99" s="88" t="s">
        <v>98</v>
      </c>
      <c r="G99" s="84" t="s">
        <v>7</v>
      </c>
      <c r="H99" s="104" t="s">
        <v>78</v>
      </c>
      <c r="I99" s="110">
        <v>55.2</v>
      </c>
      <c r="J99" s="110">
        <v>126.37</v>
      </c>
      <c r="K99" s="127">
        <f>SUM(I99:J99)</f>
        <v>181.57</v>
      </c>
      <c r="L99" s="179">
        <f>VLOOKUP(B99,Материал!$B$5:$L$59,9,0)</f>
        <v>0</v>
      </c>
      <c r="M99" s="136">
        <f t="shared" ref="M99" si="24">L99*K99</f>
        <v>0</v>
      </c>
      <c r="N99" s="188" t="s">
        <v>142</v>
      </c>
      <c r="O99" s="79"/>
      <c r="T99" s="86"/>
      <c r="V99" s="87"/>
    </row>
    <row r="100" spans="1:22" s="85" customFormat="1" ht="20.25" customHeight="1" outlineLevel="3" x14ac:dyDescent="0.25">
      <c r="A100" s="82"/>
      <c r="B100" s="83" t="s">
        <v>190</v>
      </c>
      <c r="C100" s="84"/>
      <c r="D100" s="104" t="s">
        <v>78</v>
      </c>
      <c r="E100" s="104" t="s">
        <v>78</v>
      </c>
      <c r="F100" s="88" t="s">
        <v>191</v>
      </c>
      <c r="G100" s="84" t="s">
        <v>7</v>
      </c>
      <c r="H100" s="104" t="s">
        <v>78</v>
      </c>
      <c r="I100" s="110"/>
      <c r="J100" s="110">
        <v>21.52</v>
      </c>
      <c r="K100" s="127">
        <f>SUM(I100:J100)</f>
        <v>21.52</v>
      </c>
      <c r="L100" s="179">
        <f>VLOOKUP(B100,Материал!$B$5:$L$59,9,0)</f>
        <v>0</v>
      </c>
      <c r="M100" s="136">
        <f t="shared" ref="M100" si="25">L100*K100</f>
        <v>0</v>
      </c>
      <c r="N100" s="188" t="s">
        <v>142</v>
      </c>
      <c r="O100" s="79"/>
      <c r="T100" s="86"/>
      <c r="V100" s="87"/>
    </row>
    <row r="101" spans="1:22" ht="20.25" customHeight="1" outlineLevel="1" x14ac:dyDescent="0.25">
      <c r="A101" s="55" t="s">
        <v>43</v>
      </c>
      <c r="B101" s="56" t="s">
        <v>42</v>
      </c>
      <c r="C101" s="5"/>
      <c r="D101" s="101"/>
      <c r="E101" s="101"/>
      <c r="F101" s="5"/>
      <c r="G101" s="5"/>
      <c r="H101" s="5"/>
      <c r="I101" s="155"/>
      <c r="J101" s="156"/>
      <c r="K101" s="128"/>
      <c r="L101" s="128"/>
      <c r="M101" s="128"/>
      <c r="N101" s="6"/>
      <c r="O101" s="6"/>
    </row>
    <row r="102" spans="1:22" ht="20.25" customHeight="1" outlineLevel="2" x14ac:dyDescent="0.25">
      <c r="A102" s="57" t="s">
        <v>44</v>
      </c>
      <c r="B102" s="80" t="s">
        <v>42</v>
      </c>
      <c r="C102" s="59"/>
      <c r="D102" s="102"/>
      <c r="E102" s="102"/>
      <c r="F102" s="59"/>
      <c r="G102" s="59"/>
      <c r="H102" s="59"/>
      <c r="I102" s="157"/>
      <c r="J102" s="158"/>
      <c r="K102" s="129"/>
      <c r="L102" s="129"/>
      <c r="M102" s="129">
        <f>M103</f>
        <v>0</v>
      </c>
      <c r="N102" s="60"/>
      <c r="O102" s="60"/>
    </row>
    <row r="103" spans="1:22" ht="20.25" customHeight="1" outlineLevel="3" x14ac:dyDescent="0.25">
      <c r="A103" s="74"/>
      <c r="B103" s="61" t="s">
        <v>14</v>
      </c>
      <c r="C103" s="72"/>
      <c r="D103" s="105"/>
      <c r="E103" s="105"/>
      <c r="F103" s="72"/>
      <c r="G103" s="72"/>
      <c r="H103" s="73"/>
      <c r="I103" s="161"/>
      <c r="J103" s="162"/>
      <c r="K103" s="131"/>
      <c r="L103" s="131"/>
      <c r="M103" s="125">
        <f>SUM(M104:M104)</f>
        <v>0</v>
      </c>
      <c r="N103" s="54"/>
      <c r="O103" s="54"/>
    </row>
    <row r="104" spans="1:22" s="36" customFormat="1" ht="35.25" customHeight="1" outlineLevel="2" x14ac:dyDescent="0.25">
      <c r="A104" s="181"/>
      <c r="B104" s="186" t="s">
        <v>61</v>
      </c>
      <c r="C104" s="187"/>
      <c r="D104" s="178" t="s">
        <v>78</v>
      </c>
      <c r="E104" s="178" t="s">
        <v>78</v>
      </c>
      <c r="F104" s="178" t="s">
        <v>78</v>
      </c>
      <c r="G104" s="187" t="s">
        <v>7</v>
      </c>
      <c r="H104" s="119" t="s">
        <v>78</v>
      </c>
      <c r="I104" s="108">
        <v>2597.6799999999998</v>
      </c>
      <c r="J104" s="108">
        <v>4209.9399999999996</v>
      </c>
      <c r="K104" s="164">
        <f>SUM(I104:J104)</f>
        <v>6807.619999999999</v>
      </c>
      <c r="L104" s="184">
        <f>VLOOKUP(B104,Работа!$B$5:$G$18,4,0)</f>
        <v>0</v>
      </c>
      <c r="M104" s="184">
        <f>L104*K104</f>
        <v>0</v>
      </c>
      <c r="N104" s="185"/>
      <c r="O104" s="185"/>
      <c r="P104" s="35"/>
    </row>
    <row r="105" spans="1:22" ht="20.25" customHeight="1" x14ac:dyDescent="0.25">
      <c r="A105" s="89"/>
      <c r="B105" s="211" t="s">
        <v>201</v>
      </c>
      <c r="C105" s="212"/>
      <c r="D105" s="212"/>
      <c r="E105" s="212"/>
      <c r="F105" s="212"/>
      <c r="G105" s="212"/>
      <c r="H105" s="212"/>
      <c r="I105" s="212"/>
      <c r="J105" s="212"/>
      <c r="K105" s="212"/>
      <c r="L105" s="213"/>
      <c r="M105" s="128">
        <f>M102+M92+M78+M70+M64+M16</f>
        <v>0</v>
      </c>
      <c r="N105" s="5"/>
      <c r="O105" s="5"/>
      <c r="P105" s="24"/>
    </row>
    <row r="106" spans="1:22" ht="20.25" customHeight="1" x14ac:dyDescent="0.25">
      <c r="A106" s="90"/>
      <c r="B106" s="206" t="s">
        <v>8</v>
      </c>
      <c r="C106" s="207"/>
      <c r="D106" s="207"/>
      <c r="E106" s="207"/>
      <c r="F106" s="207"/>
      <c r="G106" s="207"/>
      <c r="H106" s="207"/>
      <c r="I106" s="207"/>
      <c r="J106" s="207"/>
      <c r="K106" s="207"/>
      <c r="L106" s="208"/>
      <c r="M106" s="131">
        <f>M103+M93+M79+M71+M65+M18</f>
        <v>0</v>
      </c>
      <c r="N106" s="25"/>
      <c r="O106" s="25"/>
      <c r="P106" s="24"/>
    </row>
    <row r="107" spans="1:22" ht="20.25" customHeight="1" x14ac:dyDescent="0.25">
      <c r="A107" s="90"/>
      <c r="B107" s="206" t="s">
        <v>9</v>
      </c>
      <c r="C107" s="207"/>
      <c r="D107" s="207"/>
      <c r="E107" s="207"/>
      <c r="F107" s="207"/>
      <c r="G107" s="207"/>
      <c r="H107" s="207"/>
      <c r="I107" s="207"/>
      <c r="J107" s="207"/>
      <c r="K107" s="207"/>
      <c r="L107" s="208"/>
      <c r="M107" s="131">
        <f>M97+M84+M73+M67+M22</f>
        <v>0</v>
      </c>
      <c r="N107" s="25"/>
      <c r="O107" s="25"/>
      <c r="P107" s="24"/>
    </row>
    <row r="108" spans="1:22" ht="20.25" customHeight="1" x14ac:dyDescent="0.25">
      <c r="A108" s="90"/>
      <c r="B108" s="206" t="s">
        <v>32</v>
      </c>
      <c r="C108" s="207"/>
      <c r="D108" s="207"/>
      <c r="E108" s="207"/>
      <c r="F108" s="207"/>
      <c r="G108" s="207"/>
      <c r="H108" s="207"/>
      <c r="I108" s="207"/>
      <c r="J108" s="207"/>
      <c r="K108" s="207"/>
      <c r="L108" s="208"/>
      <c r="M108" s="131"/>
      <c r="N108" s="25"/>
      <c r="O108" s="25"/>
      <c r="P108" s="24"/>
    </row>
    <row r="109" spans="1:22" x14ac:dyDescent="0.25">
      <c r="I109" s="132"/>
      <c r="P109" s="1"/>
    </row>
    <row r="110" spans="1:22" x14ac:dyDescent="0.25">
      <c r="A110" s="10"/>
      <c r="B110" s="33" t="s">
        <v>45</v>
      </c>
      <c r="C110" s="9"/>
      <c r="D110" s="96"/>
      <c r="E110" s="96"/>
      <c r="F110" s="7"/>
      <c r="G110" s="9"/>
      <c r="H110" s="9"/>
      <c r="I110" s="166"/>
      <c r="J110" s="168"/>
      <c r="K110" s="167"/>
      <c r="L110" s="32"/>
      <c r="M110" s="167"/>
      <c r="O110" s="9"/>
      <c r="P110" s="1"/>
    </row>
    <row r="111" spans="1:22" ht="20.25" x14ac:dyDescent="0.3">
      <c r="A111" s="10"/>
      <c r="B111" s="200" t="s">
        <v>197</v>
      </c>
      <c r="C111" s="9"/>
      <c r="D111" s="96"/>
      <c r="E111" s="96"/>
      <c r="F111" s="7"/>
      <c r="G111" s="9"/>
      <c r="H111" s="9"/>
      <c r="I111" s="166"/>
      <c r="J111" s="168"/>
      <c r="K111" s="167"/>
      <c r="L111" s="32"/>
      <c r="M111" s="167"/>
      <c r="O111" s="9"/>
      <c r="P111" s="1"/>
    </row>
    <row r="112" spans="1:22" ht="20.25" x14ac:dyDescent="0.3">
      <c r="A112" s="10"/>
      <c r="B112" s="200" t="s">
        <v>198</v>
      </c>
      <c r="C112" s="9"/>
      <c r="D112" s="96"/>
      <c r="E112" s="96"/>
      <c r="F112" s="7"/>
      <c r="G112" s="9"/>
      <c r="H112" s="9"/>
      <c r="I112" s="166"/>
      <c r="J112" s="168"/>
      <c r="K112" s="167"/>
      <c r="L112" s="32"/>
      <c r="M112" s="167"/>
      <c r="O112" s="9"/>
      <c r="P112" s="1"/>
    </row>
    <row r="113" spans="1:16" x14ac:dyDescent="0.25">
      <c r="A113" s="10"/>
      <c r="B113" s="201"/>
      <c r="C113" s="9"/>
      <c r="D113" s="96"/>
      <c r="E113" s="96"/>
      <c r="F113" s="7"/>
      <c r="G113" s="9"/>
      <c r="H113" s="9"/>
      <c r="I113" s="166"/>
      <c r="J113" s="168"/>
      <c r="K113" s="167"/>
      <c r="L113" s="32"/>
      <c r="M113" s="167"/>
      <c r="O113" s="9"/>
      <c r="P113" s="1"/>
    </row>
    <row r="114" spans="1:16" x14ac:dyDescent="0.25">
      <c r="A114" s="10"/>
      <c r="B114" s="14" t="s">
        <v>65</v>
      </c>
      <c r="C114" s="9"/>
      <c r="D114" s="96"/>
      <c r="E114" s="96"/>
      <c r="F114" s="7"/>
      <c r="G114" s="9"/>
      <c r="H114" s="9"/>
      <c r="I114" s="166"/>
      <c r="J114" s="168"/>
      <c r="K114" s="167"/>
      <c r="L114" s="32"/>
      <c r="M114" s="167"/>
      <c r="O114" s="9"/>
      <c r="P114" s="1"/>
    </row>
    <row r="115" spans="1:16" x14ac:dyDescent="0.25">
      <c r="A115" s="10"/>
      <c r="B115" s="14" t="s">
        <v>104</v>
      </c>
      <c r="C115" s="9"/>
      <c r="D115" s="96"/>
      <c r="E115" s="96"/>
      <c r="F115" s="7"/>
      <c r="G115" s="9"/>
      <c r="H115" s="9"/>
      <c r="I115" s="166"/>
      <c r="J115" s="168"/>
      <c r="K115" s="167"/>
      <c r="L115" s="32"/>
      <c r="M115" s="167"/>
      <c r="O115" s="9"/>
      <c r="P115" s="1"/>
    </row>
    <row r="116" spans="1:16" x14ac:dyDescent="0.25">
      <c r="A116" s="10"/>
      <c r="B116" s="14" t="s">
        <v>105</v>
      </c>
      <c r="C116" s="9"/>
      <c r="D116" s="96"/>
      <c r="E116" s="96"/>
      <c r="F116" s="7"/>
      <c r="G116" s="9"/>
      <c r="H116" s="9"/>
      <c r="I116" s="166"/>
      <c r="J116" s="168"/>
      <c r="K116" s="167"/>
      <c r="L116" s="32"/>
      <c r="M116" s="167"/>
      <c r="O116" s="9"/>
      <c r="P116" s="1"/>
    </row>
    <row r="117" spans="1:16" x14ac:dyDescent="0.25">
      <c r="A117" s="10"/>
      <c r="B117" s="14" t="s">
        <v>88</v>
      </c>
      <c r="C117" s="9"/>
      <c r="D117" s="96"/>
      <c r="E117" s="96"/>
      <c r="F117" s="7"/>
      <c r="G117" s="9"/>
      <c r="H117" s="9"/>
      <c r="I117" s="166"/>
      <c r="J117" s="168"/>
      <c r="K117" s="167"/>
      <c r="L117" s="32"/>
      <c r="M117" s="167"/>
      <c r="O117" s="9"/>
      <c r="P117" s="1"/>
    </row>
    <row r="118" spans="1:16" ht="15.75" customHeight="1" x14ac:dyDescent="0.25">
      <c r="A118" s="10"/>
      <c r="B118" s="14" t="s">
        <v>199</v>
      </c>
      <c r="C118" s="9"/>
      <c r="D118" s="96"/>
      <c r="E118" s="96"/>
      <c r="F118" s="7"/>
      <c r="G118" s="9"/>
      <c r="H118" s="9"/>
      <c r="I118" s="166"/>
      <c r="J118" s="168"/>
      <c r="K118" s="167"/>
      <c r="L118" s="32"/>
      <c r="M118" s="167"/>
      <c r="O118" s="9"/>
      <c r="P118" s="1"/>
    </row>
    <row r="119" spans="1:16" x14ac:dyDescent="0.25">
      <c r="A119" s="10"/>
      <c r="B119" s="14" t="s">
        <v>89</v>
      </c>
      <c r="C119" s="9"/>
      <c r="D119" s="96"/>
      <c r="E119" s="96"/>
      <c r="F119" s="7"/>
      <c r="G119" s="9"/>
      <c r="H119" s="9"/>
      <c r="I119" s="166"/>
      <c r="J119" s="168"/>
      <c r="K119" s="167"/>
      <c r="L119" s="32"/>
      <c r="M119" s="167"/>
      <c r="O119" s="9"/>
      <c r="P119" s="1"/>
    </row>
    <row r="120" spans="1:16" x14ac:dyDescent="0.25">
      <c r="A120" s="10"/>
      <c r="B120" s="14" t="s">
        <v>90</v>
      </c>
      <c r="C120" s="9"/>
      <c r="D120" s="96"/>
      <c r="E120" s="96"/>
      <c r="F120" s="7"/>
      <c r="G120" s="9"/>
      <c r="H120" s="9"/>
      <c r="I120" s="166"/>
      <c r="J120" s="168"/>
      <c r="K120" s="167"/>
      <c r="L120" s="32"/>
      <c r="M120" s="167"/>
      <c r="O120" s="9"/>
      <c r="P120" s="1"/>
    </row>
    <row r="121" spans="1:16" x14ac:dyDescent="0.25">
      <c r="A121" s="10"/>
      <c r="B121" s="111"/>
      <c r="C121" s="34"/>
      <c r="D121" s="95"/>
      <c r="E121" s="95"/>
      <c r="F121" s="91"/>
      <c r="G121" s="34"/>
      <c r="H121" s="34"/>
      <c r="I121" s="169"/>
      <c r="J121" s="171"/>
      <c r="K121" s="170"/>
      <c r="L121" s="29"/>
      <c r="M121" s="170"/>
      <c r="N121" s="29"/>
      <c r="O121" s="34"/>
      <c r="P121" s="1"/>
    </row>
    <row r="122" spans="1:16" s="1" customFormat="1" ht="18" customHeight="1" x14ac:dyDescent="0.25">
      <c r="B122" s="14" t="s">
        <v>12</v>
      </c>
      <c r="C122" s="14"/>
      <c r="D122" s="92"/>
      <c r="E122" s="92"/>
      <c r="F122" s="14"/>
      <c r="G122" s="14"/>
      <c r="H122" s="14"/>
      <c r="I122" s="137"/>
      <c r="J122" s="138"/>
      <c r="K122" s="138"/>
      <c r="L122" s="138"/>
      <c r="M122" s="138"/>
      <c r="N122" s="14"/>
      <c r="O122" s="14"/>
    </row>
    <row r="123" spans="1:16" s="1" customFormat="1" ht="15.95" customHeight="1" x14ac:dyDescent="0.25">
      <c r="B123" s="14" t="s">
        <v>46</v>
      </c>
      <c r="C123" s="14"/>
      <c r="D123" s="92"/>
      <c r="E123" s="92"/>
      <c r="F123" s="14"/>
      <c r="G123" s="14"/>
      <c r="H123" s="14"/>
      <c r="I123" s="137"/>
      <c r="J123" s="138"/>
      <c r="K123" s="138"/>
      <c r="L123" s="138"/>
      <c r="M123" s="138"/>
      <c r="N123" s="14"/>
      <c r="O123" s="14"/>
    </row>
    <row r="124" spans="1:16" s="1" customFormat="1" ht="15.95" customHeight="1" x14ac:dyDescent="0.25">
      <c r="B124" s="14" t="s">
        <v>47</v>
      </c>
      <c r="C124" s="14"/>
      <c r="D124" s="92"/>
      <c r="E124" s="92"/>
      <c r="F124" s="14"/>
      <c r="G124" s="14"/>
      <c r="H124" s="14"/>
      <c r="I124" s="137"/>
      <c r="J124" s="138"/>
      <c r="K124" s="138"/>
      <c r="L124" s="138"/>
      <c r="M124" s="138"/>
      <c r="N124" s="14"/>
      <c r="O124" s="14"/>
    </row>
    <row r="125" spans="1:16" s="1" customFormat="1" ht="15.95" customHeight="1" x14ac:dyDescent="0.25">
      <c r="B125" s="14" t="s">
        <v>48</v>
      </c>
      <c r="C125" s="14"/>
      <c r="D125" s="92"/>
      <c r="E125" s="92"/>
      <c r="F125" s="14"/>
      <c r="G125" s="14"/>
      <c r="H125" s="14"/>
      <c r="I125" s="137"/>
      <c r="J125" s="138"/>
      <c r="K125" s="138"/>
      <c r="L125" s="138"/>
      <c r="M125" s="138"/>
      <c r="N125" s="14"/>
      <c r="O125" s="14"/>
    </row>
    <row r="126" spans="1:16" s="1" customFormat="1" ht="15.95" customHeight="1" x14ac:dyDescent="0.25">
      <c r="B126" s="14" t="s">
        <v>16</v>
      </c>
      <c r="C126" s="14"/>
      <c r="D126" s="92"/>
      <c r="E126" s="92"/>
      <c r="F126" s="14"/>
      <c r="G126" s="14"/>
      <c r="H126" s="14"/>
      <c r="I126" s="137"/>
      <c r="J126" s="138"/>
      <c r="K126" s="138"/>
      <c r="L126" s="138"/>
      <c r="M126" s="138"/>
      <c r="N126" s="14"/>
      <c r="O126" s="14"/>
    </row>
    <row r="127" spans="1:16" s="1" customFormat="1" ht="15.95" customHeight="1" x14ac:dyDescent="0.25">
      <c r="B127" s="14" t="s">
        <v>66</v>
      </c>
      <c r="C127" s="14"/>
      <c r="D127" s="92"/>
      <c r="E127" s="92"/>
      <c r="F127" s="14"/>
      <c r="G127" s="14"/>
      <c r="H127" s="14"/>
      <c r="I127" s="137"/>
      <c r="J127" s="138"/>
      <c r="K127" s="138"/>
      <c r="L127" s="138"/>
      <c r="M127" s="138"/>
      <c r="N127" s="14"/>
      <c r="O127" s="14"/>
    </row>
    <row r="128" spans="1:16" s="1" customFormat="1" ht="15.95" customHeight="1" x14ac:dyDescent="0.25">
      <c r="B128" s="14" t="s">
        <v>49</v>
      </c>
      <c r="C128" s="14"/>
      <c r="D128" s="92"/>
      <c r="E128" s="92"/>
      <c r="F128" s="14"/>
      <c r="G128" s="14"/>
      <c r="H128" s="14"/>
      <c r="I128" s="137"/>
      <c r="J128" s="138"/>
      <c r="K128" s="138"/>
      <c r="L128" s="138"/>
      <c r="M128" s="138"/>
      <c r="N128" s="14"/>
      <c r="O128" s="14"/>
    </row>
    <row r="129" spans="1:16" s="1" customFormat="1" ht="15.95" customHeight="1" x14ac:dyDescent="0.25">
      <c r="B129" s="14" t="s">
        <v>17</v>
      </c>
      <c r="C129" s="14"/>
      <c r="D129" s="92"/>
      <c r="E129" s="92"/>
      <c r="F129" s="14"/>
      <c r="G129" s="14"/>
      <c r="H129" s="14"/>
      <c r="I129" s="137"/>
      <c r="J129" s="138"/>
      <c r="K129" s="138"/>
      <c r="L129" s="138"/>
      <c r="M129" s="138"/>
      <c r="N129" s="14"/>
      <c r="O129" s="14"/>
    </row>
    <row r="130" spans="1:16" s="1" customFormat="1" ht="15.95" customHeight="1" x14ac:dyDescent="0.25">
      <c r="B130" s="14" t="s">
        <v>18</v>
      </c>
      <c r="C130" s="14"/>
      <c r="D130" s="92"/>
      <c r="E130" s="92"/>
      <c r="F130" s="14"/>
      <c r="G130" s="14"/>
      <c r="H130" s="14"/>
      <c r="I130" s="137"/>
      <c r="J130" s="138"/>
      <c r="K130" s="138"/>
      <c r="L130" s="138"/>
      <c r="M130" s="138"/>
      <c r="N130" s="14"/>
      <c r="O130" s="14"/>
    </row>
    <row r="131" spans="1:16" s="1" customFormat="1" ht="15.95" customHeight="1" x14ac:dyDescent="0.25">
      <c r="B131" s="14" t="s">
        <v>50</v>
      </c>
      <c r="C131" s="14"/>
      <c r="D131" s="92"/>
      <c r="E131" s="92"/>
      <c r="F131" s="14"/>
      <c r="G131" s="14"/>
      <c r="H131" s="14"/>
      <c r="I131" s="137"/>
      <c r="J131" s="138"/>
      <c r="K131" s="138"/>
      <c r="L131" s="138"/>
      <c r="M131" s="138"/>
      <c r="N131" s="14"/>
      <c r="O131" s="14"/>
    </row>
    <row r="132" spans="1:16" s="1" customFormat="1" ht="15.95" customHeight="1" x14ac:dyDescent="0.25">
      <c r="B132" s="34" t="s">
        <v>51</v>
      </c>
      <c r="C132" s="14"/>
      <c r="D132" s="92"/>
      <c r="E132" s="92"/>
      <c r="F132" s="14"/>
      <c r="G132" s="14"/>
      <c r="H132" s="14"/>
      <c r="I132" s="137"/>
      <c r="J132" s="138"/>
      <c r="K132" s="138"/>
      <c r="L132" s="138"/>
      <c r="M132" s="138"/>
      <c r="N132" s="14"/>
      <c r="O132" s="14"/>
    </row>
    <row r="133" spans="1:16" s="1" customFormat="1" ht="15.95" customHeight="1" x14ac:dyDescent="0.25">
      <c r="B133" s="209" t="s">
        <v>52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09"/>
      <c r="O133" s="209"/>
      <c r="P133" s="8"/>
    </row>
    <row r="134" spans="1:16" s="1" customFormat="1" ht="15.95" customHeight="1" x14ac:dyDescent="0.25">
      <c r="B134" s="14" t="s">
        <v>82</v>
      </c>
      <c r="C134" s="14"/>
      <c r="D134" s="92"/>
      <c r="E134" s="92"/>
      <c r="F134" s="14"/>
      <c r="G134" s="14"/>
      <c r="H134" s="14"/>
      <c r="I134" s="137"/>
      <c r="J134" s="138"/>
      <c r="K134" s="138"/>
      <c r="L134" s="138"/>
      <c r="M134" s="138"/>
      <c r="N134" s="14"/>
      <c r="O134" s="14"/>
    </row>
    <row r="135" spans="1:16" s="1" customFormat="1" x14ac:dyDescent="0.25">
      <c r="B135" s="14"/>
      <c r="C135" s="14"/>
      <c r="D135" s="92"/>
      <c r="E135" s="92"/>
      <c r="F135" s="14"/>
      <c r="G135" s="14"/>
      <c r="H135" s="14"/>
      <c r="I135" s="137"/>
      <c r="J135" s="138"/>
      <c r="K135" s="138"/>
      <c r="L135" s="138"/>
      <c r="M135" s="138"/>
      <c r="N135" s="14"/>
      <c r="O135" s="14"/>
    </row>
    <row r="136" spans="1:16" s="1" customFormat="1" ht="23.25" customHeight="1" x14ac:dyDescent="0.25">
      <c r="B136" s="14" t="s">
        <v>13</v>
      </c>
      <c r="D136" s="107"/>
      <c r="E136" s="107"/>
      <c r="I136" s="144"/>
      <c r="J136" s="132"/>
      <c r="K136" s="132"/>
      <c r="L136" s="132"/>
      <c r="M136" s="132"/>
    </row>
    <row r="137" spans="1:16" s="1" customFormat="1" x14ac:dyDescent="0.25">
      <c r="B137" s="14" t="s">
        <v>53</v>
      </c>
      <c r="D137" s="107"/>
      <c r="E137" s="107"/>
      <c r="I137" s="144"/>
      <c r="J137" s="132"/>
      <c r="K137" s="132"/>
      <c r="L137" s="132"/>
      <c r="M137" s="132"/>
    </row>
    <row r="138" spans="1:16" s="1" customFormat="1" x14ac:dyDescent="0.25">
      <c r="B138" s="14" t="s">
        <v>54</v>
      </c>
      <c r="D138" s="107"/>
      <c r="E138" s="107"/>
      <c r="I138" s="144"/>
      <c r="J138" s="132"/>
      <c r="K138" s="132"/>
      <c r="L138" s="132"/>
      <c r="M138" s="132"/>
    </row>
    <row r="139" spans="1:16" s="1" customFormat="1" x14ac:dyDescent="0.25">
      <c r="B139" s="14" t="s">
        <v>55</v>
      </c>
      <c r="D139" s="107"/>
      <c r="E139" s="107"/>
      <c r="I139" s="144"/>
      <c r="J139" s="132"/>
      <c r="K139" s="132"/>
      <c r="L139" s="132"/>
      <c r="M139" s="132"/>
    </row>
    <row r="140" spans="1:16" s="1" customFormat="1" x14ac:dyDescent="0.25">
      <c r="B140" s="14" t="s">
        <v>56</v>
      </c>
      <c r="D140" s="107"/>
      <c r="E140" s="107"/>
      <c r="I140" s="144"/>
      <c r="J140" s="132"/>
      <c r="K140" s="132"/>
      <c r="L140" s="132"/>
      <c r="M140" s="132"/>
    </row>
    <row r="141" spans="1:16" s="1" customFormat="1" x14ac:dyDescent="0.25">
      <c r="B141" s="14" t="s">
        <v>57</v>
      </c>
      <c r="D141" s="107"/>
      <c r="E141" s="107"/>
      <c r="I141" s="144"/>
      <c r="J141" s="132"/>
      <c r="K141" s="132"/>
      <c r="L141" s="132"/>
      <c r="M141" s="132"/>
    </row>
    <row r="142" spans="1:16" s="1" customFormat="1" x14ac:dyDescent="0.25">
      <c r="B142" s="14" t="s">
        <v>205</v>
      </c>
      <c r="D142" s="107"/>
      <c r="E142" s="107"/>
      <c r="I142" s="144"/>
      <c r="J142" s="132"/>
      <c r="K142" s="132"/>
      <c r="L142" s="132"/>
      <c r="M142" s="132"/>
    </row>
    <row r="143" spans="1:16" s="1" customFormat="1" x14ac:dyDescent="0.25">
      <c r="B143" s="14"/>
      <c r="D143" s="107"/>
      <c r="E143" s="107"/>
      <c r="I143" s="144"/>
      <c r="J143" s="132"/>
      <c r="K143" s="132"/>
      <c r="L143" s="132"/>
      <c r="M143" s="132"/>
    </row>
    <row r="144" spans="1:16" ht="23.25" customHeight="1" x14ac:dyDescent="0.25">
      <c r="A144" s="1"/>
      <c r="B144" s="209" t="s">
        <v>206</v>
      </c>
      <c r="C144" s="209"/>
      <c r="D144" s="209"/>
      <c r="E144" s="209"/>
      <c r="F144" s="209"/>
      <c r="G144" s="209"/>
      <c r="H144" s="209"/>
      <c r="I144" s="209"/>
      <c r="J144" s="209"/>
      <c r="K144" s="209"/>
      <c r="L144" s="209"/>
      <c r="M144" s="209"/>
      <c r="N144" s="209"/>
      <c r="O144" s="209"/>
      <c r="P144" s="1"/>
    </row>
    <row r="145" spans="1:16" ht="30.75" customHeight="1" x14ac:dyDescent="0.25">
      <c r="A145" s="1"/>
      <c r="B145" s="209" t="s">
        <v>207</v>
      </c>
      <c r="C145" s="209"/>
      <c r="D145" s="209"/>
      <c r="E145" s="209"/>
      <c r="F145" s="209"/>
      <c r="G145" s="209"/>
      <c r="H145" s="209"/>
      <c r="I145" s="209"/>
      <c r="J145" s="209"/>
      <c r="K145" s="209"/>
      <c r="L145" s="209"/>
      <c r="M145" s="209"/>
      <c r="N145" s="209"/>
      <c r="O145" s="209"/>
      <c r="P145" s="1"/>
    </row>
    <row r="146" spans="1:16" ht="25.5" customHeight="1" x14ac:dyDescent="0.25">
      <c r="A146" s="1"/>
      <c r="B146" s="210" t="s">
        <v>33</v>
      </c>
      <c r="C146" s="210"/>
      <c r="D146" s="210"/>
      <c r="E146" s="210"/>
      <c r="F146" s="210"/>
      <c r="G146" s="210"/>
      <c r="H146" s="210"/>
      <c r="I146" s="210"/>
      <c r="J146" s="210"/>
      <c r="K146" s="210"/>
      <c r="L146" s="210"/>
      <c r="M146" s="210"/>
      <c r="N146" s="210"/>
      <c r="O146" s="210"/>
      <c r="P146" s="1"/>
    </row>
    <row r="147" spans="1:16" x14ac:dyDescent="0.25">
      <c r="B147" s="15" t="s">
        <v>208</v>
      </c>
      <c r="L147" s="132"/>
      <c r="M147" s="132"/>
      <c r="P147" s="1"/>
    </row>
    <row r="148" spans="1:16" x14ac:dyDescent="0.25">
      <c r="L148" s="132"/>
      <c r="M148" s="132"/>
      <c r="P148" s="1"/>
    </row>
    <row r="149" spans="1:16" x14ac:dyDescent="0.25">
      <c r="L149" s="132"/>
      <c r="M149" s="132"/>
      <c r="P149" s="1"/>
    </row>
    <row r="150" spans="1:16" x14ac:dyDescent="0.25">
      <c r="L150" s="132"/>
      <c r="M150" s="132"/>
      <c r="P150" s="1"/>
    </row>
    <row r="151" spans="1:16" x14ac:dyDescent="0.25">
      <c r="L151" s="132"/>
      <c r="M151" s="132"/>
      <c r="P151" s="1"/>
    </row>
    <row r="152" spans="1:16" x14ac:dyDescent="0.25">
      <c r="L152" s="132"/>
      <c r="M152" s="132"/>
      <c r="P152" s="1"/>
    </row>
  </sheetData>
  <sheetProtection algorithmName="SHA-512" hashValue="b7zNZtxCbsXuSI9DCXRjGl+ogTsCiFa1WDedMLCVZhyal8MdX0QmcNH/0yq+Kc5XH/xs49aVGZ4Lno+MGYzzqA==" saltValue="9k0ET1+mAypcplOKeXM6fA==" spinCount="100000" sheet="1" objects="1" scenarios="1" selectLockedCells="1" selectUnlockedCells="1"/>
  <autoFilter ref="B1:B152" xr:uid="{00000000-0001-0000-0000-000000000000}"/>
  <mergeCells count="9">
    <mergeCell ref="B144:O144"/>
    <mergeCell ref="B145:O145"/>
    <mergeCell ref="B146:O146"/>
    <mergeCell ref="A11:O11"/>
    <mergeCell ref="B105:L105"/>
    <mergeCell ref="B106:L106"/>
    <mergeCell ref="B107:L107"/>
    <mergeCell ref="B108:L108"/>
    <mergeCell ref="B133:O133"/>
  </mergeCells>
  <phoneticPr fontId="19" type="noConversion"/>
  <pageMargins left="0.7" right="0.7" top="0.75" bottom="0.75" header="0.3" footer="0.3"/>
  <pageSetup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view="pageBreakPreview" zoomScale="60" zoomScaleNormal="70" workbookViewId="0">
      <selection activeCell="E16" sqref="E16"/>
    </sheetView>
  </sheetViews>
  <sheetFormatPr defaultRowHeight="15.75" outlineLevelRow="3" x14ac:dyDescent="0.25"/>
  <cols>
    <col min="1" max="1" width="14.85546875" style="11" customWidth="1"/>
    <col min="2" max="2" width="82.42578125" style="1" customWidth="1"/>
    <col min="3" max="3" width="10.7109375" style="1" customWidth="1"/>
    <col min="4" max="4" width="21.7109375" style="81" customWidth="1"/>
    <col min="5" max="5" width="20.28515625" style="31" customWidth="1"/>
    <col min="6" max="6" width="24.42578125" style="31" customWidth="1"/>
    <col min="7" max="7" width="60.42578125" style="32" customWidth="1"/>
    <col min="8" max="8" width="15.85546875" style="2" customWidth="1"/>
    <col min="9" max="11" width="9.140625" style="2"/>
    <col min="12" max="12" width="28.28515625" style="3" customWidth="1"/>
    <col min="13" max="13" width="12" style="2" customWidth="1"/>
    <col min="14" max="14" width="12" style="4" bestFit="1" customWidth="1"/>
    <col min="15" max="15" width="9.140625" style="2"/>
    <col min="16" max="16" width="12" style="2" bestFit="1" customWidth="1"/>
    <col min="17" max="16384" width="9.140625" style="2"/>
  </cols>
  <sheetData>
    <row r="1" spans="1:7" ht="22.5" customHeight="1" x14ac:dyDescent="0.25">
      <c r="A1" s="205" t="s">
        <v>115</v>
      </c>
      <c r="B1" s="205"/>
      <c r="C1" s="205"/>
      <c r="D1" s="205"/>
      <c r="E1" s="205"/>
      <c r="F1" s="205"/>
      <c r="G1" s="205"/>
    </row>
    <row r="3" spans="1:7" ht="31.5" x14ac:dyDescent="0.25">
      <c r="A3" s="12" t="s">
        <v>37</v>
      </c>
      <c r="B3" s="13" t="s">
        <v>10</v>
      </c>
      <c r="C3" s="13" t="s">
        <v>0</v>
      </c>
      <c r="D3" s="45" t="s">
        <v>1</v>
      </c>
      <c r="E3" s="76" t="s">
        <v>2</v>
      </c>
      <c r="F3" s="45" t="s">
        <v>3</v>
      </c>
      <c r="G3" s="45" t="s">
        <v>4</v>
      </c>
    </row>
    <row r="4" spans="1:7" ht="18" customHeight="1" x14ac:dyDescent="0.25">
      <c r="A4" s="46" t="s">
        <v>22</v>
      </c>
      <c r="B4" s="47" t="s">
        <v>21</v>
      </c>
      <c r="C4" s="48"/>
      <c r="D4" s="49"/>
      <c r="E4" s="49"/>
      <c r="F4" s="49"/>
      <c r="G4" s="48"/>
    </row>
    <row r="5" spans="1:7" ht="18" customHeight="1" x14ac:dyDescent="0.25">
      <c r="A5" s="50" t="s">
        <v>23</v>
      </c>
      <c r="B5" s="51" t="s">
        <v>19</v>
      </c>
      <c r="C5" s="52"/>
      <c r="D5" s="54"/>
      <c r="E5" s="54"/>
      <c r="F5" s="54"/>
      <c r="G5" s="54"/>
    </row>
    <row r="6" spans="1:7" ht="24" customHeight="1" outlineLevel="3" x14ac:dyDescent="0.25">
      <c r="A6" s="190"/>
      <c r="B6" s="186" t="s">
        <v>20</v>
      </c>
      <c r="C6" s="187" t="s">
        <v>6</v>
      </c>
      <c r="D6" s="69">
        <f ca="1">SUMIF('ЛСР 07.02. ПВХ'!$B$14:$O$104,B6,'ЛСР 07.02. ПВХ'!$K$14:$K$104)</f>
        <v>543</v>
      </c>
      <c r="E6" s="194"/>
      <c r="F6" s="185">
        <f t="shared" ref="F6:F18" ca="1" si="0">E6*D6</f>
        <v>0</v>
      </c>
      <c r="G6" s="69"/>
    </row>
    <row r="7" spans="1:7" ht="24" customHeight="1" outlineLevel="3" x14ac:dyDescent="0.25">
      <c r="A7" s="190"/>
      <c r="B7" s="186" t="s">
        <v>70</v>
      </c>
      <c r="C7" s="187" t="s">
        <v>6</v>
      </c>
      <c r="D7" s="69">
        <f ca="1">SUMIF('ЛСР 07.02. ПВХ'!$B$14:$O$104,B7,'ЛСР 07.02. ПВХ'!$K$14:$K$104)</f>
        <v>187</v>
      </c>
      <c r="E7" s="194"/>
      <c r="F7" s="185">
        <f t="shared" ca="1" si="0"/>
        <v>0</v>
      </c>
      <c r="G7" s="69"/>
    </row>
    <row r="8" spans="1:7" ht="24" customHeight="1" outlineLevel="3" x14ac:dyDescent="0.25">
      <c r="A8" s="190"/>
      <c r="B8" s="186" t="s">
        <v>95</v>
      </c>
      <c r="C8" s="187" t="s">
        <v>6</v>
      </c>
      <c r="D8" s="69">
        <f ca="1">SUMIF('ЛСР 07.02. ПВХ'!$B$14:$O$104,B8,'ЛСР 07.02. ПВХ'!$K$14:$K$104)</f>
        <v>63</v>
      </c>
      <c r="E8" s="194"/>
      <c r="F8" s="185">
        <f t="shared" ref="F8" ca="1" si="1">E8*D8</f>
        <v>0</v>
      </c>
      <c r="G8" s="69"/>
    </row>
    <row r="9" spans="1:7" ht="24" customHeight="1" outlineLevel="3" x14ac:dyDescent="0.25">
      <c r="A9" s="190"/>
      <c r="B9" s="186" t="s">
        <v>86</v>
      </c>
      <c r="C9" s="187" t="s">
        <v>6</v>
      </c>
      <c r="D9" s="69">
        <f ca="1">SUMIF('ЛСР 07.02. ПВХ'!$B$14:$O$104,B9,'ЛСР 07.02. ПВХ'!$K$14:$K$104)</f>
        <v>760</v>
      </c>
      <c r="E9" s="194"/>
      <c r="F9" s="185">
        <f t="shared" ca="1" si="0"/>
        <v>0</v>
      </c>
      <c r="G9" s="69"/>
    </row>
    <row r="10" spans="1:7" ht="24" customHeight="1" outlineLevel="3" x14ac:dyDescent="0.25">
      <c r="A10" s="190"/>
      <c r="B10" s="186" t="s">
        <v>74</v>
      </c>
      <c r="C10" s="187" t="s">
        <v>6</v>
      </c>
      <c r="D10" s="69">
        <f ca="1">SUMIF('ЛСР 07.02. ПВХ'!$B$14:$O$104,B10,'ЛСР 07.02. ПВХ'!$K$14:$K$104)</f>
        <v>374</v>
      </c>
      <c r="E10" s="194"/>
      <c r="F10" s="185">
        <f t="shared" ca="1" si="0"/>
        <v>0</v>
      </c>
      <c r="G10" s="114"/>
    </row>
    <row r="11" spans="1:7" ht="24" customHeight="1" outlineLevel="3" x14ac:dyDescent="0.25">
      <c r="A11" s="195"/>
      <c r="B11" s="113" t="s">
        <v>81</v>
      </c>
      <c r="C11" s="187" t="s">
        <v>7</v>
      </c>
      <c r="D11" s="69">
        <f ca="1">SUMIF('ЛСР 07.02. ПВХ'!$B$14:$O$104,B11,'ЛСР 07.02. ПВХ'!$K$14:$K$104)</f>
        <v>382.54</v>
      </c>
      <c r="E11" s="194"/>
      <c r="F11" s="185">
        <f t="shared" ca="1" si="0"/>
        <v>0</v>
      </c>
      <c r="G11" s="88"/>
    </row>
    <row r="12" spans="1:7" ht="24" customHeight="1" outlineLevel="3" x14ac:dyDescent="0.25">
      <c r="A12" s="195"/>
      <c r="B12" s="183" t="s">
        <v>96</v>
      </c>
      <c r="C12" s="187" t="s">
        <v>7</v>
      </c>
      <c r="D12" s="69">
        <f ca="1">SUMIF('ЛСР 07.02. ПВХ'!$B$14:$O$104,B12,'ЛСР 07.02. ПВХ'!$K$14:$K$104)</f>
        <v>462.21999999999997</v>
      </c>
      <c r="E12" s="194"/>
      <c r="F12" s="185">
        <f t="shared" ref="F12" ca="1" si="2">E12*D12</f>
        <v>0</v>
      </c>
      <c r="G12" s="108"/>
    </row>
    <row r="13" spans="1:7" ht="24" customHeight="1" outlineLevel="3" x14ac:dyDescent="0.25">
      <c r="A13" s="195"/>
      <c r="B13" s="183" t="s">
        <v>196</v>
      </c>
      <c r="C13" s="187" t="s">
        <v>7</v>
      </c>
      <c r="D13" s="69">
        <f ca="1">SUMIF('ЛСР 07.02. ПВХ'!$B$14:$O$104,B13,'ЛСР 07.02. ПВХ'!$K$14:$K$104)</f>
        <v>45.57</v>
      </c>
      <c r="E13" s="194"/>
      <c r="F13" s="185">
        <f t="shared" ref="F13" ca="1" si="3">E13*D13</f>
        <v>0</v>
      </c>
      <c r="G13" s="108"/>
    </row>
    <row r="14" spans="1:7" ht="24" customHeight="1" outlineLevel="3" x14ac:dyDescent="0.25">
      <c r="A14" s="195"/>
      <c r="B14" s="183" t="s">
        <v>103</v>
      </c>
      <c r="C14" s="187" t="s">
        <v>7</v>
      </c>
      <c r="D14" s="69">
        <f ca="1">SUMIF('ЛСР 07.02. ПВХ'!$B$14:$O$104,B14,'ЛСР 07.02. ПВХ'!$K$14:$K$104)</f>
        <v>395.97</v>
      </c>
      <c r="E14" s="194"/>
      <c r="F14" s="185">
        <f t="shared" ref="F14" ca="1" si="4">E14*D14</f>
        <v>0</v>
      </c>
      <c r="G14" s="108"/>
    </row>
    <row r="15" spans="1:7" ht="24" customHeight="1" outlineLevel="3" x14ac:dyDescent="0.25">
      <c r="A15" s="195"/>
      <c r="B15" s="186" t="s">
        <v>34</v>
      </c>
      <c r="C15" s="187" t="s">
        <v>7</v>
      </c>
      <c r="D15" s="69">
        <f ca="1">SUMIF('ЛСР 07.02. ПВХ'!$B$14:$O$104,B15,'ЛСР 07.02. ПВХ'!$K$14:$K$104)</f>
        <v>980.87999999999988</v>
      </c>
      <c r="E15" s="194"/>
      <c r="F15" s="185">
        <f t="shared" ca="1" si="0"/>
        <v>0</v>
      </c>
      <c r="G15" s="88"/>
    </row>
    <row r="16" spans="1:7" ht="24" customHeight="1" outlineLevel="3" x14ac:dyDescent="0.25">
      <c r="A16" s="195"/>
      <c r="B16" s="186" t="s">
        <v>79</v>
      </c>
      <c r="C16" s="187" t="s">
        <v>7</v>
      </c>
      <c r="D16" s="69">
        <f ca="1">SUMIF('ЛСР 07.02. ПВХ'!$B$14:$O$104,B16,'ЛСР 07.02. ПВХ'!$K$14:$K$104)</f>
        <v>181.57</v>
      </c>
      <c r="E16" s="194"/>
      <c r="F16" s="185">
        <f t="shared" ref="F16" ca="1" si="5">E16*D16</f>
        <v>0</v>
      </c>
      <c r="G16" s="88"/>
    </row>
    <row r="17" spans="1:8" ht="24" customHeight="1" outlineLevel="3" x14ac:dyDescent="0.25">
      <c r="A17" s="195"/>
      <c r="B17" s="186" t="s">
        <v>192</v>
      </c>
      <c r="C17" s="187" t="s">
        <v>7</v>
      </c>
      <c r="D17" s="69">
        <f ca="1">SUMIF('ЛСР 07.02. ПВХ'!$B$14:$O$104,B17,'ЛСР 07.02. ПВХ'!$K$14:$K$104)</f>
        <v>21.52</v>
      </c>
      <c r="E17" s="194"/>
      <c r="F17" s="185">
        <f t="shared" ref="F17" ca="1" si="6">E17*D17</f>
        <v>0</v>
      </c>
      <c r="G17" s="88"/>
    </row>
    <row r="18" spans="1:8" s="36" customFormat="1" ht="24" customHeight="1" outlineLevel="2" x14ac:dyDescent="0.25">
      <c r="A18" s="181"/>
      <c r="B18" s="186" t="s">
        <v>61</v>
      </c>
      <c r="C18" s="187" t="s">
        <v>7</v>
      </c>
      <c r="D18" s="69">
        <f ca="1">SUMIF('ЛСР 07.02. ПВХ'!$B$14:$O$104,B18,'ЛСР 07.02. ПВХ'!$K$14:$K$104)</f>
        <v>6807.619999999999</v>
      </c>
      <c r="E18" s="194"/>
      <c r="F18" s="185">
        <f t="shared" ca="1" si="0"/>
        <v>0</v>
      </c>
      <c r="G18" s="185"/>
      <c r="H18" s="35"/>
    </row>
    <row r="19" spans="1:8" ht="20.25" customHeight="1" x14ac:dyDescent="0.25">
      <c r="A19" s="115"/>
      <c r="B19" s="172" t="s">
        <v>76</v>
      </c>
      <c r="C19" s="173"/>
      <c r="D19" s="173"/>
      <c r="E19" s="174"/>
      <c r="F19" s="116">
        <f ca="1">SUM(F6:F18)</f>
        <v>0</v>
      </c>
      <c r="G19" s="117"/>
      <c r="H19" s="24"/>
    </row>
    <row r="20" spans="1:8" ht="20.25" customHeight="1" x14ac:dyDescent="0.25">
      <c r="A20" s="90"/>
      <c r="B20" s="206" t="s">
        <v>77</v>
      </c>
      <c r="C20" s="207"/>
      <c r="D20" s="207"/>
      <c r="E20" s="208"/>
      <c r="F20" s="26">
        <f ca="1">F19</f>
        <v>0</v>
      </c>
      <c r="G20" s="25"/>
      <c r="H20" s="24"/>
    </row>
    <row r="21" spans="1:8" x14ac:dyDescent="0.25">
      <c r="F21" s="31">
        <f ca="1">F20-'ЛСР 07.02. ПВХ'!M106</f>
        <v>0</v>
      </c>
      <c r="H21" s="1"/>
    </row>
    <row r="22" spans="1:8" x14ac:dyDescent="0.25">
      <c r="D22" s="27"/>
      <c r="E22" s="1"/>
      <c r="F22" s="1"/>
      <c r="H22" s="1"/>
    </row>
    <row r="23" spans="1:8" x14ac:dyDescent="0.25">
      <c r="D23" s="27"/>
      <c r="E23" s="1"/>
      <c r="F23" s="1"/>
      <c r="H23" s="1"/>
    </row>
  </sheetData>
  <sheetProtection algorithmName="SHA-512" hashValue="/+VJ48V12gbyIuLT2YG4bHCHn8wsJWXr2m5IUdh4EFAapYjjlmp+uFl58eTUp6EEFp5agPcOIHmRHPIXC2s0/w==" saltValue="UA/x66TB3Ivf3ifkWDTd6Q==" spinCount="100000" sheet="1" objects="1" scenarios="1" selectLockedCells="1"/>
  <mergeCells count="2">
    <mergeCell ref="A1:G1"/>
    <mergeCell ref="B20:E20"/>
  </mergeCells>
  <phoneticPr fontId="19" type="noConversion"/>
  <pageMargins left="0.7" right="0.7" top="0.75" bottom="0.75" header="0.3" footer="0.3"/>
  <pageSetup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CD8-98D6-4F89-BCA6-53D85845B1B4}">
  <dimension ref="A1:S65"/>
  <sheetViews>
    <sheetView tabSelected="1" view="pageBreakPreview" topLeftCell="A38" zoomScale="60" zoomScaleNormal="70" workbookViewId="0">
      <selection activeCell="J51" sqref="J51"/>
    </sheetView>
  </sheetViews>
  <sheetFormatPr defaultRowHeight="15.75" outlineLevelRow="3" outlineLevelCol="1" x14ac:dyDescent="0.25"/>
  <cols>
    <col min="1" max="1" width="14.85546875" style="11" customWidth="1"/>
    <col min="2" max="2" width="60.7109375" style="1" customWidth="1"/>
    <col min="3" max="3" width="21.7109375" style="1" customWidth="1" outlineLevel="1"/>
    <col min="4" max="5" width="14.42578125" style="107" customWidth="1" outlineLevel="1"/>
    <col min="6" max="6" width="41.85546875" style="8" customWidth="1"/>
    <col min="7" max="7" width="10.7109375" style="1" customWidth="1"/>
    <col min="8" max="8" width="17.42578125" style="1" customWidth="1" outlineLevel="1"/>
    <col min="9" max="9" width="23.85546875" style="81" customWidth="1"/>
    <col min="10" max="10" width="30.5703125" style="31" customWidth="1"/>
    <col min="11" max="11" width="24.42578125" style="31" customWidth="1"/>
    <col min="12" max="12" width="51" style="29" customWidth="1"/>
    <col min="13" max="16" width="9.140625" style="2"/>
    <col min="17" max="17" width="28.28515625" style="3" customWidth="1"/>
    <col min="18" max="18" width="12" style="2" customWidth="1"/>
    <col min="19" max="19" width="12" style="4" bestFit="1" customWidth="1"/>
    <col min="20" max="20" width="9.140625" style="2"/>
    <col min="21" max="21" width="12" style="2" bestFit="1" customWidth="1"/>
    <col min="22" max="16384" width="9.140625" style="2"/>
  </cols>
  <sheetData>
    <row r="1" spans="1:19" x14ac:dyDescent="0.25">
      <c r="A1" s="28"/>
      <c r="B1" s="39"/>
      <c r="C1" s="40"/>
      <c r="D1" s="97"/>
      <c r="E1" s="97"/>
      <c r="F1" s="40"/>
      <c r="G1" s="40"/>
      <c r="H1" s="41"/>
      <c r="I1" s="75"/>
      <c r="J1" s="42"/>
      <c r="K1" s="42"/>
      <c r="L1" s="28"/>
    </row>
    <row r="2" spans="1:19" ht="22.5" customHeight="1" x14ac:dyDescent="0.25">
      <c r="A2" s="205" t="s">
        <v>116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4" spans="1:19" ht="37.5" customHeight="1" x14ac:dyDescent="0.25">
      <c r="A4" s="12" t="s">
        <v>37</v>
      </c>
      <c r="B4" s="13" t="s">
        <v>10</v>
      </c>
      <c r="C4" s="13" t="s">
        <v>38</v>
      </c>
      <c r="D4" s="98" t="s">
        <v>68</v>
      </c>
      <c r="E4" s="98" t="s">
        <v>69</v>
      </c>
      <c r="F4" s="13" t="s">
        <v>31</v>
      </c>
      <c r="G4" s="13" t="s">
        <v>0</v>
      </c>
      <c r="H4" s="76" t="s">
        <v>11</v>
      </c>
      <c r="I4" s="45" t="s">
        <v>1</v>
      </c>
      <c r="J4" s="76" t="s">
        <v>2</v>
      </c>
      <c r="K4" s="45" t="s">
        <v>3</v>
      </c>
      <c r="L4" s="45" t="s">
        <v>4</v>
      </c>
    </row>
    <row r="5" spans="1:19" x14ac:dyDescent="0.25">
      <c r="A5" s="46" t="s">
        <v>22</v>
      </c>
      <c r="B5" s="47" t="s">
        <v>21</v>
      </c>
      <c r="C5" s="48"/>
      <c r="D5" s="99"/>
      <c r="E5" s="99"/>
      <c r="F5" s="48"/>
      <c r="G5" s="48"/>
      <c r="H5" s="48"/>
      <c r="I5" s="49"/>
      <c r="J5" s="49"/>
      <c r="K5" s="49"/>
      <c r="L5" s="48"/>
    </row>
    <row r="6" spans="1:19" x14ac:dyDescent="0.25">
      <c r="A6" s="50" t="s">
        <v>23</v>
      </c>
      <c r="B6" s="51" t="s">
        <v>19</v>
      </c>
      <c r="C6" s="52"/>
      <c r="D6" s="100"/>
      <c r="E6" s="100"/>
      <c r="F6" s="52"/>
      <c r="G6" s="52"/>
      <c r="H6" s="52"/>
      <c r="I6" s="54"/>
      <c r="J6" s="54"/>
      <c r="K6" s="54"/>
      <c r="L6" s="54"/>
    </row>
    <row r="7" spans="1:19" s="85" customFormat="1" ht="19.5" customHeight="1" outlineLevel="3" x14ac:dyDescent="0.25">
      <c r="A7" s="190"/>
      <c r="B7" s="191" t="s">
        <v>110</v>
      </c>
      <c r="C7" s="119"/>
      <c r="D7" s="189">
        <f>VLOOKUP(B7,'ЛСР 07.02. ПВХ'!$B$14:$O$104,3,0)</f>
        <v>1.76</v>
      </c>
      <c r="E7" s="189">
        <f>VLOOKUP(B7,'ЛСР 07.02. ПВХ'!$B$14:$O$104,4,0)</f>
        <v>0.86</v>
      </c>
      <c r="F7" s="109" t="str">
        <f>VLOOKUP(B7,'ЛСР 07.02. ПВХ'!$B$14:$O$104,5,0)</f>
        <v>1,76*0,86</v>
      </c>
      <c r="G7" s="119" t="str">
        <f>VLOOKUP(B7,'ЛСР 07.02. ПВХ'!$B$14:$O$104,6,0)</f>
        <v>шт</v>
      </c>
      <c r="H7" s="108">
        <f ca="1">(D7*E7)*I7</f>
        <v>15.136000000000001</v>
      </c>
      <c r="I7" s="196">
        <f ca="1">SUMIF('ЛСР 07.02. ПВХ'!$B$14:$O$104,B7,'ЛСР 07.02. ПВХ'!$K$14:$K$104)</f>
        <v>10</v>
      </c>
      <c r="J7" s="197"/>
      <c r="K7" s="119">
        <f t="shared" ref="K7:K23" ca="1" si="0">J7*I7</f>
        <v>0</v>
      </c>
      <c r="L7" s="181" t="str">
        <f>VLOOKUP(B7,'ЛСР 07.02. ПВХ'!$B$14:$O$104,13,0)</f>
        <v>Черно-коричневый KDD17_Z8 (каталог LG)</v>
      </c>
      <c r="Q7" s="86"/>
      <c r="S7" s="87"/>
    </row>
    <row r="8" spans="1:19" s="85" customFormat="1" ht="19.5" customHeight="1" outlineLevel="3" x14ac:dyDescent="0.25">
      <c r="A8" s="190"/>
      <c r="B8" s="191" t="s">
        <v>111</v>
      </c>
      <c r="C8" s="119"/>
      <c r="D8" s="189">
        <f>VLOOKUP(B8,'ЛСР 07.02. ПВХ'!$B$14:$O$104,3,0)</f>
        <v>1.76</v>
      </c>
      <c r="E8" s="189">
        <f>VLOOKUP(B8,'ЛСР 07.02. ПВХ'!$B$14:$O$104,4,0)</f>
        <v>1.56</v>
      </c>
      <c r="F8" s="109" t="str">
        <f>VLOOKUP(B8,'ЛСР 07.02. ПВХ'!$B$14:$O$104,5,0)</f>
        <v>1,76*1,56</v>
      </c>
      <c r="G8" s="119" t="str">
        <f>VLOOKUP(B8,'ЛСР 07.02. ПВХ'!$B$14:$O$104,6,0)</f>
        <v>шт</v>
      </c>
      <c r="H8" s="108">
        <f t="shared" ref="H8:H23" ca="1" si="1">(D8*E8)*I8</f>
        <v>54.911999999999999</v>
      </c>
      <c r="I8" s="196">
        <f ca="1">SUMIF('ЛСР 07.02. ПВХ'!$B$14:$O$104,B8,'ЛСР 07.02. ПВХ'!$K$14:$K$104)</f>
        <v>20</v>
      </c>
      <c r="J8" s="197"/>
      <c r="K8" s="119">
        <f t="shared" ca="1" si="0"/>
        <v>0</v>
      </c>
      <c r="L8" s="181" t="str">
        <f>VLOOKUP(B8,'ЛСР 07.02. ПВХ'!$B$14:$O$104,13,0)</f>
        <v>Черно-коричневый KDD17_Z8 (каталог LG)</v>
      </c>
      <c r="Q8" s="86"/>
      <c r="S8" s="87"/>
    </row>
    <row r="9" spans="1:19" s="85" customFormat="1" ht="19.5" customHeight="1" outlineLevel="3" x14ac:dyDescent="0.25">
      <c r="A9" s="176"/>
      <c r="B9" s="191" t="s">
        <v>112</v>
      </c>
      <c r="C9" s="119"/>
      <c r="D9" s="189">
        <f>VLOOKUP(B9,'ЛСР 07.02. ПВХ'!$B$14:$O$104,3,0)</f>
        <v>1.76</v>
      </c>
      <c r="E9" s="189">
        <f>VLOOKUP(B9,'ЛСР 07.02. ПВХ'!$B$14:$O$104,4,0)</f>
        <v>2.12</v>
      </c>
      <c r="F9" s="109" t="str">
        <f>VLOOKUP(B9,'ЛСР 07.02. ПВХ'!$B$14:$O$104,5,0)</f>
        <v>1,76*2,12</v>
      </c>
      <c r="G9" s="119" t="str">
        <f>VLOOKUP(B9,'ЛСР 07.02. ПВХ'!$B$14:$O$104,6,0)</f>
        <v>шт</v>
      </c>
      <c r="H9" s="108">
        <f t="shared" ref="H9:H22" ca="1" si="2">(D9*E9)*I9</f>
        <v>485.05600000000004</v>
      </c>
      <c r="I9" s="196">
        <f ca="1">SUMIF('ЛСР 07.02. ПВХ'!$B$14:$O$104,B9,'ЛСР 07.02. ПВХ'!$K$14:$K$104)</f>
        <v>130</v>
      </c>
      <c r="J9" s="197"/>
      <c r="K9" s="119">
        <f t="shared" ref="K9:K22" ca="1" si="3">J9*I9</f>
        <v>0</v>
      </c>
      <c r="L9" s="181" t="str">
        <f>VLOOKUP(B9,'ЛСР 07.02. ПВХ'!$B$14:$O$104,13,0)</f>
        <v>Черно-коричневый KDD17_Z8 (каталог LG)</v>
      </c>
      <c r="Q9" s="86"/>
      <c r="S9" s="87"/>
    </row>
    <row r="10" spans="1:19" s="85" customFormat="1" ht="19.5" customHeight="1" outlineLevel="3" x14ac:dyDescent="0.25">
      <c r="A10" s="176"/>
      <c r="B10" s="191" t="s">
        <v>113</v>
      </c>
      <c r="C10" s="119"/>
      <c r="D10" s="189">
        <f>VLOOKUP(B10,'ЛСР 07.02. ПВХ'!$B$14:$O$104,3,0)</f>
        <v>1.65</v>
      </c>
      <c r="E10" s="189">
        <f>VLOOKUP(B10,'ЛСР 07.02. ПВХ'!$B$14:$O$104,4,0)</f>
        <v>1.36</v>
      </c>
      <c r="F10" s="109" t="str">
        <f>VLOOKUP(B10,'ЛСР 07.02. ПВХ'!$B$14:$O$104,5,0)</f>
        <v>1,65*1,36</v>
      </c>
      <c r="G10" s="119" t="str">
        <f>VLOOKUP(B10,'ЛСР 07.02. ПВХ'!$B$14:$O$104,6,0)</f>
        <v>шт</v>
      </c>
      <c r="H10" s="108">
        <f t="shared" ca="1" si="2"/>
        <v>24.684000000000001</v>
      </c>
      <c r="I10" s="196">
        <f ca="1">SUMIF('ЛСР 07.02. ПВХ'!$B$14:$O$104,B10,'ЛСР 07.02. ПВХ'!$K$14:$K$104)</f>
        <v>11</v>
      </c>
      <c r="J10" s="197"/>
      <c r="K10" s="119">
        <f t="shared" ca="1" si="3"/>
        <v>0</v>
      </c>
      <c r="L10" s="181" t="str">
        <f>VLOOKUP(B10,'ЛСР 07.02. ПВХ'!$B$14:$O$104,13,0)</f>
        <v>Черно-коричневый KDD17_Z8 (каталог LG)</v>
      </c>
      <c r="Q10" s="86"/>
      <c r="S10" s="87"/>
    </row>
    <row r="11" spans="1:19" s="85" customFormat="1" ht="19.5" customHeight="1" outlineLevel="3" x14ac:dyDescent="0.25">
      <c r="A11" s="176"/>
      <c r="B11" s="191" t="s">
        <v>124</v>
      </c>
      <c r="C11" s="119"/>
      <c r="D11" s="189">
        <f>VLOOKUP(B11,'ЛСР 07.02. ПВХ'!$B$14:$O$104,3,0)</f>
        <v>2.46</v>
      </c>
      <c r="E11" s="189">
        <f>VLOOKUP(B11,'ЛСР 07.02. ПВХ'!$B$14:$O$104,4,0)</f>
        <v>1.42</v>
      </c>
      <c r="F11" s="109" t="str">
        <f>VLOOKUP(B11,'ЛСР 07.02. ПВХ'!$B$14:$O$104,5,0)</f>
        <v>2,46*1,42</v>
      </c>
      <c r="G11" s="119" t="str">
        <f>VLOOKUP(B11,'ЛСР 07.02. ПВХ'!$B$14:$O$104,6,0)</f>
        <v>шт</v>
      </c>
      <c r="H11" s="108">
        <f t="shared" ca="1" si="2"/>
        <v>34.932000000000002</v>
      </c>
      <c r="I11" s="196">
        <f ca="1">SUMIF('ЛСР 07.02. ПВХ'!$B$14:$O$104,B11,'ЛСР 07.02. ПВХ'!$K$14:$K$104)</f>
        <v>10</v>
      </c>
      <c r="J11" s="197"/>
      <c r="K11" s="119">
        <f t="shared" ca="1" si="3"/>
        <v>0</v>
      </c>
      <c r="L11" s="181" t="str">
        <f>VLOOKUP(B11,'ЛСР 07.02. ПВХ'!$B$14:$O$104,13,0)</f>
        <v>Черно-коричневый KDD17_Z8 (каталог LG)</v>
      </c>
      <c r="Q11" s="86"/>
      <c r="S11" s="87"/>
    </row>
    <row r="12" spans="1:19" s="85" customFormat="1" ht="19.5" customHeight="1" outlineLevel="3" x14ac:dyDescent="0.25">
      <c r="A12" s="176"/>
      <c r="B12" s="191" t="s">
        <v>167</v>
      </c>
      <c r="C12" s="119"/>
      <c r="D12" s="189">
        <f>VLOOKUP(B12,'ЛСР 07.02. ПВХ'!$B$14:$O$104,3,0)</f>
        <v>2.46</v>
      </c>
      <c r="E12" s="189">
        <f>VLOOKUP(B12,'ЛСР 07.02. ПВХ'!$B$14:$O$104,4,0)</f>
        <v>2.16</v>
      </c>
      <c r="F12" s="109" t="str">
        <f>VLOOKUP(B12,'ЛСР 07.02. ПВХ'!$B$14:$O$104,5,0)</f>
        <v>2,46*2,16</v>
      </c>
      <c r="G12" s="119" t="str">
        <f>VLOOKUP(B12,'ЛСР 07.02. ПВХ'!$B$14:$O$104,6,0)</f>
        <v>шт</v>
      </c>
      <c r="H12" s="108">
        <f t="shared" ca="1" si="2"/>
        <v>159.40800000000002</v>
      </c>
      <c r="I12" s="196">
        <f ca="1">SUMIF('ЛСР 07.02. ПВХ'!$B$14:$O$104,B12,'ЛСР 07.02. ПВХ'!$K$14:$K$104)</f>
        <v>30</v>
      </c>
      <c r="J12" s="197"/>
      <c r="K12" s="119">
        <f t="shared" ca="1" si="3"/>
        <v>0</v>
      </c>
      <c r="L12" s="181" t="str">
        <f>VLOOKUP(B12,'ЛСР 07.02. ПВХ'!$B$14:$O$104,13,0)</f>
        <v>Белый</v>
      </c>
      <c r="Q12" s="86"/>
      <c r="S12" s="87"/>
    </row>
    <row r="13" spans="1:19" s="85" customFormat="1" ht="19.5" customHeight="1" outlineLevel="3" x14ac:dyDescent="0.25">
      <c r="A13" s="176"/>
      <c r="B13" s="191" t="s">
        <v>127</v>
      </c>
      <c r="C13" s="119"/>
      <c r="D13" s="189">
        <f>VLOOKUP(B13,'ЛСР 07.02. ПВХ'!$B$14:$O$104,3,0)</f>
        <v>2.46</v>
      </c>
      <c r="E13" s="189">
        <f>VLOOKUP(B13,'ЛСР 07.02. ПВХ'!$B$14:$O$104,4,0)</f>
        <v>2.16</v>
      </c>
      <c r="F13" s="109" t="str">
        <f>VLOOKUP(B13,'ЛСР 07.02. ПВХ'!$B$14:$O$104,5,0)</f>
        <v>2,46*2,16</v>
      </c>
      <c r="G13" s="119" t="str">
        <f>VLOOKUP(B13,'ЛСР 07.02. ПВХ'!$B$14:$O$104,6,0)</f>
        <v>шт</v>
      </c>
      <c r="H13" s="108">
        <f t="shared" ca="1" si="2"/>
        <v>159.40800000000002</v>
      </c>
      <c r="I13" s="196">
        <f ca="1">SUMIF('ЛСР 07.02. ПВХ'!$B$14:$O$104,B13,'ЛСР 07.02. ПВХ'!$K$14:$K$104)</f>
        <v>30</v>
      </c>
      <c r="J13" s="197"/>
      <c r="K13" s="119">
        <f t="shared" ca="1" si="3"/>
        <v>0</v>
      </c>
      <c r="L13" s="181" t="str">
        <f>VLOOKUP(B13,'ЛСР 07.02. ПВХ'!$B$14:$O$104,13,0)</f>
        <v>Черно-коричневый KDD17_Z8 (каталог LG)</v>
      </c>
      <c r="Q13" s="86"/>
      <c r="S13" s="87"/>
    </row>
    <row r="14" spans="1:19" s="85" customFormat="1" ht="19.5" customHeight="1" outlineLevel="3" x14ac:dyDescent="0.25">
      <c r="A14" s="176"/>
      <c r="B14" s="191" t="s">
        <v>128</v>
      </c>
      <c r="C14" s="119"/>
      <c r="D14" s="189">
        <f>VLOOKUP(B14,'ЛСР 07.02. ПВХ'!$B$14:$O$104,3,0)</f>
        <v>2.66</v>
      </c>
      <c r="E14" s="189">
        <f>VLOOKUP(B14,'ЛСР 07.02. ПВХ'!$B$14:$O$104,4,0)</f>
        <v>2.16</v>
      </c>
      <c r="F14" s="109" t="str">
        <f>VLOOKUP(B14,'ЛСР 07.02. ПВХ'!$B$14:$O$104,5,0)</f>
        <v>2,66*2,16</v>
      </c>
      <c r="G14" s="119" t="str">
        <f>VLOOKUP(B14,'ЛСР 07.02. ПВХ'!$B$14:$O$104,6,0)</f>
        <v>шт</v>
      </c>
      <c r="H14" s="108">
        <f t="shared" ca="1" si="2"/>
        <v>17.236800000000002</v>
      </c>
      <c r="I14" s="196">
        <f ca="1">SUMIF('ЛСР 07.02. ПВХ'!$B$14:$O$104,B14,'ЛСР 07.02. ПВХ'!$K$14:$K$104)</f>
        <v>3</v>
      </c>
      <c r="J14" s="197"/>
      <c r="K14" s="119">
        <f t="shared" ca="1" si="3"/>
        <v>0</v>
      </c>
      <c r="L14" s="181" t="str">
        <f>VLOOKUP(B14,'ЛСР 07.02. ПВХ'!$B$14:$O$104,13,0)</f>
        <v>Черно-коричневый KDD17_Z8 (каталог LG)</v>
      </c>
      <c r="Q14" s="86"/>
      <c r="S14" s="87"/>
    </row>
    <row r="15" spans="1:19" s="85" customFormat="1" ht="19.5" customHeight="1" outlineLevel="3" x14ac:dyDescent="0.25">
      <c r="A15" s="176"/>
      <c r="B15" s="191" t="s">
        <v>168</v>
      </c>
      <c r="C15" s="119"/>
      <c r="D15" s="189">
        <f>VLOOKUP(B15,'ЛСР 07.02. ПВХ'!$B$14:$O$104,3,0)</f>
        <v>2.66</v>
      </c>
      <c r="E15" s="189">
        <f>VLOOKUP(B15,'ЛСР 07.02. ПВХ'!$B$14:$O$104,4,0)</f>
        <v>2.16</v>
      </c>
      <c r="F15" s="109" t="str">
        <f>VLOOKUP(B15,'ЛСР 07.02. ПВХ'!$B$14:$O$104,5,0)</f>
        <v>2,66*2,16</v>
      </c>
      <c r="G15" s="119" t="str">
        <f>VLOOKUP(B15,'ЛСР 07.02. ПВХ'!$B$14:$O$104,6,0)</f>
        <v>шт</v>
      </c>
      <c r="H15" s="108">
        <f t="shared" ca="1" si="2"/>
        <v>5.7456000000000005</v>
      </c>
      <c r="I15" s="196">
        <f ca="1">SUMIF('ЛСР 07.02. ПВХ'!$B$14:$O$104,B15,'ЛСР 07.02. ПВХ'!$K$14:$K$104)</f>
        <v>1</v>
      </c>
      <c r="J15" s="197"/>
      <c r="K15" s="119">
        <f t="shared" ca="1" si="3"/>
        <v>0</v>
      </c>
      <c r="L15" s="181" t="str">
        <f>VLOOKUP(B15,'ЛСР 07.02. ПВХ'!$B$14:$O$104,13,0)</f>
        <v>Белый</v>
      </c>
      <c r="Q15" s="86"/>
      <c r="S15" s="87"/>
    </row>
    <row r="16" spans="1:19" s="85" customFormat="1" ht="19.5" customHeight="1" outlineLevel="3" x14ac:dyDescent="0.25">
      <c r="A16" s="176"/>
      <c r="B16" s="191" t="s">
        <v>130</v>
      </c>
      <c r="C16" s="119"/>
      <c r="D16" s="189">
        <f>VLOOKUP(B16,'ЛСР 07.02. ПВХ'!$B$14:$O$104,3,0)</f>
        <v>2.66</v>
      </c>
      <c r="E16" s="189">
        <f>VLOOKUP(B16,'ЛСР 07.02. ПВХ'!$B$14:$O$104,4,0)</f>
        <v>2.16</v>
      </c>
      <c r="F16" s="109" t="str">
        <f>VLOOKUP(B16,'ЛСР 07.02. ПВХ'!$B$14:$O$104,5,0)</f>
        <v>2,66*2,16</v>
      </c>
      <c r="G16" s="119" t="str">
        <f>VLOOKUP(B16,'ЛСР 07.02. ПВХ'!$B$14:$O$104,6,0)</f>
        <v>шт</v>
      </c>
      <c r="H16" s="108">
        <f t="shared" ca="1" si="2"/>
        <v>11.491200000000001</v>
      </c>
      <c r="I16" s="196">
        <f ca="1">SUMIF('ЛСР 07.02. ПВХ'!$B$14:$O$104,B16,'ЛСР 07.02. ПВХ'!$K$14:$K$104)</f>
        <v>2</v>
      </c>
      <c r="J16" s="197"/>
      <c r="K16" s="119">
        <f t="shared" ca="1" si="3"/>
        <v>0</v>
      </c>
      <c r="L16" s="181" t="str">
        <f>VLOOKUP(B16,'ЛСР 07.02. ПВХ'!$B$14:$O$104,13,0)</f>
        <v>Черно-коричневый KDD17_Z8 (каталог LG)</v>
      </c>
      <c r="Q16" s="86"/>
      <c r="S16" s="87"/>
    </row>
    <row r="17" spans="1:19" s="85" customFormat="1" ht="19.5" customHeight="1" outlineLevel="3" x14ac:dyDescent="0.25">
      <c r="A17" s="176"/>
      <c r="B17" s="191" t="s">
        <v>131</v>
      </c>
      <c r="C17" s="119"/>
      <c r="D17" s="189">
        <f>VLOOKUP(B17,'ЛСР 07.02. ПВХ'!$B$14:$O$104,3,0)</f>
        <v>2.66</v>
      </c>
      <c r="E17" s="189">
        <f>VLOOKUP(B17,'ЛСР 07.02. ПВХ'!$B$14:$O$104,4,0)</f>
        <v>1.42</v>
      </c>
      <c r="F17" s="109" t="str">
        <f>VLOOKUP(B17,'ЛСР 07.02. ПВХ'!$B$14:$O$104,5,0)</f>
        <v>2,66*1,42</v>
      </c>
      <c r="G17" s="119" t="str">
        <f>VLOOKUP(B17,'ЛСР 07.02. ПВХ'!$B$14:$O$104,6,0)</f>
        <v>шт</v>
      </c>
      <c r="H17" s="108">
        <f t="shared" ca="1" si="2"/>
        <v>3.7772000000000001</v>
      </c>
      <c r="I17" s="196">
        <f ca="1">SUMIF('ЛСР 07.02. ПВХ'!$B$14:$O$104,B17,'ЛСР 07.02. ПВХ'!$K$14:$K$104)</f>
        <v>1</v>
      </c>
      <c r="J17" s="197"/>
      <c r="K17" s="119">
        <f t="shared" ca="1" si="3"/>
        <v>0</v>
      </c>
      <c r="L17" s="181" t="str">
        <f>VLOOKUP(B17,'ЛСР 07.02. ПВХ'!$B$14:$O$104,13,0)</f>
        <v>Черно-коричневый KDD17_Z8 (каталог LG)</v>
      </c>
      <c r="Q17" s="86"/>
      <c r="S17" s="87"/>
    </row>
    <row r="18" spans="1:19" s="85" customFormat="1" ht="19.5" customHeight="1" outlineLevel="3" x14ac:dyDescent="0.25">
      <c r="A18" s="176"/>
      <c r="B18" s="191" t="s">
        <v>133</v>
      </c>
      <c r="C18" s="119"/>
      <c r="D18" s="189">
        <f>VLOOKUP(B18,'ЛСР 07.02. ПВХ'!$B$14:$O$104,3,0)</f>
        <v>1.97</v>
      </c>
      <c r="E18" s="189">
        <f>VLOOKUP(B18,'ЛСР 07.02. ПВХ'!$B$14:$O$104,4,0)</f>
        <v>4.63</v>
      </c>
      <c r="F18" s="109" t="str">
        <f>VLOOKUP(B18,'ЛСР 07.02. ПВХ'!$B$14:$O$104,5,0)</f>
        <v>1,97*4,63</v>
      </c>
      <c r="G18" s="119" t="str">
        <f>VLOOKUP(B18,'ЛСР 07.02. ПВХ'!$B$14:$O$104,6,0)</f>
        <v>шт</v>
      </c>
      <c r="H18" s="108">
        <f t="shared" ca="1" si="2"/>
        <v>82.0899</v>
      </c>
      <c r="I18" s="196">
        <f ca="1">SUMIF('ЛСР 07.02. ПВХ'!$B$14:$O$104,B18,'ЛСР 07.02. ПВХ'!$K$14:$K$104)</f>
        <v>9</v>
      </c>
      <c r="J18" s="197"/>
      <c r="K18" s="119">
        <f t="shared" ca="1" si="3"/>
        <v>0</v>
      </c>
      <c r="L18" s="181" t="str">
        <f>VLOOKUP(B18,'ЛСР 07.02. ПВХ'!$B$14:$O$104,13,0)</f>
        <v>Черно-коричневый KDD17_Z8 (каталог LG)</v>
      </c>
      <c r="Q18" s="86"/>
      <c r="S18" s="87"/>
    </row>
    <row r="19" spans="1:19" s="85" customFormat="1" ht="19.5" customHeight="1" outlineLevel="3" x14ac:dyDescent="0.25">
      <c r="A19" s="176"/>
      <c r="B19" s="191" t="s">
        <v>135</v>
      </c>
      <c r="C19" s="119"/>
      <c r="D19" s="189">
        <f>VLOOKUP(B19,'ЛСР 07.02. ПВХ'!$B$14:$O$104,3,0)</f>
        <v>1.97</v>
      </c>
      <c r="E19" s="189">
        <f>VLOOKUP(B19,'ЛСР 07.02. ПВХ'!$B$14:$O$104,4,0)</f>
        <v>2.72</v>
      </c>
      <c r="F19" s="109" t="str">
        <f>VLOOKUP(B19,'ЛСР 07.02. ПВХ'!$B$14:$O$104,5,0)</f>
        <v>1,97*2,72</v>
      </c>
      <c r="G19" s="119" t="str">
        <f>VLOOKUP(B19,'ЛСР 07.02. ПВХ'!$B$14:$O$104,6,0)</f>
        <v>шт</v>
      </c>
      <c r="H19" s="108">
        <f t="shared" ca="1" si="2"/>
        <v>101.8096</v>
      </c>
      <c r="I19" s="196">
        <f ca="1">SUMIF('ЛСР 07.02. ПВХ'!$B$14:$O$104,B19,'ЛСР 07.02. ПВХ'!$K$14:$K$104)</f>
        <v>19</v>
      </c>
      <c r="J19" s="197"/>
      <c r="K19" s="119">
        <f t="shared" ca="1" si="3"/>
        <v>0</v>
      </c>
      <c r="L19" s="181" t="str">
        <f>VLOOKUP(B19,'ЛСР 07.02. ПВХ'!$B$14:$O$104,13,0)</f>
        <v>Черно-коричневый KDD17_Z8 (каталог LG)</v>
      </c>
      <c r="Q19" s="86"/>
      <c r="S19" s="87"/>
    </row>
    <row r="20" spans="1:19" s="85" customFormat="1" ht="19.5" customHeight="1" outlineLevel="3" x14ac:dyDescent="0.25">
      <c r="A20" s="176"/>
      <c r="B20" s="191" t="s">
        <v>137</v>
      </c>
      <c r="C20" s="119"/>
      <c r="D20" s="189">
        <f>VLOOKUP(B20,'ЛСР 07.02. ПВХ'!$B$14:$O$104,3,0)</f>
        <v>2.27</v>
      </c>
      <c r="E20" s="189">
        <f>VLOOKUP(B20,'ЛСР 07.02. ПВХ'!$B$14:$O$104,4,0)</f>
        <v>2.72</v>
      </c>
      <c r="F20" s="109" t="str">
        <f>VLOOKUP(B20,'ЛСР 07.02. ПВХ'!$B$14:$O$104,5,0)</f>
        <v>2,27*2,72</v>
      </c>
      <c r="G20" s="119" t="str">
        <f>VLOOKUP(B20,'ЛСР 07.02. ПВХ'!$B$14:$O$104,6,0)</f>
        <v>шт</v>
      </c>
      <c r="H20" s="108">
        <f t="shared" ca="1" si="2"/>
        <v>6.1744000000000003</v>
      </c>
      <c r="I20" s="196">
        <f ca="1">SUMIF('ЛСР 07.02. ПВХ'!$B$14:$O$104,B20,'ЛСР 07.02. ПВХ'!$K$14:$K$104)</f>
        <v>1</v>
      </c>
      <c r="J20" s="197"/>
      <c r="K20" s="119">
        <f t="shared" ca="1" si="3"/>
        <v>0</v>
      </c>
      <c r="L20" s="181" t="str">
        <f>VLOOKUP(B20,'ЛСР 07.02. ПВХ'!$B$14:$O$104,13,0)</f>
        <v>Черно-коричневый KDD17_Z8 (каталог LG)</v>
      </c>
      <c r="Q20" s="86"/>
      <c r="S20" s="87"/>
    </row>
    <row r="21" spans="1:19" s="85" customFormat="1" ht="19.5" customHeight="1" outlineLevel="3" x14ac:dyDescent="0.25">
      <c r="A21" s="176"/>
      <c r="B21" s="191" t="s">
        <v>139</v>
      </c>
      <c r="C21" s="119"/>
      <c r="D21" s="189">
        <f>VLOOKUP(B21,'ЛСР 07.02. ПВХ'!$B$14:$O$104,3,0)</f>
        <v>2.17</v>
      </c>
      <c r="E21" s="189">
        <f>VLOOKUP(B21,'ЛСР 07.02. ПВХ'!$B$14:$O$104,4,0)</f>
        <v>2.16</v>
      </c>
      <c r="F21" s="109" t="str">
        <f>VLOOKUP(B21,'ЛСР 07.02. ПВХ'!$B$14:$O$104,5,0)</f>
        <v>2,17*2,16</v>
      </c>
      <c r="G21" s="119" t="str">
        <f>VLOOKUP(B21,'ЛСР 07.02. ПВХ'!$B$14:$O$104,6,0)</f>
        <v>шт</v>
      </c>
      <c r="H21" s="108">
        <f t="shared" ca="1" si="2"/>
        <v>37.497599999999998</v>
      </c>
      <c r="I21" s="196">
        <f ca="1">SUMIF('ЛСР 07.02. ПВХ'!$B$14:$O$104,B21,'ЛСР 07.02. ПВХ'!$K$14:$K$104)</f>
        <v>8</v>
      </c>
      <c r="J21" s="197"/>
      <c r="K21" s="119">
        <f t="shared" ca="1" si="3"/>
        <v>0</v>
      </c>
      <c r="L21" s="181" t="str">
        <f>VLOOKUP(B21,'ЛСР 07.02. ПВХ'!$B$14:$O$104,13,0)</f>
        <v>Черно-коричневый KDD17_Z8 (каталог LG)</v>
      </c>
      <c r="Q21" s="86"/>
      <c r="S21" s="87"/>
    </row>
    <row r="22" spans="1:19" s="85" customFormat="1" ht="19.5" customHeight="1" outlineLevel="3" x14ac:dyDescent="0.25">
      <c r="A22" s="176"/>
      <c r="B22" s="191" t="s">
        <v>143</v>
      </c>
      <c r="C22" s="119"/>
      <c r="D22" s="189">
        <f>VLOOKUP(B22,'ЛСР 07.02. ПВХ'!$B$14:$O$104,3,0)</f>
        <v>2.17</v>
      </c>
      <c r="E22" s="189">
        <f>VLOOKUP(B22,'ЛСР 07.02. ПВХ'!$B$14:$O$104,4,0)</f>
        <v>1.92</v>
      </c>
      <c r="F22" s="109" t="str">
        <f>VLOOKUP(B22,'ЛСР 07.02. ПВХ'!$B$14:$O$104,5,0)</f>
        <v>2,17*1,92</v>
      </c>
      <c r="G22" s="119" t="str">
        <f>VLOOKUP(B22,'ЛСР 07.02. ПВХ'!$B$14:$O$104,6,0)</f>
        <v>шт</v>
      </c>
      <c r="H22" s="108">
        <f t="shared" ca="1" si="2"/>
        <v>8.3327999999999989</v>
      </c>
      <c r="I22" s="196">
        <f ca="1">SUMIF('ЛСР 07.02. ПВХ'!$B$14:$O$104,B22,'ЛСР 07.02. ПВХ'!$K$14:$K$104)</f>
        <v>2</v>
      </c>
      <c r="J22" s="197"/>
      <c r="K22" s="119">
        <f t="shared" ca="1" si="3"/>
        <v>0</v>
      </c>
      <c r="L22" s="181" t="str">
        <f>VLOOKUP(B22,'ЛСР 07.02. ПВХ'!$B$14:$O$104,13,0)</f>
        <v>Черно-коричневый KDD17_Z8 (каталог LG)</v>
      </c>
      <c r="Q22" s="86"/>
      <c r="S22" s="87"/>
    </row>
    <row r="23" spans="1:19" s="85" customFormat="1" ht="19.5" customHeight="1" outlineLevel="3" x14ac:dyDescent="0.25">
      <c r="A23" s="176"/>
      <c r="B23" s="191" t="s">
        <v>145</v>
      </c>
      <c r="C23" s="119"/>
      <c r="D23" s="189">
        <f>VLOOKUP(B23,'ЛСР 07.02. ПВХ'!$B$14:$O$104,3,0)</f>
        <v>1.76</v>
      </c>
      <c r="E23" s="189">
        <f>VLOOKUP(B23,'ЛСР 07.02. ПВХ'!$B$14:$O$104,4,0)</f>
        <v>2.16</v>
      </c>
      <c r="F23" s="109" t="str">
        <f>VLOOKUP(B23,'ЛСР 07.02. ПВХ'!$B$14:$O$104,5,0)</f>
        <v>1,76*2,16</v>
      </c>
      <c r="G23" s="119" t="str">
        <f>VLOOKUP(B23,'ЛСР 07.02. ПВХ'!$B$14:$O$104,6,0)</f>
        <v>шт</v>
      </c>
      <c r="H23" s="108">
        <f t="shared" ca="1" si="1"/>
        <v>752.71680000000003</v>
      </c>
      <c r="I23" s="196">
        <f ca="1">SUMIF('ЛСР 07.02. ПВХ'!$B$14:$O$104,B23,'ЛСР 07.02. ПВХ'!$K$14:$K$104)</f>
        <v>198</v>
      </c>
      <c r="J23" s="197"/>
      <c r="K23" s="119">
        <f t="shared" ca="1" si="0"/>
        <v>0</v>
      </c>
      <c r="L23" s="181" t="str">
        <f>VLOOKUP(B23,'ЛСР 07.02. ПВХ'!$B$14:$O$104,13,0)</f>
        <v>Черно-коричневый KDD17_Z8 (каталог LG)</v>
      </c>
      <c r="Q23" s="86"/>
      <c r="S23" s="87"/>
    </row>
    <row r="24" spans="1:19" s="85" customFormat="1" ht="19.5" customHeight="1" outlineLevel="3" x14ac:dyDescent="0.25">
      <c r="A24" s="176"/>
      <c r="B24" s="191" t="s">
        <v>147</v>
      </c>
      <c r="C24" s="119"/>
      <c r="D24" s="189">
        <f>VLOOKUP(B24,'ЛСР 07.02. ПВХ'!$B$14:$O$104,3,0)</f>
        <v>1.76</v>
      </c>
      <c r="E24" s="189">
        <f>VLOOKUP(B24,'ЛСР 07.02. ПВХ'!$B$14:$O$104,4,0)</f>
        <v>1.96</v>
      </c>
      <c r="F24" s="109" t="str">
        <f>VLOOKUP(B24,'ЛСР 07.02. ПВХ'!$B$14:$O$104,5,0)</f>
        <v>1,76*1,96</v>
      </c>
      <c r="G24" s="119" t="str">
        <f>VLOOKUP(B24,'ЛСР 07.02. ПВХ'!$B$14:$O$104,6,0)</f>
        <v>шт</v>
      </c>
      <c r="H24" s="108">
        <f t="shared" ref="H24:H45" ca="1" si="4">(D24*E24)*I24</f>
        <v>124.18559999999999</v>
      </c>
      <c r="I24" s="196">
        <f ca="1">SUMIF('ЛСР 07.02. ПВХ'!$B$14:$O$104,B24,'ЛСР 07.02. ПВХ'!$K$14:$K$104)</f>
        <v>36</v>
      </c>
      <c r="J24" s="197"/>
      <c r="K24" s="119">
        <f t="shared" ref="K24:K45" ca="1" si="5">J24*I24</f>
        <v>0</v>
      </c>
      <c r="L24" s="181" t="str">
        <f>VLOOKUP(B24,'ЛСР 07.02. ПВХ'!$B$14:$O$104,13,0)</f>
        <v>Черно-коричневый KDD17_Z8 (каталог LG)</v>
      </c>
      <c r="Q24" s="86"/>
      <c r="S24" s="87"/>
    </row>
    <row r="25" spans="1:19" s="85" customFormat="1" ht="19.5" customHeight="1" outlineLevel="3" x14ac:dyDescent="0.25">
      <c r="A25" s="176"/>
      <c r="B25" s="191" t="s">
        <v>149</v>
      </c>
      <c r="C25" s="119"/>
      <c r="D25" s="189">
        <f>VLOOKUP(B25,'ЛСР 07.02. ПВХ'!$B$14:$O$104,3,0)</f>
        <v>1.76</v>
      </c>
      <c r="E25" s="189">
        <f>VLOOKUP(B25,'ЛСР 07.02. ПВХ'!$B$14:$O$104,4,0)</f>
        <v>2.06</v>
      </c>
      <c r="F25" s="109" t="str">
        <f>VLOOKUP(B25,'ЛСР 07.02. ПВХ'!$B$14:$O$104,5,0)</f>
        <v>1,76*2,06</v>
      </c>
      <c r="G25" s="119" t="str">
        <f>VLOOKUP(B25,'ЛСР 07.02. ПВХ'!$B$14:$O$104,6,0)</f>
        <v>шт</v>
      </c>
      <c r="H25" s="108">
        <f t="shared" ca="1" si="4"/>
        <v>134.1472</v>
      </c>
      <c r="I25" s="196">
        <f ca="1">SUMIF('ЛСР 07.02. ПВХ'!$B$14:$O$104,B25,'ЛСР 07.02. ПВХ'!$K$14:$K$104)</f>
        <v>37</v>
      </c>
      <c r="J25" s="197"/>
      <c r="K25" s="119">
        <f t="shared" ca="1" si="5"/>
        <v>0</v>
      </c>
      <c r="L25" s="181" t="str">
        <f>VLOOKUP(B25,'ЛСР 07.02. ПВХ'!$B$14:$O$104,13,0)</f>
        <v>Черно-коричневый KDD17_Z8 (каталог LG)</v>
      </c>
      <c r="Q25" s="86"/>
      <c r="S25" s="87"/>
    </row>
    <row r="26" spans="1:19" s="85" customFormat="1" ht="19.5" customHeight="1" outlineLevel="3" x14ac:dyDescent="0.25">
      <c r="A26" s="176"/>
      <c r="B26" s="191" t="s">
        <v>151</v>
      </c>
      <c r="C26" s="119"/>
      <c r="D26" s="189">
        <f>VLOOKUP(B26,'ЛСР 07.02. ПВХ'!$B$14:$O$104,3,0)</f>
        <v>1.76</v>
      </c>
      <c r="E26" s="189">
        <f>VLOOKUP(B26,'ЛСР 07.02. ПВХ'!$B$14:$O$104,4,0)</f>
        <v>1.4</v>
      </c>
      <c r="F26" s="109" t="str">
        <f>VLOOKUP(B26,'ЛСР 07.02. ПВХ'!$B$14:$O$104,5,0)</f>
        <v>1,76*1,40</v>
      </c>
      <c r="G26" s="119" t="str">
        <f>VLOOKUP(B26,'ЛСР 07.02. ПВХ'!$B$14:$O$104,6,0)</f>
        <v>шт</v>
      </c>
      <c r="H26" s="108">
        <f t="shared" ca="1" si="4"/>
        <v>44.351999999999997</v>
      </c>
      <c r="I26" s="196">
        <f ca="1">SUMIF('ЛСР 07.02. ПВХ'!$B$14:$O$104,B26,'ЛСР 07.02. ПВХ'!$K$14:$K$104)</f>
        <v>18</v>
      </c>
      <c r="J26" s="197"/>
      <c r="K26" s="119">
        <f t="shared" ca="1" si="5"/>
        <v>0</v>
      </c>
      <c r="L26" s="181" t="str">
        <f>VLOOKUP(B26,'ЛСР 07.02. ПВХ'!$B$14:$O$104,13,0)</f>
        <v>Черно-коричневый KDD17_Z8 (каталог LG)</v>
      </c>
      <c r="Q26" s="86"/>
      <c r="S26" s="87"/>
    </row>
    <row r="27" spans="1:19" s="85" customFormat="1" ht="19.5" customHeight="1" outlineLevel="3" x14ac:dyDescent="0.25">
      <c r="A27" s="176"/>
      <c r="B27" s="191" t="s">
        <v>153</v>
      </c>
      <c r="C27" s="119"/>
      <c r="D27" s="189">
        <f>VLOOKUP(B27,'ЛСР 07.02. ПВХ'!$B$14:$O$104,3,0)</f>
        <v>1.56</v>
      </c>
      <c r="E27" s="189">
        <f>VLOOKUP(B27,'ЛСР 07.02. ПВХ'!$B$14:$O$104,4,0)</f>
        <v>0.86</v>
      </c>
      <c r="F27" s="109" t="str">
        <f>VLOOKUP(B27,'ЛСР 07.02. ПВХ'!$B$14:$O$104,5,0)</f>
        <v>1,56*0,86</v>
      </c>
      <c r="G27" s="119" t="str">
        <f>VLOOKUP(B27,'ЛСР 07.02. ПВХ'!$B$14:$O$104,6,0)</f>
        <v>шт</v>
      </c>
      <c r="H27" s="108">
        <f t="shared" ca="1" si="4"/>
        <v>13.416</v>
      </c>
      <c r="I27" s="196">
        <f ca="1">SUMIF('ЛСР 07.02. ПВХ'!$B$14:$O$104,B27,'ЛСР 07.02. ПВХ'!$K$14:$K$104)</f>
        <v>10</v>
      </c>
      <c r="J27" s="197"/>
      <c r="K27" s="119">
        <f t="shared" ca="1" si="5"/>
        <v>0</v>
      </c>
      <c r="L27" s="181" t="str">
        <f>VLOOKUP(B27,'ЛСР 07.02. ПВХ'!$B$14:$O$104,13,0)</f>
        <v>Черно-коричневый KDD17_Z8 (каталог LG)</v>
      </c>
      <c r="Q27" s="86"/>
      <c r="S27" s="87"/>
    </row>
    <row r="28" spans="1:19" s="85" customFormat="1" ht="19.5" customHeight="1" outlineLevel="3" x14ac:dyDescent="0.25">
      <c r="A28" s="176"/>
      <c r="B28" s="191" t="s">
        <v>155</v>
      </c>
      <c r="C28" s="119"/>
      <c r="D28" s="189">
        <f>VLOOKUP(B28,'ЛСР 07.02. ПВХ'!$B$14:$O$104,3,0)</f>
        <v>1.76</v>
      </c>
      <c r="E28" s="189">
        <f>VLOOKUP(B28,'ЛСР 07.02. ПВХ'!$B$14:$O$104,4,0)</f>
        <v>0.86</v>
      </c>
      <c r="F28" s="109" t="str">
        <f>VLOOKUP(B28,'ЛСР 07.02. ПВХ'!$B$14:$O$104,5,0)</f>
        <v>1,76*0,86</v>
      </c>
      <c r="G28" s="119" t="str">
        <f>VLOOKUP(B28,'ЛСР 07.02. ПВХ'!$B$14:$O$104,6,0)</f>
        <v>шт</v>
      </c>
      <c r="H28" s="108">
        <f t="shared" ca="1" si="4"/>
        <v>3.0272000000000001</v>
      </c>
      <c r="I28" s="196">
        <f ca="1">SUMIF('ЛСР 07.02. ПВХ'!$B$14:$O$104,B28,'ЛСР 07.02. ПВХ'!$K$14:$K$104)</f>
        <v>2</v>
      </c>
      <c r="J28" s="197"/>
      <c r="K28" s="119">
        <f t="shared" ca="1" si="5"/>
        <v>0</v>
      </c>
      <c r="L28" s="181" t="str">
        <f>VLOOKUP(B28,'ЛСР 07.02. ПВХ'!$B$14:$O$104,13,0)</f>
        <v>Черно-коричневый KDD17_Z8 (каталог LG)</v>
      </c>
      <c r="Q28" s="86"/>
      <c r="S28" s="87"/>
    </row>
    <row r="29" spans="1:19" s="85" customFormat="1" ht="19.5" customHeight="1" outlineLevel="3" x14ac:dyDescent="0.25">
      <c r="A29" s="176"/>
      <c r="B29" s="191" t="s">
        <v>156</v>
      </c>
      <c r="C29" s="119"/>
      <c r="D29" s="189">
        <f>VLOOKUP(B29,'ЛСР 07.02. ПВХ'!$B$14:$O$104,3,0)</f>
        <v>1.76</v>
      </c>
      <c r="E29" s="189">
        <f>VLOOKUP(B29,'ЛСР 07.02. ПВХ'!$B$14:$O$104,4,0)</f>
        <v>0.86</v>
      </c>
      <c r="F29" s="109" t="str">
        <f>VLOOKUP(B29,'ЛСР 07.02. ПВХ'!$B$14:$O$104,5,0)</f>
        <v>1,76*0,86</v>
      </c>
      <c r="G29" s="119" t="str">
        <f>VLOOKUP(B29,'ЛСР 07.02. ПВХ'!$B$14:$O$104,6,0)</f>
        <v>шт</v>
      </c>
      <c r="H29" s="108">
        <f t="shared" ca="1" si="4"/>
        <v>30.272000000000002</v>
      </c>
      <c r="I29" s="196">
        <f ca="1">SUMIF('ЛСР 07.02. ПВХ'!$B$14:$O$104,B29,'ЛСР 07.02. ПВХ'!$K$14:$K$104)</f>
        <v>20</v>
      </c>
      <c r="J29" s="197"/>
      <c r="K29" s="119">
        <f t="shared" ca="1" si="5"/>
        <v>0</v>
      </c>
      <c r="L29" s="181" t="str">
        <f>VLOOKUP(B29,'ЛСР 07.02. ПВХ'!$B$14:$O$104,13,0)</f>
        <v>Черно-коричневый KDD17_Z8 (каталог LG)</v>
      </c>
      <c r="Q29" s="86"/>
      <c r="S29" s="87"/>
    </row>
    <row r="30" spans="1:19" s="85" customFormat="1" ht="19.5" customHeight="1" outlineLevel="3" x14ac:dyDescent="0.25">
      <c r="A30" s="176"/>
      <c r="B30" s="191" t="s">
        <v>157</v>
      </c>
      <c r="C30" s="119"/>
      <c r="D30" s="189">
        <f>VLOOKUP(B30,'ЛСР 07.02. ПВХ'!$B$14:$O$104,3,0)</f>
        <v>1.76</v>
      </c>
      <c r="E30" s="189">
        <f>VLOOKUP(B30,'ЛСР 07.02. ПВХ'!$B$14:$O$104,4,0)</f>
        <v>2.04</v>
      </c>
      <c r="F30" s="109" t="str">
        <f>VLOOKUP(B30,'ЛСР 07.02. ПВХ'!$B$14:$O$104,5,0)</f>
        <v>1,76*2,04</v>
      </c>
      <c r="G30" s="119" t="str">
        <f>VLOOKUP(B30,'ЛСР 07.02. ПВХ'!$B$14:$O$104,6,0)</f>
        <v>шт</v>
      </c>
      <c r="H30" s="108">
        <f t="shared" ca="1" si="4"/>
        <v>3.5904000000000003</v>
      </c>
      <c r="I30" s="196">
        <f ca="1">SUMIF('ЛСР 07.02. ПВХ'!$B$14:$O$104,B30,'ЛСР 07.02. ПВХ'!$K$14:$K$104)</f>
        <v>1</v>
      </c>
      <c r="J30" s="197"/>
      <c r="K30" s="119">
        <f t="shared" ca="1" si="5"/>
        <v>0</v>
      </c>
      <c r="L30" s="181" t="str">
        <f>VLOOKUP(B30,'ЛСР 07.02. ПВХ'!$B$14:$O$104,13,0)</f>
        <v>Черно-коричневый KDD17_Z8 (каталог LG)</v>
      </c>
      <c r="Q30" s="86"/>
      <c r="S30" s="87"/>
    </row>
    <row r="31" spans="1:19" s="85" customFormat="1" ht="19.5" customHeight="1" outlineLevel="3" x14ac:dyDescent="0.25">
      <c r="A31" s="176"/>
      <c r="B31" s="191" t="s">
        <v>159</v>
      </c>
      <c r="C31" s="119"/>
      <c r="D31" s="189">
        <f>VLOOKUP(B31,'ЛСР 07.02. ПВХ'!$B$14:$O$104,3,0)</f>
        <v>2.17</v>
      </c>
      <c r="E31" s="189">
        <f>VLOOKUP(B31,'ЛСР 07.02. ПВХ'!$B$14:$O$104,4,0)</f>
        <v>1.67</v>
      </c>
      <c r="F31" s="109" t="str">
        <f>VLOOKUP(B31,'ЛСР 07.02. ПВХ'!$B$14:$O$104,5,0)</f>
        <v>2,17*1,67</v>
      </c>
      <c r="G31" s="119" t="str">
        <f>VLOOKUP(B31,'ЛСР 07.02. ПВХ'!$B$14:$O$104,6,0)</f>
        <v>шт</v>
      </c>
      <c r="H31" s="108">
        <f t="shared" ca="1" si="4"/>
        <v>3.6238999999999999</v>
      </c>
      <c r="I31" s="196">
        <f ca="1">SUMIF('ЛСР 07.02. ПВХ'!$B$14:$O$104,B31,'ЛСР 07.02. ПВХ'!$K$14:$K$104)</f>
        <v>1</v>
      </c>
      <c r="J31" s="197"/>
      <c r="K31" s="119">
        <f t="shared" ca="1" si="5"/>
        <v>0</v>
      </c>
      <c r="L31" s="181" t="str">
        <f>VLOOKUP(B31,'ЛСР 07.02. ПВХ'!$B$14:$O$104,13,0)</f>
        <v>Черно-коричневый KDD17_Z8 (каталог LG)</v>
      </c>
      <c r="Q31" s="86"/>
      <c r="S31" s="87"/>
    </row>
    <row r="32" spans="1:19" s="85" customFormat="1" ht="19.5" customHeight="1" outlineLevel="3" x14ac:dyDescent="0.25">
      <c r="A32" s="176"/>
      <c r="B32" s="191" t="s">
        <v>161</v>
      </c>
      <c r="C32" s="119"/>
      <c r="D32" s="189">
        <f>VLOOKUP(B32,'ЛСР 07.02. ПВХ'!$B$14:$O$104,3,0)</f>
        <v>1.76</v>
      </c>
      <c r="E32" s="189">
        <f>VLOOKUP(B32,'ЛСР 07.02. ПВХ'!$B$14:$O$104,4,0)</f>
        <v>1.67</v>
      </c>
      <c r="F32" s="109" t="str">
        <f>VLOOKUP(B32,'ЛСР 07.02. ПВХ'!$B$14:$O$104,5,0)</f>
        <v>1,76*1,67</v>
      </c>
      <c r="G32" s="119" t="str">
        <f>VLOOKUP(B32,'ЛСР 07.02. ПВХ'!$B$14:$O$104,6,0)</f>
        <v>шт</v>
      </c>
      <c r="H32" s="108">
        <f t="shared" ca="1" si="4"/>
        <v>105.8112</v>
      </c>
      <c r="I32" s="196">
        <f ca="1">SUMIF('ЛСР 07.02. ПВХ'!$B$14:$O$104,B32,'ЛСР 07.02. ПВХ'!$K$14:$K$104)</f>
        <v>36</v>
      </c>
      <c r="J32" s="197"/>
      <c r="K32" s="119">
        <f t="shared" ca="1" si="5"/>
        <v>0</v>
      </c>
      <c r="L32" s="181" t="str">
        <f>VLOOKUP(B32,'ЛСР 07.02. ПВХ'!$B$14:$O$104,13,0)</f>
        <v>Черно-коричневый KDD17_Z8 (каталог LG)</v>
      </c>
      <c r="Q32" s="86"/>
      <c r="S32" s="87"/>
    </row>
    <row r="33" spans="1:19" s="85" customFormat="1" ht="19.5" customHeight="1" outlineLevel="3" x14ac:dyDescent="0.25">
      <c r="A33" s="176"/>
      <c r="B33" s="191" t="s">
        <v>163</v>
      </c>
      <c r="C33" s="119"/>
      <c r="D33" s="189">
        <f>VLOOKUP(B33,'ЛСР 07.02. ПВХ'!$B$14:$O$104,3,0)</f>
        <v>1.65</v>
      </c>
      <c r="E33" s="189">
        <f>VLOOKUP(B33,'ЛСР 07.02. ПВХ'!$B$14:$O$104,4,0)</f>
        <v>1.35</v>
      </c>
      <c r="F33" s="109" t="str">
        <f>VLOOKUP(B33,'ЛСР 07.02. ПВХ'!$B$14:$O$104,5,0)</f>
        <v>1,65*1,35</v>
      </c>
      <c r="G33" s="119" t="str">
        <f>VLOOKUP(B33,'ЛСР 07.02. ПВХ'!$B$14:$O$104,6,0)</f>
        <v>шт</v>
      </c>
      <c r="H33" s="108">
        <f t="shared" ca="1" si="4"/>
        <v>2.2275</v>
      </c>
      <c r="I33" s="196">
        <f ca="1">SUMIF('ЛСР 07.02. ПВХ'!$B$14:$O$104,B33,'ЛСР 07.02. ПВХ'!$K$14:$K$104)</f>
        <v>1</v>
      </c>
      <c r="J33" s="197"/>
      <c r="K33" s="119">
        <f t="shared" ca="1" si="5"/>
        <v>0</v>
      </c>
      <c r="L33" s="181" t="str">
        <f>VLOOKUP(B33,'ЛСР 07.02. ПВХ'!$B$14:$O$104,13,0)</f>
        <v>Черно-коричневый KDD17_Z8 (каталог LG)</v>
      </c>
      <c r="Q33" s="86"/>
      <c r="S33" s="87"/>
    </row>
    <row r="34" spans="1:19" s="85" customFormat="1" ht="19.5" customHeight="1" outlineLevel="3" x14ac:dyDescent="0.25">
      <c r="A34" s="176"/>
      <c r="B34" s="191" t="s">
        <v>165</v>
      </c>
      <c r="C34" s="119"/>
      <c r="D34" s="189">
        <f>VLOOKUP(B34,'ЛСР 07.02. ПВХ'!$B$14:$O$104,3,0)</f>
        <v>1.96</v>
      </c>
      <c r="E34" s="189">
        <f>VLOOKUP(B34,'ЛСР 07.02. ПВХ'!$B$14:$O$104,4,0)</f>
        <v>1.67</v>
      </c>
      <c r="F34" s="109" t="str">
        <f>VLOOKUP(B34,'ЛСР 07.02. ПВХ'!$B$14:$O$104,5,0)</f>
        <v>1,96*1,67</v>
      </c>
      <c r="G34" s="119" t="str">
        <f>VLOOKUP(B34,'ЛСР 07.02. ПВХ'!$B$14:$O$104,6,0)</f>
        <v>шт</v>
      </c>
      <c r="H34" s="108">
        <f t="shared" ca="1" si="4"/>
        <v>6.5463999999999993</v>
      </c>
      <c r="I34" s="196">
        <f ca="1">SUMIF('ЛСР 07.02. ПВХ'!$B$14:$O$104,B34,'ЛСР 07.02. ПВХ'!$K$14:$K$104)</f>
        <v>2</v>
      </c>
      <c r="J34" s="197"/>
      <c r="K34" s="119">
        <f t="shared" ca="1" si="5"/>
        <v>0</v>
      </c>
      <c r="L34" s="181" t="str">
        <f>VLOOKUP(B34,'ЛСР 07.02. ПВХ'!$B$14:$O$104,13,0)</f>
        <v>Черно-коричневый KDD17_Z8 (каталог LG)</v>
      </c>
      <c r="Q34" s="86"/>
      <c r="S34" s="87"/>
    </row>
    <row r="35" spans="1:19" s="85" customFormat="1" ht="19.5" customHeight="1" outlineLevel="3" x14ac:dyDescent="0.25">
      <c r="A35" s="176"/>
      <c r="B35" s="191" t="s">
        <v>169</v>
      </c>
      <c r="C35" s="119"/>
      <c r="D35" s="189">
        <f>VLOOKUP(B35,'ЛСР 07.02. ПВХ'!$B$14:$O$104,3,0)</f>
        <v>2.46</v>
      </c>
      <c r="E35" s="189">
        <f>VLOOKUP(B35,'ЛСР 07.02. ПВХ'!$B$14:$O$104,4,0)</f>
        <v>1.96</v>
      </c>
      <c r="F35" s="109" t="str">
        <f>VLOOKUP(B35,'ЛСР 07.02. ПВХ'!$B$14:$O$104,5,0)</f>
        <v>2,46*1,96</v>
      </c>
      <c r="G35" s="119" t="str">
        <f>VLOOKUP(B35,'ЛСР 07.02. ПВХ'!$B$14:$O$104,6,0)</f>
        <v>шт</v>
      </c>
      <c r="H35" s="108">
        <f t="shared" ca="1" si="4"/>
        <v>86.788800000000009</v>
      </c>
      <c r="I35" s="196">
        <f ca="1">SUMIF('ЛСР 07.02. ПВХ'!$B$14:$O$104,B35,'ЛСР 07.02. ПВХ'!$K$14:$K$104)</f>
        <v>18</v>
      </c>
      <c r="J35" s="197"/>
      <c r="K35" s="119">
        <f t="shared" ca="1" si="5"/>
        <v>0</v>
      </c>
      <c r="L35" s="181" t="str">
        <f>VLOOKUP(B35,'ЛСР 07.02. ПВХ'!$B$14:$O$104,13,0)</f>
        <v>Белый</v>
      </c>
      <c r="Q35" s="86"/>
      <c r="S35" s="87"/>
    </row>
    <row r="36" spans="1:19" s="85" customFormat="1" ht="19.5" customHeight="1" outlineLevel="3" x14ac:dyDescent="0.25">
      <c r="A36" s="176"/>
      <c r="B36" s="191" t="s">
        <v>171</v>
      </c>
      <c r="C36" s="119"/>
      <c r="D36" s="189">
        <f>VLOOKUP(B36,'ЛСР 07.02. ПВХ'!$B$14:$O$104,3,0)</f>
        <v>2.46</v>
      </c>
      <c r="E36" s="189">
        <f>VLOOKUP(B36,'ЛСР 07.02. ПВХ'!$B$14:$O$104,4,0)</f>
        <v>2.06</v>
      </c>
      <c r="F36" s="109" t="str">
        <f>VLOOKUP(B36,'ЛСР 07.02. ПВХ'!$B$14:$O$104,5,0)</f>
        <v>2,46*2,06</v>
      </c>
      <c r="G36" s="119" t="str">
        <f>VLOOKUP(B36,'ЛСР 07.02. ПВХ'!$B$14:$O$104,6,0)</f>
        <v>шт</v>
      </c>
      <c r="H36" s="108">
        <f t="shared" ca="1" si="4"/>
        <v>177.36599999999999</v>
      </c>
      <c r="I36" s="196">
        <f ca="1">SUMIF('ЛСР 07.02. ПВХ'!$B$14:$O$104,B36,'ЛСР 07.02. ПВХ'!$K$14:$K$104)</f>
        <v>35</v>
      </c>
      <c r="J36" s="197"/>
      <c r="K36" s="119">
        <f t="shared" ca="1" si="5"/>
        <v>0</v>
      </c>
      <c r="L36" s="181" t="str">
        <f>VLOOKUP(B36,'ЛСР 07.02. ПВХ'!$B$14:$O$104,13,0)</f>
        <v>Черно-коричневый KDD17_Z8 (каталог LG)</v>
      </c>
      <c r="Q36" s="86"/>
      <c r="S36" s="87"/>
    </row>
    <row r="37" spans="1:19" s="85" customFormat="1" ht="19.5" customHeight="1" outlineLevel="3" x14ac:dyDescent="0.25">
      <c r="A37" s="176"/>
      <c r="B37" s="191" t="s">
        <v>173</v>
      </c>
      <c r="C37" s="119"/>
      <c r="D37" s="189">
        <f>VLOOKUP(B37,'ЛСР 07.02. ПВХ'!$B$14:$O$104,3,0)</f>
        <v>2.46</v>
      </c>
      <c r="E37" s="189">
        <f>VLOOKUP(B37,'ЛСР 07.02. ПВХ'!$B$14:$O$104,4,0)</f>
        <v>2.06</v>
      </c>
      <c r="F37" s="109" t="str">
        <f>VLOOKUP(B37,'ЛСР 07.02. ПВХ'!$B$14:$O$104,5,0)</f>
        <v>2,46*2,06</v>
      </c>
      <c r="G37" s="119" t="str">
        <f>VLOOKUP(B37,'ЛСР 07.02. ПВХ'!$B$14:$O$104,6,0)</f>
        <v>шт</v>
      </c>
      <c r="H37" s="108">
        <f t="shared" ca="1" si="4"/>
        <v>86.149199999999993</v>
      </c>
      <c r="I37" s="196">
        <f ca="1">SUMIF('ЛСР 07.02. ПВХ'!$B$14:$O$104,B37,'ЛСР 07.02. ПВХ'!$K$14:$K$104)</f>
        <v>17</v>
      </c>
      <c r="J37" s="197"/>
      <c r="K37" s="119">
        <f t="shared" ca="1" si="5"/>
        <v>0</v>
      </c>
      <c r="L37" s="181" t="str">
        <f>VLOOKUP(B37,'ЛСР 07.02. ПВХ'!$B$14:$O$104,13,0)</f>
        <v>Белый</v>
      </c>
      <c r="Q37" s="86"/>
      <c r="S37" s="87"/>
    </row>
    <row r="38" spans="1:19" s="85" customFormat="1" ht="19.5" customHeight="1" outlineLevel="3" x14ac:dyDescent="0.25">
      <c r="A38" s="176"/>
      <c r="B38" s="191" t="s">
        <v>174</v>
      </c>
      <c r="C38" s="119"/>
      <c r="D38" s="189">
        <f>VLOOKUP(B38,'ЛСР 07.02. ПВХ'!$B$14:$O$104,3,0)</f>
        <v>2.46</v>
      </c>
      <c r="E38" s="189">
        <f>VLOOKUP(B38,'ЛСР 07.02. ПВХ'!$B$14:$O$104,4,0)</f>
        <v>2.06</v>
      </c>
      <c r="F38" s="109" t="str">
        <f>VLOOKUP(B38,'ЛСР 07.02. ПВХ'!$B$14:$O$104,5,0)</f>
        <v>2,46*2,06</v>
      </c>
      <c r="G38" s="119" t="str">
        <f>VLOOKUP(B38,'ЛСР 07.02. ПВХ'!$B$14:$O$104,6,0)</f>
        <v>шт</v>
      </c>
      <c r="H38" s="108">
        <f t="shared" ca="1" si="4"/>
        <v>96.284399999999991</v>
      </c>
      <c r="I38" s="196">
        <f ca="1">SUMIF('ЛСР 07.02. ПВХ'!$B$14:$O$104,B38,'ЛСР 07.02. ПВХ'!$K$14:$K$104)</f>
        <v>19</v>
      </c>
      <c r="J38" s="197"/>
      <c r="K38" s="119">
        <f t="shared" ca="1" si="5"/>
        <v>0</v>
      </c>
      <c r="L38" s="181" t="str">
        <f>VLOOKUP(B38,'ЛСР 07.02. ПВХ'!$B$14:$O$104,13,0)</f>
        <v>Черно-коричневый KDD17_Z8 (каталог LG)</v>
      </c>
      <c r="Q38" s="86"/>
      <c r="S38" s="87"/>
    </row>
    <row r="39" spans="1:19" s="85" customFormat="1" ht="19.5" customHeight="1" outlineLevel="3" x14ac:dyDescent="0.25">
      <c r="A39" s="176"/>
      <c r="B39" s="191" t="s">
        <v>175</v>
      </c>
      <c r="C39" s="119"/>
      <c r="D39" s="189">
        <f>VLOOKUP(B39,'ЛСР 07.02. ПВХ'!$B$14:$O$104,3,0)</f>
        <v>2.66</v>
      </c>
      <c r="E39" s="189">
        <f>VLOOKUP(B39,'ЛСР 07.02. ПВХ'!$B$14:$O$104,4,0)</f>
        <v>1.96</v>
      </c>
      <c r="F39" s="109" t="str">
        <f>VLOOKUP(B39,'ЛСР 07.02. ПВХ'!$B$14:$O$104,5,0)</f>
        <v>2,66*1,96</v>
      </c>
      <c r="G39" s="119" t="str">
        <f>VLOOKUP(B39,'ЛСР 07.02. ПВХ'!$B$14:$O$104,6,0)</f>
        <v>шт</v>
      </c>
      <c r="H39" s="108">
        <f t="shared" ca="1" si="4"/>
        <v>5.2136000000000005</v>
      </c>
      <c r="I39" s="196">
        <f ca="1">SUMIF('ЛСР 07.02. ПВХ'!$B$14:$O$104,B39,'ЛСР 07.02. ПВХ'!$K$14:$K$104)</f>
        <v>1</v>
      </c>
      <c r="J39" s="197"/>
      <c r="K39" s="119">
        <f t="shared" ca="1" si="5"/>
        <v>0</v>
      </c>
      <c r="L39" s="181" t="str">
        <f>VLOOKUP(B39,'ЛСР 07.02. ПВХ'!$B$14:$O$104,13,0)</f>
        <v>Черно-коричневый KDD17_Z8 (каталог LG)</v>
      </c>
      <c r="Q39" s="86"/>
      <c r="S39" s="87"/>
    </row>
    <row r="40" spans="1:19" s="85" customFormat="1" ht="19.5" customHeight="1" outlineLevel="3" x14ac:dyDescent="0.25">
      <c r="A40" s="176"/>
      <c r="B40" s="191" t="s">
        <v>177</v>
      </c>
      <c r="C40" s="119"/>
      <c r="D40" s="189">
        <f>VLOOKUP(B40,'ЛСР 07.02. ПВХ'!$B$14:$O$104,3,0)</f>
        <v>2.66</v>
      </c>
      <c r="E40" s="189">
        <f>VLOOKUP(B40,'ЛСР 07.02. ПВХ'!$B$14:$O$104,4,0)</f>
        <v>2.06</v>
      </c>
      <c r="F40" s="109" t="str">
        <f>VLOOKUP(B40,'ЛСР 07.02. ПВХ'!$B$14:$O$104,5,0)</f>
        <v>2,66*2,06</v>
      </c>
      <c r="G40" s="119" t="str">
        <f>VLOOKUP(B40,'ЛСР 07.02. ПВХ'!$B$14:$O$104,6,0)</f>
        <v>шт</v>
      </c>
      <c r="H40" s="108">
        <f t="shared" ca="1" si="4"/>
        <v>10.959200000000001</v>
      </c>
      <c r="I40" s="196">
        <f ca="1">SUMIF('ЛСР 07.02. ПВХ'!$B$14:$O$104,B40,'ЛСР 07.02. ПВХ'!$K$14:$K$104)</f>
        <v>2</v>
      </c>
      <c r="J40" s="197"/>
      <c r="K40" s="119">
        <f t="shared" ca="1" si="5"/>
        <v>0</v>
      </c>
      <c r="L40" s="181" t="str">
        <f>VLOOKUP(B40,'ЛСР 07.02. ПВХ'!$B$14:$O$104,13,0)</f>
        <v>Черно-коричневый KDD17_Z8 (каталог LG)</v>
      </c>
      <c r="Q40" s="86"/>
      <c r="S40" s="87"/>
    </row>
    <row r="41" spans="1:19" s="85" customFormat="1" ht="19.5" customHeight="1" outlineLevel="3" x14ac:dyDescent="0.25">
      <c r="A41" s="176"/>
      <c r="B41" s="191" t="s">
        <v>179</v>
      </c>
      <c r="C41" s="119"/>
      <c r="D41" s="189">
        <f>VLOOKUP(B41,'ЛСР 07.02. ПВХ'!$B$14:$O$104,3,0)</f>
        <v>2.66</v>
      </c>
      <c r="E41" s="189">
        <f>VLOOKUP(B41,'ЛСР 07.02. ПВХ'!$B$14:$O$104,4,0)</f>
        <v>2.06</v>
      </c>
      <c r="F41" s="109" t="str">
        <f>VLOOKUP(B41,'ЛСР 07.02. ПВХ'!$B$14:$O$104,5,0)</f>
        <v>2,66*2,06</v>
      </c>
      <c r="G41" s="119" t="str">
        <f>VLOOKUP(B41,'ЛСР 07.02. ПВХ'!$B$14:$O$104,6,0)</f>
        <v>шт</v>
      </c>
      <c r="H41" s="108">
        <f t="shared" ca="1" si="4"/>
        <v>5.4796000000000005</v>
      </c>
      <c r="I41" s="196">
        <f ca="1">SUMIF('ЛСР 07.02. ПВХ'!$B$14:$O$104,B41,'ЛСР 07.02. ПВХ'!$K$14:$K$104)</f>
        <v>1</v>
      </c>
      <c r="J41" s="197"/>
      <c r="K41" s="119">
        <f t="shared" ca="1" si="5"/>
        <v>0</v>
      </c>
      <c r="L41" s="181" t="str">
        <f>VLOOKUP(B41,'ЛСР 07.02. ПВХ'!$B$14:$O$104,13,0)</f>
        <v>Черно-коричневый KDD17_Z8 (каталог LG)</v>
      </c>
      <c r="Q41" s="86"/>
      <c r="S41" s="87"/>
    </row>
    <row r="42" spans="1:19" s="85" customFormat="1" ht="19.5" customHeight="1" outlineLevel="3" x14ac:dyDescent="0.25">
      <c r="A42" s="176"/>
      <c r="B42" s="191" t="s">
        <v>180</v>
      </c>
      <c r="C42" s="119"/>
      <c r="D42" s="189">
        <f>VLOOKUP(B42,'ЛСР 07.02. ПВХ'!$B$14:$O$104,3,0)</f>
        <v>2.46</v>
      </c>
      <c r="E42" s="189">
        <f>VLOOKUP(B42,'ЛСР 07.02. ПВХ'!$B$14:$O$104,4,0)</f>
        <v>2.04</v>
      </c>
      <c r="F42" s="109" t="str">
        <f>VLOOKUP(B42,'ЛСР 07.02. ПВХ'!$B$14:$O$104,5,0)</f>
        <v>2,46*2,04</v>
      </c>
      <c r="G42" s="119" t="str">
        <f>VLOOKUP(B42,'ЛСР 07.02. ПВХ'!$B$14:$O$104,6,0)</f>
        <v>шт</v>
      </c>
      <c r="H42" s="108">
        <f t="shared" ca="1" si="4"/>
        <v>85.312799999999996</v>
      </c>
      <c r="I42" s="196">
        <f ca="1">SUMIF('ЛСР 07.02. ПВХ'!$B$14:$O$104,B42,'ЛСР 07.02. ПВХ'!$K$14:$K$104)</f>
        <v>17</v>
      </c>
      <c r="J42" s="197"/>
      <c r="K42" s="119">
        <f t="shared" ca="1" si="5"/>
        <v>0</v>
      </c>
      <c r="L42" s="181" t="str">
        <f>VLOOKUP(B42,'ЛСР 07.02. ПВХ'!$B$14:$O$104,13,0)</f>
        <v>Черно-коричневый KDD17_Z8 (каталог LG)</v>
      </c>
      <c r="Q42" s="86"/>
      <c r="S42" s="87"/>
    </row>
    <row r="43" spans="1:19" s="85" customFormat="1" ht="19.5" customHeight="1" outlineLevel="3" x14ac:dyDescent="0.25">
      <c r="A43" s="176"/>
      <c r="B43" s="191" t="s">
        <v>182</v>
      </c>
      <c r="C43" s="119"/>
      <c r="D43" s="189">
        <f>VLOOKUP(B43,'ЛСР 07.02. ПВХ'!$B$14:$O$104,3,0)</f>
        <v>1.97</v>
      </c>
      <c r="E43" s="189">
        <f>VLOOKUP(B43,'ЛСР 07.02. ПВХ'!$B$14:$O$104,4,0)</f>
        <v>4.3499999999999996</v>
      </c>
      <c r="F43" s="109" t="str">
        <f>VLOOKUP(B43,'ЛСР 07.02. ПВХ'!$B$14:$O$104,5,0)</f>
        <v>1,97*4,35</v>
      </c>
      <c r="G43" s="119" t="str">
        <f>VLOOKUP(B43,'ЛСР 07.02. ПВХ'!$B$14:$O$104,6,0)</f>
        <v>шт</v>
      </c>
      <c r="H43" s="108">
        <f t="shared" ca="1" si="4"/>
        <v>145.6815</v>
      </c>
      <c r="I43" s="196">
        <f ca="1">SUMIF('ЛСР 07.02. ПВХ'!$B$14:$O$104,B43,'ЛСР 07.02. ПВХ'!$K$14:$K$104)</f>
        <v>17</v>
      </c>
      <c r="J43" s="197"/>
      <c r="K43" s="119">
        <f t="shared" ca="1" si="5"/>
        <v>0</v>
      </c>
      <c r="L43" s="181" t="str">
        <f>VLOOKUP(B43,'ЛСР 07.02. ПВХ'!$B$14:$O$104,13,0)</f>
        <v>Черно-коричневый KDD17_Z8 (каталог LG)</v>
      </c>
      <c r="Q43" s="86"/>
      <c r="S43" s="87"/>
    </row>
    <row r="44" spans="1:19" s="85" customFormat="1" ht="19.5" customHeight="1" outlineLevel="3" x14ac:dyDescent="0.25">
      <c r="A44" s="176"/>
      <c r="B44" s="191" t="s">
        <v>184</v>
      </c>
      <c r="C44" s="119"/>
      <c r="D44" s="189">
        <f>VLOOKUP(B44,'ЛСР 07.02. ПВХ'!$B$14:$O$104,3,0)</f>
        <v>1.97</v>
      </c>
      <c r="E44" s="189">
        <f>VLOOKUP(B44,'ЛСР 07.02. ПВХ'!$B$14:$O$104,4,0)</f>
        <v>2.62</v>
      </c>
      <c r="F44" s="109" t="str">
        <f>VLOOKUP(B44,'ЛСР 07.02. ПВХ'!$B$14:$O$104,5,0)</f>
        <v>1,97*2,62</v>
      </c>
      <c r="G44" s="119" t="str">
        <f>VLOOKUP(B44,'ЛСР 07.02. ПВХ'!$B$14:$O$104,6,0)</f>
        <v>шт</v>
      </c>
      <c r="H44" s="108">
        <f t="shared" ca="1" si="4"/>
        <v>67.098200000000006</v>
      </c>
      <c r="I44" s="196">
        <f ca="1">SUMIF('ЛСР 07.02. ПВХ'!$B$14:$O$104,B44,'ЛСР 07.02. ПВХ'!$K$14:$K$104)</f>
        <v>13</v>
      </c>
      <c r="J44" s="197"/>
      <c r="K44" s="119">
        <f t="shared" ca="1" si="5"/>
        <v>0</v>
      </c>
      <c r="L44" s="181" t="str">
        <f>VLOOKUP(B44,'ЛСР 07.02. ПВХ'!$B$14:$O$104,13,0)</f>
        <v>Черно-коричневый KDD17_Z8 (каталог LG)</v>
      </c>
      <c r="Q44" s="86"/>
      <c r="S44" s="87"/>
    </row>
    <row r="45" spans="1:19" s="85" customFormat="1" ht="19.5" customHeight="1" outlineLevel="3" x14ac:dyDescent="0.25">
      <c r="A45" s="176"/>
      <c r="B45" s="191" t="s">
        <v>186</v>
      </c>
      <c r="C45" s="119"/>
      <c r="D45" s="189">
        <f>VLOOKUP(B45,'ЛСР 07.02. ПВХ'!$B$14:$O$104,3,0)</f>
        <v>1.97</v>
      </c>
      <c r="E45" s="189">
        <f>VLOOKUP(B45,'ЛСР 07.02. ПВХ'!$B$14:$O$104,4,0)</f>
        <v>4.25</v>
      </c>
      <c r="F45" s="109" t="str">
        <f>VLOOKUP(B45,'ЛСР 07.02. ПВХ'!$B$14:$O$104,5,0)</f>
        <v>1,97*4,25</v>
      </c>
      <c r="G45" s="119" t="str">
        <f>VLOOKUP(B45,'ЛСР 07.02. ПВХ'!$B$14:$O$104,6,0)</f>
        <v>шт</v>
      </c>
      <c r="H45" s="108">
        <f t="shared" ca="1" si="4"/>
        <v>16.745000000000001</v>
      </c>
      <c r="I45" s="196">
        <f ca="1">SUMIF('ЛСР 07.02. ПВХ'!$B$14:$O$104,B45,'ЛСР 07.02. ПВХ'!$K$14:$K$104)</f>
        <v>2</v>
      </c>
      <c r="J45" s="197"/>
      <c r="K45" s="119">
        <f t="shared" ca="1" si="5"/>
        <v>0</v>
      </c>
      <c r="L45" s="181" t="str">
        <f>VLOOKUP(B45,'ЛСР 07.02. ПВХ'!$B$14:$O$104,13,0)</f>
        <v>Черно-коричневый KDD17_Z8 (каталог LG)</v>
      </c>
      <c r="Q45" s="86"/>
      <c r="S45" s="87"/>
    </row>
    <row r="46" spans="1:19" s="85" customFormat="1" ht="19.5" customHeight="1" outlineLevel="3" x14ac:dyDescent="0.25">
      <c r="A46" s="176"/>
      <c r="B46" s="191" t="s">
        <v>188</v>
      </c>
      <c r="C46" s="119"/>
      <c r="D46" s="189">
        <f>VLOOKUP(B46,'ЛСР 07.02. ПВХ'!$B$14:$O$104,3,0)</f>
        <v>2.77</v>
      </c>
      <c r="E46" s="189">
        <f>VLOOKUP(B46,'ЛСР 07.02. ПВХ'!$B$14:$O$104,4,0)</f>
        <v>4.25</v>
      </c>
      <c r="F46" s="109" t="str">
        <f>VLOOKUP(B46,'ЛСР 07.02. ПВХ'!$B$14:$O$104,5,0)</f>
        <v>2,77*4,25</v>
      </c>
      <c r="G46" s="119" t="str">
        <f>VLOOKUP(B46,'ЛСР 07.02. ПВХ'!$B$14:$O$104,6,0)</f>
        <v>шт</v>
      </c>
      <c r="H46" s="108">
        <f t="shared" ref="H46" ca="1" si="6">(D46*E46)*I46</f>
        <v>23.545000000000002</v>
      </c>
      <c r="I46" s="196">
        <f ca="1">SUMIF('ЛСР 07.02. ПВХ'!$B$14:$O$104,B46,'ЛСР 07.02. ПВХ'!$K$14:$K$104)</f>
        <v>2</v>
      </c>
      <c r="J46" s="197"/>
      <c r="K46" s="119">
        <f t="shared" ref="K46" ca="1" si="7">J46*I46</f>
        <v>0</v>
      </c>
      <c r="L46" s="181" t="str">
        <f>VLOOKUP(B46,'ЛСР 07.02. ПВХ'!$B$14:$O$104,13,0)</f>
        <v>Черно-коричневый KDD17_Z8 (каталог LG)</v>
      </c>
      <c r="Q46" s="86"/>
      <c r="S46" s="87"/>
    </row>
    <row r="47" spans="1:19" s="85" customFormat="1" ht="24.75" customHeight="1" outlineLevel="3" x14ac:dyDescent="0.25">
      <c r="A47" s="176"/>
      <c r="B47" s="177" t="s">
        <v>85</v>
      </c>
      <c r="C47" s="119"/>
      <c r="D47" s="189">
        <f>VLOOKUP(B47,'ЛСР 07.02. ПВХ'!$B$14:$O$104,3,0)</f>
        <v>0</v>
      </c>
      <c r="E47" s="189">
        <f>VLOOKUP(B47,'ЛСР 07.02. ПВХ'!$B$14:$O$104,4,0)</f>
        <v>0</v>
      </c>
      <c r="F47" s="109">
        <f>VLOOKUP(B47,'ЛСР 07.02. ПВХ'!$B$14:$O$104,5,0)</f>
        <v>0</v>
      </c>
      <c r="G47" s="119" t="str">
        <f>VLOOKUP(B47,'ЛСР 07.02. ПВХ'!$B$14:$O$104,6,0)</f>
        <v>шт</v>
      </c>
      <c r="H47" s="108"/>
      <c r="I47" s="196">
        <f ca="1">SUMIF('ЛСР 07.02. ПВХ'!$B$14:$O$104,B47,'ЛСР 07.02. ПВХ'!$K$14:$K$104)</f>
        <v>760</v>
      </c>
      <c r="J47" s="197"/>
      <c r="K47" s="119">
        <f t="shared" ref="K47:K49" ca="1" si="8">J47*I47</f>
        <v>0</v>
      </c>
      <c r="L47" s="181" t="str">
        <f>VLOOKUP(B47,'ЛСР 07.02. ПВХ'!$B$14:$O$104,13,0)</f>
        <v>белый</v>
      </c>
      <c r="Q47" s="86"/>
      <c r="S47" s="87"/>
    </row>
    <row r="48" spans="1:19" s="85" customFormat="1" ht="24.75" customHeight="1" outlineLevel="3" x14ac:dyDescent="0.25">
      <c r="A48" s="176"/>
      <c r="B48" s="83" t="s">
        <v>84</v>
      </c>
      <c r="C48" s="119"/>
      <c r="D48" s="189">
        <f>VLOOKUP(B48,'ЛСР 07.02. ПВХ'!$B$14:$O$104,3,0)</f>
        <v>0</v>
      </c>
      <c r="E48" s="189">
        <f>VLOOKUP(B48,'ЛСР 07.02. ПВХ'!$B$14:$O$104,4,0)</f>
        <v>0</v>
      </c>
      <c r="F48" s="109" t="str">
        <f>VLOOKUP(B48,'ЛСР 07.02. ПВХ'!$B$14:$O$104,5,0)</f>
        <v>Ручка с ключем</v>
      </c>
      <c r="G48" s="119" t="str">
        <f>VLOOKUP(B48,'ЛСР 07.02. ПВХ'!$B$14:$O$104,6,0)</f>
        <v>шт</v>
      </c>
      <c r="H48" s="108"/>
      <c r="I48" s="196">
        <f ca="1">SUMIF('ЛСР 07.02. ПВХ'!$B$14:$O$104,B48,'ЛСР 07.02. ПВХ'!$K$14:$K$104)</f>
        <v>187</v>
      </c>
      <c r="J48" s="197"/>
      <c r="K48" s="119">
        <f t="shared" ca="1" si="8"/>
        <v>0</v>
      </c>
      <c r="L48" s="181">
        <f>VLOOKUP(B48,'ЛСР 07.02. ПВХ'!$B$14:$O$104,13,0)</f>
        <v>0</v>
      </c>
      <c r="Q48" s="86"/>
      <c r="S48" s="87"/>
    </row>
    <row r="49" spans="1:19" s="85" customFormat="1" ht="36.75" customHeight="1" outlineLevel="3" x14ac:dyDescent="0.25">
      <c r="A49" s="176"/>
      <c r="B49" s="83" t="s">
        <v>92</v>
      </c>
      <c r="C49" s="119"/>
      <c r="D49" s="189">
        <f>VLOOKUP(B49,'ЛСР 07.02. ПВХ'!$B$14:$O$104,3,0)</f>
        <v>0</v>
      </c>
      <c r="E49" s="189">
        <f>VLOOKUP(B49,'ЛСР 07.02. ПВХ'!$B$14:$O$104,4,0)</f>
        <v>0</v>
      </c>
      <c r="F49" s="109" t="str">
        <f>VLOOKUP(B49,'ЛСР 07.02. ПВХ'!$B$14:$O$104,5,0)</f>
        <v>Ручка ракушка (металл окрашеная по Ral)</v>
      </c>
      <c r="G49" s="119" t="str">
        <f>VLOOKUP(B49,'ЛСР 07.02. ПВХ'!$B$14:$O$104,6,0)</f>
        <v>шт</v>
      </c>
      <c r="H49" s="108"/>
      <c r="I49" s="196">
        <f ca="1">SUMIF('ЛСР 07.02. ПВХ'!$B$14:$O$104,B49,'ЛСР 07.02. ПВХ'!$K$14:$K$104)</f>
        <v>68</v>
      </c>
      <c r="J49" s="197"/>
      <c r="K49" s="119">
        <f t="shared" ca="1" si="8"/>
        <v>0</v>
      </c>
      <c r="L49" s="181" t="str">
        <f>VLOOKUP(B49,'ЛСР 07.02. ПВХ'!$B$14:$O$104,13,0)</f>
        <v>Ral 9003/белый</v>
      </c>
      <c r="Q49" s="86"/>
      <c r="S49" s="87"/>
    </row>
    <row r="50" spans="1:19" s="85" customFormat="1" ht="36.75" customHeight="1" outlineLevel="3" x14ac:dyDescent="0.25">
      <c r="A50" s="176"/>
      <c r="B50" s="83" t="s">
        <v>93</v>
      </c>
      <c r="C50" s="119"/>
      <c r="D50" s="189">
        <f>VLOOKUP(B50,'ЛСР 07.02. ПВХ'!$B$14:$O$104,3,0)</f>
        <v>0</v>
      </c>
      <c r="E50" s="189">
        <f>VLOOKUP(B50,'ЛСР 07.02. ПВХ'!$B$14:$O$104,4,0)</f>
        <v>0</v>
      </c>
      <c r="F50" s="109" t="str">
        <f>VLOOKUP(B50,'ЛСР 07.02. ПВХ'!$B$14:$O$104,5,0)</f>
        <v>Ручка ракушка (металл окрашеная по Ral)</v>
      </c>
      <c r="G50" s="119" t="str">
        <f>VLOOKUP(B50,'ЛСР 07.02. ПВХ'!$B$14:$O$104,6,0)</f>
        <v>шт</v>
      </c>
      <c r="H50" s="108"/>
      <c r="I50" s="196">
        <f ca="1">SUMIF('ЛСР 07.02. ПВХ'!$B$14:$O$104,B50,'ЛСР 07.02. ПВХ'!$K$14:$K$104)</f>
        <v>119</v>
      </c>
      <c r="J50" s="197"/>
      <c r="K50" s="119">
        <f t="shared" ref="K50" ca="1" si="9">J50*I50</f>
        <v>0</v>
      </c>
      <c r="L50" s="181" t="str">
        <f>VLOOKUP(B50,'ЛСР 07.02. ПВХ'!$B$14:$O$104,13,0)</f>
        <v>Ral 9004</v>
      </c>
      <c r="Q50" s="86"/>
      <c r="S50" s="87"/>
    </row>
    <row r="51" spans="1:19" s="85" customFormat="1" ht="36.75" customHeight="1" outlineLevel="3" x14ac:dyDescent="0.25">
      <c r="A51" s="176"/>
      <c r="B51" s="183" t="s">
        <v>80</v>
      </c>
      <c r="C51" s="119"/>
      <c r="D51" s="189" t="str">
        <f>VLOOKUP(B51,'ЛСР 07.02. ПВХ'!$B$14:$O$104,3,0)</f>
        <v>-</v>
      </c>
      <c r="E51" s="189" t="str">
        <f>VLOOKUP(B51,'ЛСР 07.02. ПВХ'!$B$14:$O$104,4,0)</f>
        <v>-</v>
      </c>
      <c r="F51" s="109" t="str">
        <f>VLOOKUP(B51,'ЛСР 07.02. ПВХ'!$B$14:$O$104,5,0)</f>
        <v>доборный профиль - расширитель 70 мм. (б/б)</v>
      </c>
      <c r="G51" s="119" t="str">
        <f>VLOOKUP(B51,'ЛСР 07.02. ПВХ'!$B$14:$O$104,6,0)</f>
        <v>м.п.</v>
      </c>
      <c r="H51" s="108"/>
      <c r="I51" s="196">
        <f ca="1">SUMIF('ЛСР 07.02. ПВХ'!$B$14:$O$104,B51,'ЛСР 07.02. ПВХ'!$K$14:$K$104)</f>
        <v>141.38</v>
      </c>
      <c r="J51" s="197"/>
      <c r="K51" s="119">
        <f ca="1">J51*I51</f>
        <v>0</v>
      </c>
      <c r="L51" s="181" t="str">
        <f>VLOOKUP(B51,'ЛСР 07.02. ПВХ'!$B$14:$O$104,13,0)</f>
        <v>Ral 9003/белый</v>
      </c>
      <c r="Q51" s="86"/>
      <c r="S51" s="87"/>
    </row>
    <row r="52" spans="1:19" s="85" customFormat="1" ht="36.75" customHeight="1" outlineLevel="3" x14ac:dyDescent="0.25">
      <c r="A52" s="176"/>
      <c r="B52" s="183" t="s">
        <v>94</v>
      </c>
      <c r="C52" s="119"/>
      <c r="D52" s="189" t="str">
        <f>VLOOKUP(B52,'ЛСР 07.02. ПВХ'!$B$14:$O$104,3,0)</f>
        <v>-</v>
      </c>
      <c r="E52" s="189" t="str">
        <f>VLOOKUP(B52,'ЛСР 07.02. ПВХ'!$B$14:$O$104,4,0)</f>
        <v>-</v>
      </c>
      <c r="F52" s="109" t="str">
        <f>VLOOKUP(B52,'ЛСР 07.02. ПВХ'!$B$14:$O$104,5,0)</f>
        <v>доборный профиль - расширитель 70 мм. (б/б)</v>
      </c>
      <c r="G52" s="119" t="str">
        <f>VLOOKUP(B52,'ЛСР 07.02. ПВХ'!$B$14:$O$104,6,0)</f>
        <v>м.п.</v>
      </c>
      <c r="H52" s="108"/>
      <c r="I52" s="196">
        <f ca="1">SUMIF('ЛСР 07.02. ПВХ'!$B$14:$O$104,B52,'ЛСР 07.02. ПВХ'!$K$14:$K$104)</f>
        <v>241.16</v>
      </c>
      <c r="J52" s="197"/>
      <c r="K52" s="119">
        <f ca="1">J52*I52</f>
        <v>0</v>
      </c>
      <c r="L52" s="181" t="str">
        <f>VLOOKUP(B52,'ЛСР 07.02. ПВХ'!$B$14:$O$104,13,0)</f>
        <v>Черно-коричневый KDD17_Z8 (каталог LG)</v>
      </c>
      <c r="Q52" s="86"/>
      <c r="S52" s="87"/>
    </row>
    <row r="53" spans="1:19" s="85" customFormat="1" ht="23.25" customHeight="1" outlineLevel="3" x14ac:dyDescent="0.25">
      <c r="A53" s="176"/>
      <c r="B53" s="183" t="s">
        <v>101</v>
      </c>
      <c r="C53" s="119"/>
      <c r="D53" s="189" t="str">
        <f>VLOOKUP(B53,'ЛСР 07.02. ПВХ'!$B$14:$O$104,3,0)</f>
        <v>-</v>
      </c>
      <c r="E53" s="189" t="str">
        <f>VLOOKUP(B53,'ЛСР 07.02. ПВХ'!$B$14:$O$104,4,0)</f>
        <v>-</v>
      </c>
      <c r="F53" s="109" t="str">
        <f>VLOOKUP(B53,'ЛСР 07.02. ПВХ'!$B$14:$O$104,5,0)</f>
        <v>усиливающий профиль (для б/бл)</v>
      </c>
      <c r="G53" s="119" t="str">
        <f>VLOOKUP(B53,'ЛСР 07.02. ПВХ'!$B$14:$O$104,6,0)</f>
        <v>м.п.</v>
      </c>
      <c r="H53" s="108"/>
      <c r="I53" s="196">
        <f ca="1">SUMIF('ЛСР 07.02. ПВХ'!$B$14:$O$104,B53,'ЛСР 07.02. ПВХ'!$K$14:$K$104)</f>
        <v>167.48</v>
      </c>
      <c r="J53" s="197"/>
      <c r="K53" s="119">
        <f t="shared" ref="K53" ca="1" si="10">J53*I53</f>
        <v>0</v>
      </c>
      <c r="L53" s="181" t="str">
        <f>VLOOKUP(B53,'ЛСР 07.02. ПВХ'!$B$14:$O$104,13,0)</f>
        <v>Ral 9003/белый</v>
      </c>
      <c r="Q53" s="86"/>
      <c r="S53" s="87"/>
    </row>
    <row r="54" spans="1:19" s="85" customFormat="1" ht="23.25" customHeight="1" outlineLevel="3" x14ac:dyDescent="0.25">
      <c r="A54" s="176"/>
      <c r="B54" s="183" t="s">
        <v>193</v>
      </c>
      <c r="C54" s="119" t="s">
        <v>195</v>
      </c>
      <c r="D54" s="189" t="str">
        <f>VLOOKUP(B54,'ЛСР 07.02. ПВХ'!$B$14:$O$104,3,0)</f>
        <v>-</v>
      </c>
      <c r="E54" s="189" t="str">
        <f>VLOOKUP(B54,'ЛСР 07.02. ПВХ'!$B$14:$O$104,4,0)</f>
        <v>-</v>
      </c>
      <c r="F54" s="109" t="str">
        <f>VLOOKUP(B54,'ЛСР 07.02. ПВХ'!$B$14:$O$104,5,0)</f>
        <v>внешнее армирование (для окон)</v>
      </c>
      <c r="G54" s="119" t="str">
        <f>VLOOKUP(B54,'ЛСР 07.02. ПВХ'!$B$14:$O$104,6,0)</f>
        <v>м.п.</v>
      </c>
      <c r="H54" s="108"/>
      <c r="I54" s="196">
        <f ca="1">SUMIF('ЛСР 07.02. ПВХ'!$B$14:$O$104,B54,'ЛСР 07.02. ПВХ'!$K$14:$K$104)</f>
        <v>45.57</v>
      </c>
      <c r="J54" s="197"/>
      <c r="K54" s="119">
        <f t="shared" ref="K54" ca="1" si="11">J54*I54</f>
        <v>0</v>
      </c>
      <c r="L54" s="181" t="str">
        <f>VLOOKUP(B54,'ЛСР 07.02. ПВХ'!$B$14:$O$104,13,0)</f>
        <v>Черно-коричневый KDD17_Z8 (каталог LG)</v>
      </c>
      <c r="Q54" s="86"/>
      <c r="S54" s="87"/>
    </row>
    <row r="55" spans="1:19" s="85" customFormat="1" ht="23.25" customHeight="1" outlineLevel="3" x14ac:dyDescent="0.25">
      <c r="A55" s="176"/>
      <c r="B55" s="183" t="s">
        <v>108</v>
      </c>
      <c r="C55" s="119"/>
      <c r="D55" s="189" t="str">
        <f>VLOOKUP(B55,'ЛСР 07.02. ПВХ'!$B$14:$O$104,3,0)</f>
        <v>-</v>
      </c>
      <c r="E55" s="189" t="str">
        <f>VLOOKUP(B55,'ЛСР 07.02. ПВХ'!$B$14:$O$104,4,0)</f>
        <v>-</v>
      </c>
      <c r="F55" s="109" t="str">
        <f>VLOOKUP(B55,'ЛСР 07.02. ПВХ'!$B$14:$O$104,5,0)</f>
        <v>усиливающий профиль (для б/бл)</v>
      </c>
      <c r="G55" s="119" t="str">
        <f>VLOOKUP(B55,'ЛСР 07.02. ПВХ'!$B$14:$O$104,6,0)</f>
        <v>м.п.</v>
      </c>
      <c r="H55" s="108"/>
      <c r="I55" s="196">
        <f ca="1">SUMIF('ЛСР 07.02. ПВХ'!$B$14:$O$104,B55,'ЛСР 07.02. ПВХ'!$K$14:$K$104)</f>
        <v>294.74</v>
      </c>
      <c r="J55" s="197"/>
      <c r="K55" s="119">
        <f t="shared" ref="K55" ca="1" si="12">J55*I55</f>
        <v>0</v>
      </c>
      <c r="L55" s="181" t="str">
        <f>VLOOKUP(B55,'ЛСР 07.02. ПВХ'!$B$14:$O$104,13,0)</f>
        <v>Черно-коричневый KDD17_Z8 (каталог LG)</v>
      </c>
      <c r="Q55" s="86"/>
      <c r="S55" s="87"/>
    </row>
    <row r="56" spans="1:19" s="85" customFormat="1" ht="23.25" customHeight="1" outlineLevel="3" x14ac:dyDescent="0.25">
      <c r="A56" s="176"/>
      <c r="B56" s="183" t="s">
        <v>102</v>
      </c>
      <c r="C56" s="119"/>
      <c r="D56" s="189" t="str">
        <f>VLOOKUP(B56,'ЛСР 07.02. ПВХ'!$B$14:$O$104,3,0)</f>
        <v>-</v>
      </c>
      <c r="E56" s="189" t="str">
        <f>VLOOKUP(B56,'ЛСР 07.02. ПВХ'!$B$14:$O$104,4,0)</f>
        <v>-</v>
      </c>
      <c r="F56" s="109" t="str">
        <f>VLOOKUP(B56,'ЛСР 07.02. ПВХ'!$B$14:$O$104,5,0)</f>
        <v>нащельник 20×50 (лодж.)</v>
      </c>
      <c r="G56" s="119" t="str">
        <f>VLOOKUP(B56,'ЛСР 07.02. ПВХ'!$B$14:$O$104,6,0)</f>
        <v>м.п.</v>
      </c>
      <c r="H56" s="108"/>
      <c r="I56" s="196">
        <f ca="1">SUMIF('ЛСР 07.02. ПВХ'!$B$14:$O$104,B56,'ЛСР 07.02. ПВХ'!$K$14:$K$104)</f>
        <v>395.97</v>
      </c>
      <c r="J56" s="197"/>
      <c r="K56" s="119">
        <f t="shared" ref="K56" ca="1" si="13">J56*I56</f>
        <v>0</v>
      </c>
      <c r="L56" s="181" t="str">
        <f>VLOOKUP(B56,'ЛСР 07.02. ПВХ'!$B$14:$O$104,13,0)</f>
        <v>Ral 9004</v>
      </c>
      <c r="Q56" s="86"/>
      <c r="S56" s="87"/>
    </row>
    <row r="57" spans="1:19" s="85" customFormat="1" ht="23.25" customHeight="1" outlineLevel="3" x14ac:dyDescent="0.25">
      <c r="A57" s="176"/>
      <c r="B57" s="177" t="s">
        <v>35</v>
      </c>
      <c r="C57" s="119"/>
      <c r="D57" s="189" t="str">
        <f>VLOOKUP(B57,'ЛСР 07.02. ПВХ'!$B$14:$O$104,3,0)</f>
        <v>-</v>
      </c>
      <c r="E57" s="189" t="str">
        <f>VLOOKUP(B57,'ЛСР 07.02. ПВХ'!$B$14:$O$104,4,0)</f>
        <v>-</v>
      </c>
      <c r="F57" s="109" t="str">
        <f>VLOOKUP(B57,'ЛСР 07.02. ПВХ'!$B$14:$O$104,5,0)</f>
        <v>нижний 230 мм</v>
      </c>
      <c r="G57" s="119" t="str">
        <f>VLOOKUP(B57,'ЛСР 07.02. ПВХ'!$B$14:$O$104,6,0)</f>
        <v>м.п.</v>
      </c>
      <c r="H57" s="108"/>
      <c r="I57" s="196">
        <f ca="1">SUMIF('ЛСР 07.02. ПВХ'!$B$14:$O$104,B57,'ЛСР 07.02. ПВХ'!$K$14:$K$104)</f>
        <v>980.87999999999988</v>
      </c>
      <c r="J57" s="197"/>
      <c r="K57" s="119">
        <f t="shared" ref="K57" ca="1" si="14">J57*I57</f>
        <v>0</v>
      </c>
      <c r="L57" s="181" t="str">
        <f>VLOOKUP(B57,'ЛСР 07.02. ПВХ'!$B$14:$O$104,13,0)</f>
        <v>Ral 9004</v>
      </c>
      <c r="Q57" s="86"/>
      <c r="S57" s="87"/>
    </row>
    <row r="58" spans="1:19" s="85" customFormat="1" ht="23.25" customHeight="1" outlineLevel="3" x14ac:dyDescent="0.25">
      <c r="A58" s="176"/>
      <c r="B58" s="183" t="s">
        <v>99</v>
      </c>
      <c r="C58" s="119"/>
      <c r="D58" s="189" t="str">
        <f>VLOOKUP(B58,'ЛСР 07.02. ПВХ'!$B$14:$O$104,3,0)</f>
        <v>-</v>
      </c>
      <c r="E58" s="189" t="str">
        <f>VLOOKUP(B58,'ЛСР 07.02. ПВХ'!$B$14:$O$104,4,0)</f>
        <v>-</v>
      </c>
      <c r="F58" s="109" t="str">
        <f>VLOOKUP(B58,'ЛСР 07.02. ПВХ'!$B$14:$O$104,5,0)</f>
        <v>нижний 150 мм</v>
      </c>
      <c r="G58" s="119" t="str">
        <f>VLOOKUP(B58,'ЛСР 07.02. ПВХ'!$B$14:$O$104,6,0)</f>
        <v>м.п.</v>
      </c>
      <c r="H58" s="108"/>
      <c r="I58" s="196">
        <f ca="1">SUMIF('ЛСР 07.02. ПВХ'!$B$14:$O$104,B58,'ЛСР 07.02. ПВХ'!$K$14:$K$104)</f>
        <v>181.57</v>
      </c>
      <c r="J58" s="197"/>
      <c r="K58" s="119">
        <f t="shared" ref="K58" ca="1" si="15">J58*I58</f>
        <v>0</v>
      </c>
      <c r="L58" s="181" t="str">
        <f>VLOOKUP(B58,'ЛСР 07.02. ПВХ'!$B$14:$O$104,13,0)</f>
        <v>Ral 9004</v>
      </c>
      <c r="Q58" s="86"/>
      <c r="S58" s="87"/>
    </row>
    <row r="59" spans="1:19" s="85" customFormat="1" ht="23.25" customHeight="1" outlineLevel="3" x14ac:dyDescent="0.25">
      <c r="A59" s="176"/>
      <c r="B59" s="183" t="s">
        <v>190</v>
      </c>
      <c r="C59" s="119"/>
      <c r="D59" s="189" t="str">
        <f>VLOOKUP(B59,'ЛСР 07.02. ПВХ'!$B$14:$O$104,3,0)</f>
        <v>-</v>
      </c>
      <c r="E59" s="189" t="str">
        <f>VLOOKUP(B59,'ЛСР 07.02. ПВХ'!$B$14:$O$104,4,0)</f>
        <v>-</v>
      </c>
      <c r="F59" s="109" t="str">
        <f>VLOOKUP(B59,'ЛСР 07.02. ПВХ'!$B$14:$O$104,5,0)</f>
        <v>нижний 350 мм</v>
      </c>
      <c r="G59" s="119" t="str">
        <f>VLOOKUP(B59,'ЛСР 07.02. ПВХ'!$B$14:$O$104,6,0)</f>
        <v>м.п.</v>
      </c>
      <c r="H59" s="108"/>
      <c r="I59" s="196">
        <f ca="1">SUMIF('ЛСР 07.02. ПВХ'!$B$14:$O$104,B59,'ЛСР 07.02. ПВХ'!$K$14:$K$104)</f>
        <v>21.52</v>
      </c>
      <c r="J59" s="197"/>
      <c r="K59" s="119">
        <f t="shared" ref="K59" ca="1" si="16">J59*I59</f>
        <v>0</v>
      </c>
      <c r="L59" s="181" t="str">
        <f>VLOOKUP(B59,'ЛСР 07.02. ПВХ'!$B$14:$O$104,13,0)</f>
        <v>Ral 9004</v>
      </c>
      <c r="Q59" s="86"/>
      <c r="S59" s="87"/>
    </row>
    <row r="60" spans="1:19" ht="20.25" customHeight="1" x14ac:dyDescent="0.25">
      <c r="A60" s="115"/>
      <c r="B60" s="172" t="s">
        <v>76</v>
      </c>
      <c r="C60" s="173"/>
      <c r="D60" s="173"/>
      <c r="E60" s="173"/>
      <c r="F60" s="173"/>
      <c r="G60" s="173"/>
      <c r="H60" s="173"/>
      <c r="I60" s="173"/>
      <c r="J60" s="174"/>
      <c r="K60" s="116">
        <f ca="1">SUM(K7:K59)</f>
        <v>0</v>
      </c>
      <c r="L60" s="117"/>
      <c r="M60" s="87"/>
      <c r="N60" s="85"/>
      <c r="O60" s="85"/>
      <c r="P60" s="85"/>
      <c r="Q60" s="86"/>
      <c r="R60" s="85"/>
      <c r="S60" s="87"/>
    </row>
    <row r="61" spans="1:19" ht="20.25" customHeight="1" x14ac:dyDescent="0.25">
      <c r="A61" s="134"/>
      <c r="B61" s="206" t="s">
        <v>202</v>
      </c>
      <c r="C61" s="207"/>
      <c r="D61" s="207"/>
      <c r="E61" s="207"/>
      <c r="F61" s="207"/>
      <c r="G61" s="207"/>
      <c r="H61" s="207"/>
      <c r="I61" s="207"/>
      <c r="J61" s="208"/>
      <c r="K61" s="135">
        <f ca="1">K60</f>
        <v>0</v>
      </c>
      <c r="L61" s="118"/>
      <c r="M61" s="24"/>
    </row>
    <row r="62" spans="1:19" x14ac:dyDescent="0.25">
      <c r="K62" s="31">
        <f ca="1">K61-'ЛСР 07.02. ПВХ'!M107</f>
        <v>0</v>
      </c>
      <c r="M62" s="1"/>
    </row>
    <row r="63" spans="1:19" x14ac:dyDescent="0.25">
      <c r="I63" s="27"/>
      <c r="J63" s="1"/>
      <c r="K63" s="1"/>
      <c r="M63" s="1"/>
    </row>
    <row r="64" spans="1:19" x14ac:dyDescent="0.25">
      <c r="I64" s="27"/>
      <c r="J64" s="1"/>
      <c r="K64" s="1"/>
      <c r="M64" s="1"/>
    </row>
    <row r="65" spans="9:13" x14ac:dyDescent="0.25">
      <c r="I65" s="27"/>
      <c r="J65" s="1"/>
      <c r="K65" s="1"/>
      <c r="M65" s="1"/>
    </row>
  </sheetData>
  <sheetProtection algorithmName="SHA-512" hashValue="O+J9A7O0D0ZDS08msqWrI5DtAZPhXLp7I9jP8uL21KLJ+i+pXSYgaClaizjUB6PaCT4FeqpRQ7FxxvQMaJQtaw==" saltValue="5BAXvsklLb1N5p8OSTwEyA==" spinCount="100000" sheet="1" objects="1" scenarios="1" selectLockedCells="1"/>
  <autoFilter ref="B1:B754" xr:uid="{7AF7DCD8-98D6-4F89-BCA6-53D85845B1B4}"/>
  <mergeCells count="2">
    <mergeCell ref="A2:L2"/>
    <mergeCell ref="B61:J61"/>
  </mergeCells>
  <conditionalFormatting sqref="B1:B1048576">
    <cfRule type="duplicateValues" dxfId="0" priority="9"/>
  </conditionalFormatting>
  <pageMargins left="0.7" right="0.7" top="0.75" bottom="0.75" header="0.3" footer="0.3"/>
  <pageSetup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07.02. ПВХ</vt:lpstr>
      <vt:lpstr>Работа</vt:lpstr>
      <vt:lpstr>Материал</vt:lpstr>
      <vt:lpstr>'ЛСР 07.02. ПВХ'!Область_печати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Калистратов Евгений Александрович</cp:lastModifiedBy>
  <dcterms:created xsi:type="dcterms:W3CDTF">2015-06-05T18:19:34Z</dcterms:created>
  <dcterms:modified xsi:type="dcterms:W3CDTF">2026-05-04T03:57:37Z</dcterms:modified>
</cp:coreProperties>
</file>