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Металл\"/>
    </mc:Choice>
  </mc:AlternateContent>
  <xr:revisionPtr revIDLastSave="0" documentId="13_ncr:1_{21F742E4-B5C7-4FCE-A501-6DE94CBF68F1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P13" i="1" l="1"/>
  <c r="Q13" i="1" a="1"/>
  <c r="Q13" i="1" s="1"/>
  <c r="R13" i="1" s="1"/>
  <c r="R12" i="1" s="1"/>
  <c r="P15" i="1"/>
  <c r="T15" i="1" a="1"/>
  <c r="T15" i="1" s="1"/>
  <c r="Q15" i="1" a="1"/>
  <c r="Q15" i="1" s="1"/>
  <c r="R15" i="1" s="1"/>
  <c r="P16" i="1"/>
  <c r="T16" i="1" a="1"/>
  <c r="T16" i="1" s="1"/>
  <c r="Q16" i="1" a="1"/>
  <c r="Q16" i="1" s="1"/>
  <c r="R16" i="1" s="1"/>
  <c r="P17" i="1"/>
  <c r="T17" i="1" a="1"/>
  <c r="T17" i="1" s="1"/>
  <c r="Q17" i="1" a="1"/>
  <c r="Q17" i="1" s="1"/>
  <c r="R17" i="1" s="1"/>
  <c r="P18" i="1"/>
  <c r="T18" i="1" a="1"/>
  <c r="T18" i="1" s="1"/>
  <c r="Q18" i="1" a="1"/>
  <c r="Q18" i="1" s="1"/>
  <c r="R18" i="1" s="1"/>
  <c r="P19" i="1"/>
  <c r="T19" i="1" a="1"/>
  <c r="T19" i="1" s="1"/>
  <c r="Q19" i="1" a="1"/>
  <c r="Q19" i="1" s="1"/>
  <c r="R19" i="1" s="1"/>
  <c r="P20" i="1"/>
  <c r="T20" i="1" a="1"/>
  <c r="T20" i="1" s="1"/>
  <c r="Q20" i="1" a="1"/>
  <c r="Q20" i="1" s="1"/>
  <c r="R20" i="1" s="1"/>
  <c r="P21" i="1"/>
  <c r="T21" i="1" a="1"/>
  <c r="T21" i="1" s="1"/>
  <c r="Q21" i="1" a="1"/>
  <c r="Q21" i="1" s="1"/>
  <c r="R21" i="1" s="1"/>
  <c r="P23" i="1"/>
  <c r="Q23" i="1" a="1"/>
  <c r="Q23" i="1" s="1"/>
  <c r="R23" i="1" s="1"/>
  <c r="R22" i="1" s="1"/>
  <c r="P25" i="1"/>
  <c r="R25" i="1" s="1"/>
  <c r="T25" i="1" a="1"/>
  <c r="T25" i="1" s="1"/>
  <c r="Q25" i="1" a="1"/>
  <c r="Q25" i="1" s="1"/>
  <c r="P26" i="1"/>
  <c r="T26" i="1" a="1"/>
  <c r="T26" i="1" s="1"/>
  <c r="Q26" i="1" a="1"/>
  <c r="Q26" i="1" s="1"/>
  <c r="P27" i="1"/>
  <c r="T27" i="1" a="1"/>
  <c r="T27" i="1" s="1"/>
  <c r="Q27" i="1" a="1"/>
  <c r="Q27" i="1" s="1"/>
  <c r="P28" i="1"/>
  <c r="T28" i="1" a="1"/>
  <c r="T28" i="1"/>
  <c r="Q28" i="1" a="1"/>
  <c r="Q28" i="1"/>
  <c r="P29" i="1"/>
  <c r="T29" i="1" a="1"/>
  <c r="T29" i="1"/>
  <c r="Q29" i="1" a="1"/>
  <c r="Q29" i="1"/>
  <c r="P30" i="1"/>
  <c r="T30" i="1" a="1"/>
  <c r="T30" i="1"/>
  <c r="Q30" i="1" a="1"/>
  <c r="Q30" i="1"/>
  <c r="P31" i="1"/>
  <c r="T31" i="1" a="1"/>
  <c r="T31" i="1"/>
  <c r="Q31" i="1" a="1"/>
  <c r="Q31" i="1"/>
  <c r="R28" i="1"/>
  <c r="R29" i="1"/>
  <c r="R30" i="1"/>
  <c r="R31" i="1"/>
  <c r="P35" i="1"/>
  <c r="Q35" i="1" a="1"/>
  <c r="Q35" i="1"/>
  <c r="R35" i="1"/>
  <c r="R34" i="1" s="1"/>
  <c r="P37" i="1"/>
  <c r="T37" i="1" a="1"/>
  <c r="T37" i="1"/>
  <c r="Q37" i="1" a="1"/>
  <c r="Q37" i="1"/>
  <c r="P38" i="1"/>
  <c r="T38" i="1" a="1"/>
  <c r="T38" i="1"/>
  <c r="Q38" i="1" a="1"/>
  <c r="Q38" i="1"/>
  <c r="P39" i="1"/>
  <c r="T39" i="1" a="1"/>
  <c r="T39" i="1"/>
  <c r="Q39" i="1" a="1"/>
  <c r="Q39" i="1"/>
  <c r="P40" i="1"/>
  <c r="T40" i="1" a="1"/>
  <c r="T40" i="1"/>
  <c r="Q40" i="1" a="1"/>
  <c r="Q40" i="1"/>
  <c r="R40" i="1" s="1"/>
  <c r="P41" i="1"/>
  <c r="T41" i="1" a="1"/>
  <c r="T41" i="1" s="1"/>
  <c r="Q41" i="1" a="1"/>
  <c r="Q41" i="1" s="1"/>
  <c r="P42" i="1"/>
  <c r="T42" i="1" a="1"/>
  <c r="T42" i="1" s="1"/>
  <c r="Q42" i="1" a="1"/>
  <c r="Q42" i="1" s="1"/>
  <c r="P43" i="1"/>
  <c r="T43" i="1" a="1"/>
  <c r="T43" i="1" s="1"/>
  <c r="Q43" i="1" a="1"/>
  <c r="Q43" i="1" s="1"/>
  <c r="P44" i="1"/>
  <c r="R44" i="1" s="1"/>
  <c r="T44" i="1" a="1"/>
  <c r="T44" i="1" s="1"/>
  <c r="Q44" i="1" a="1"/>
  <c r="Q44" i="1"/>
  <c r="P45" i="1"/>
  <c r="T45" i="1" a="1"/>
  <c r="T45" i="1"/>
  <c r="Q45" i="1" a="1"/>
  <c r="Q45" i="1"/>
  <c r="P46" i="1"/>
  <c r="T46" i="1" a="1"/>
  <c r="T46" i="1"/>
  <c r="Q46" i="1" a="1"/>
  <c r="Q46" i="1"/>
  <c r="P47" i="1"/>
  <c r="T47" i="1" a="1"/>
  <c r="T47" i="1"/>
  <c r="Q47" i="1" a="1"/>
  <c r="Q47" i="1"/>
  <c r="P48" i="1"/>
  <c r="T48" i="1" a="1"/>
  <c r="T48" i="1"/>
  <c r="Q48" i="1" a="1"/>
  <c r="Q48" i="1"/>
  <c r="R37" i="1"/>
  <c r="R38" i="1"/>
  <c r="R39" i="1"/>
  <c r="R45" i="1"/>
  <c r="R46" i="1"/>
  <c r="R47" i="1"/>
  <c r="R48" i="1"/>
  <c r="P50" i="1"/>
  <c r="Q50" i="1" a="1"/>
  <c r="Q50" i="1"/>
  <c r="R50" i="1"/>
  <c r="R49" i="1" s="1"/>
  <c r="P52" i="1"/>
  <c r="R52" i="1" s="1"/>
  <c r="T52" i="1" a="1"/>
  <c r="T52" i="1"/>
  <c r="Q52" i="1" a="1"/>
  <c r="Q52" i="1"/>
  <c r="P53" i="1"/>
  <c r="T53" i="1" a="1"/>
  <c r="T53" i="1" s="1"/>
  <c r="Q53" i="1" a="1"/>
  <c r="Q53" i="1" s="1"/>
  <c r="P54" i="1"/>
  <c r="R54" i="1" s="1"/>
  <c r="T54" i="1" a="1"/>
  <c r="T54" i="1" s="1"/>
  <c r="Q54" i="1" a="1"/>
  <c r="Q54" i="1" s="1"/>
  <c r="P55" i="1"/>
  <c r="T55" i="1" a="1"/>
  <c r="T55" i="1" s="1"/>
  <c r="Q55" i="1" a="1"/>
  <c r="Q55" i="1" s="1"/>
  <c r="P56" i="1"/>
  <c r="T56" i="1" a="1"/>
  <c r="T56" i="1" s="1"/>
  <c r="Q56" i="1" a="1"/>
  <c r="Q56" i="1" s="1"/>
  <c r="P57" i="1"/>
  <c r="T57" i="1" a="1"/>
  <c r="T57" i="1" s="1"/>
  <c r="Q57" i="1" a="1"/>
  <c r="Q57" i="1" s="1"/>
  <c r="P58" i="1"/>
  <c r="R58" i="1" s="1"/>
  <c r="T58" i="1" a="1"/>
  <c r="T58" i="1" s="1"/>
  <c r="Q58" i="1" a="1"/>
  <c r="Q58" i="1" s="1"/>
  <c r="P59" i="1"/>
  <c r="T59" i="1" a="1"/>
  <c r="T59" i="1"/>
  <c r="Q59" i="1" a="1"/>
  <c r="Q59" i="1"/>
  <c r="P60" i="1"/>
  <c r="T60" i="1" a="1"/>
  <c r="T60" i="1"/>
  <c r="Q60" i="1" a="1"/>
  <c r="Q60" i="1"/>
  <c r="P61" i="1"/>
  <c r="T61" i="1" a="1"/>
  <c r="T61" i="1"/>
  <c r="Q61" i="1" a="1"/>
  <c r="Q61" i="1"/>
  <c r="P62" i="1"/>
  <c r="T62" i="1" a="1"/>
  <c r="T62" i="1"/>
  <c r="Q62" i="1" a="1"/>
  <c r="Q62" i="1"/>
  <c r="R59" i="1"/>
  <c r="R60" i="1"/>
  <c r="R61" i="1"/>
  <c r="R62" i="1"/>
  <c r="P64" i="1"/>
  <c r="Q64" i="1" a="1"/>
  <c r="Q64" i="1"/>
  <c r="R64" i="1"/>
  <c r="R63" i="1" s="1"/>
  <c r="P66" i="1"/>
  <c r="T66" i="1" a="1"/>
  <c r="T66" i="1"/>
  <c r="Q66" i="1" a="1"/>
  <c r="Q66" i="1"/>
  <c r="P67" i="1"/>
  <c r="T67" i="1" a="1"/>
  <c r="T67" i="1"/>
  <c r="Q67" i="1" a="1"/>
  <c r="Q67" i="1"/>
  <c r="P68" i="1"/>
  <c r="T68" i="1" a="1"/>
  <c r="T68" i="1"/>
  <c r="Q68" i="1" a="1"/>
  <c r="Q68" i="1"/>
  <c r="P69" i="1"/>
  <c r="T69" i="1" a="1"/>
  <c r="T69" i="1"/>
  <c r="Q69" i="1" a="1"/>
  <c r="Q69" i="1"/>
  <c r="R69" i="1" s="1"/>
  <c r="P70" i="1"/>
  <c r="R70" i="1" s="1"/>
  <c r="T70" i="1" a="1"/>
  <c r="T70" i="1"/>
  <c r="Q70" i="1" a="1"/>
  <c r="Q70" i="1" s="1"/>
  <c r="P71" i="1"/>
  <c r="T71" i="1" a="1"/>
  <c r="T71" i="1" s="1"/>
  <c r="Q71" i="1" a="1"/>
  <c r="Q71" i="1" s="1"/>
  <c r="P72" i="1"/>
  <c r="R72" i="1" s="1"/>
  <c r="T72" i="1" a="1"/>
  <c r="T72" i="1" s="1"/>
  <c r="Q72" i="1" a="1"/>
  <c r="Q72" i="1" s="1"/>
  <c r="P73" i="1"/>
  <c r="T73" i="1" a="1"/>
  <c r="T73" i="1"/>
  <c r="Q73" i="1" a="1"/>
  <c r="Q73" i="1"/>
  <c r="P74" i="1"/>
  <c r="T74" i="1" a="1"/>
  <c r="T74" i="1"/>
  <c r="Q74" i="1" a="1"/>
  <c r="Q74" i="1"/>
  <c r="P75" i="1"/>
  <c r="T75" i="1" a="1"/>
  <c r="T75" i="1"/>
  <c r="Q75" i="1" a="1"/>
  <c r="Q75" i="1"/>
  <c r="P76" i="1"/>
  <c r="T76" i="1" a="1"/>
  <c r="T76" i="1"/>
  <c r="Q76" i="1" a="1"/>
  <c r="Q76" i="1"/>
  <c r="P77" i="1"/>
  <c r="T77" i="1" a="1"/>
  <c r="T77" i="1"/>
  <c r="Q77" i="1" a="1"/>
  <c r="Q77" i="1"/>
  <c r="P78" i="1"/>
  <c r="T78" i="1" a="1"/>
  <c r="T78" i="1"/>
  <c r="Q78" i="1" a="1"/>
  <c r="Q78" i="1"/>
  <c r="R66" i="1"/>
  <c r="R67" i="1"/>
  <c r="R68" i="1"/>
  <c r="R73" i="1"/>
  <c r="R74" i="1"/>
  <c r="R75" i="1"/>
  <c r="R76" i="1"/>
  <c r="R77" i="1"/>
  <c r="R78" i="1"/>
  <c r="P80" i="1"/>
  <c r="Q80" i="1" a="1"/>
  <c r="Q80" i="1"/>
  <c r="R80" i="1"/>
  <c r="R79" i="1" s="1"/>
  <c r="P82" i="1"/>
  <c r="R82" i="1" s="1"/>
  <c r="T82" i="1" a="1"/>
  <c r="T82" i="1"/>
  <c r="Q82" i="1" a="1"/>
  <c r="Q82" i="1"/>
  <c r="P83" i="1"/>
  <c r="T83" i="1" a="1"/>
  <c r="T83" i="1" s="1"/>
  <c r="Q83" i="1" a="1"/>
  <c r="Q83" i="1" s="1"/>
  <c r="P84" i="1"/>
  <c r="T84" i="1" a="1"/>
  <c r="T84" i="1" s="1"/>
  <c r="Q84" i="1" a="1"/>
  <c r="Q84" i="1" s="1"/>
  <c r="P85" i="1"/>
  <c r="T85" i="1" a="1"/>
  <c r="T85" i="1" s="1"/>
  <c r="Q85" i="1" a="1"/>
  <c r="Q85" i="1" s="1"/>
  <c r="P86" i="1"/>
  <c r="R86" i="1" s="1"/>
  <c r="T86" i="1" a="1"/>
  <c r="T86" i="1" s="1"/>
  <c r="Q86" i="1" a="1"/>
  <c r="Q86" i="1" s="1"/>
  <c r="P87" i="1"/>
  <c r="T87" i="1" a="1"/>
  <c r="T87" i="1"/>
  <c r="Q87" i="1" a="1"/>
  <c r="Q87" i="1"/>
  <c r="P88" i="1"/>
  <c r="T88" i="1" a="1"/>
  <c r="T88" i="1"/>
  <c r="Q88" i="1" a="1"/>
  <c r="Q88" i="1"/>
  <c r="P89" i="1"/>
  <c r="T89" i="1" a="1"/>
  <c r="T89" i="1"/>
  <c r="Q89" i="1" a="1"/>
  <c r="Q89" i="1"/>
  <c r="P90" i="1"/>
  <c r="T90" i="1" a="1"/>
  <c r="T90" i="1"/>
  <c r="Q90" i="1" a="1"/>
  <c r="Q90" i="1"/>
  <c r="P91" i="1"/>
  <c r="T91" i="1" a="1"/>
  <c r="T91" i="1"/>
  <c r="Q91" i="1" a="1"/>
  <c r="Q91" i="1"/>
  <c r="R87" i="1"/>
  <c r="R88" i="1"/>
  <c r="R89" i="1"/>
  <c r="R90" i="1"/>
  <c r="R91" i="1"/>
  <c r="P93" i="1"/>
  <c r="Q93" i="1" a="1"/>
  <c r="Q93" i="1"/>
  <c r="R93" i="1"/>
  <c r="R92" i="1" s="1"/>
  <c r="P95" i="1"/>
  <c r="R95" i="1" s="1"/>
  <c r="T95" i="1" a="1"/>
  <c r="T95" i="1"/>
  <c r="Q95" i="1" a="1"/>
  <c r="Q95" i="1"/>
  <c r="P96" i="1"/>
  <c r="R96" i="1" s="1"/>
  <c r="T96" i="1" a="1"/>
  <c r="T96" i="1"/>
  <c r="Q96" i="1" a="1"/>
  <c r="Q96" i="1"/>
  <c r="P97" i="1"/>
  <c r="R97" i="1" s="1"/>
  <c r="T97" i="1" a="1"/>
  <c r="T97" i="1"/>
  <c r="Q97" i="1" a="1"/>
  <c r="Q97" i="1"/>
  <c r="P98" i="1"/>
  <c r="T98" i="1" a="1"/>
  <c r="T98" i="1" s="1"/>
  <c r="Q98" i="1" a="1"/>
  <c r="Q98" i="1" s="1"/>
  <c r="P99" i="1"/>
  <c r="T99" i="1" a="1"/>
  <c r="T99" i="1" s="1"/>
  <c r="Q99" i="1" a="1"/>
  <c r="Q99" i="1" s="1"/>
  <c r="P100" i="1"/>
  <c r="T100" i="1" a="1"/>
  <c r="T100" i="1" s="1"/>
  <c r="Q100" i="1" a="1"/>
  <c r="Q100" i="1" s="1"/>
  <c r="P101" i="1"/>
  <c r="R101" i="1" s="1"/>
  <c r="T101" i="1" a="1"/>
  <c r="T101" i="1" s="1"/>
  <c r="Q101" i="1" a="1"/>
  <c r="Q101" i="1"/>
  <c r="P102" i="1"/>
  <c r="T102" i="1" a="1"/>
  <c r="T102" i="1"/>
  <c r="Q102" i="1" a="1"/>
  <c r="Q102" i="1"/>
  <c r="P103" i="1"/>
  <c r="T103" i="1" a="1"/>
  <c r="T103" i="1"/>
  <c r="Q103" i="1" a="1"/>
  <c r="Q103" i="1"/>
  <c r="P104" i="1"/>
  <c r="T104" i="1" a="1"/>
  <c r="T104" i="1"/>
  <c r="Q104" i="1" a="1"/>
  <c r="Q104" i="1"/>
  <c r="R102" i="1"/>
  <c r="R103" i="1"/>
  <c r="R104" i="1"/>
  <c r="P106" i="1"/>
  <c r="Q106" i="1" a="1"/>
  <c r="Q106" i="1"/>
  <c r="R106" i="1"/>
  <c r="R105" i="1" s="1"/>
  <c r="P108" i="1"/>
  <c r="R108" i="1" s="1"/>
  <c r="T108" i="1" a="1"/>
  <c r="T108" i="1"/>
  <c r="Q108" i="1" a="1"/>
  <c r="Q108" i="1"/>
  <c r="P109" i="1"/>
  <c r="R109" i="1" s="1"/>
  <c r="T109" i="1" a="1"/>
  <c r="T109" i="1"/>
  <c r="Q109" i="1" a="1"/>
  <c r="Q109" i="1"/>
  <c r="P110" i="1"/>
  <c r="R110" i="1" s="1"/>
  <c r="T110" i="1" a="1"/>
  <c r="T110" i="1"/>
  <c r="Q110" i="1" a="1"/>
  <c r="Q110" i="1"/>
  <c r="P111" i="1"/>
  <c r="R111" i="1" s="1"/>
  <c r="T111" i="1" a="1"/>
  <c r="T111" i="1"/>
  <c r="Q111" i="1" a="1"/>
  <c r="Q111" i="1"/>
  <c r="P112" i="1"/>
  <c r="R112" i="1" s="1"/>
  <c r="T112" i="1" a="1"/>
  <c r="T112" i="1"/>
  <c r="Q112" i="1" a="1"/>
  <c r="Q112" i="1"/>
  <c r="P113" i="1"/>
  <c r="R113" i="1" s="1"/>
  <c r="T113" i="1" a="1"/>
  <c r="T113" i="1"/>
  <c r="Q113" i="1" a="1"/>
  <c r="Q113" i="1"/>
  <c r="P114" i="1"/>
  <c r="R114" i="1" s="1"/>
  <c r="T114" i="1" a="1"/>
  <c r="T114" i="1"/>
  <c r="Q114" i="1" a="1"/>
  <c r="Q114" i="1"/>
  <c r="P115" i="1"/>
  <c r="R115" i="1" s="1"/>
  <c r="T115" i="1" a="1"/>
  <c r="T115" i="1"/>
  <c r="Q115" i="1" a="1"/>
  <c r="Q115" i="1"/>
  <c r="P116" i="1"/>
  <c r="T116" i="1" a="1"/>
  <c r="T116" i="1"/>
  <c r="Q116" i="1" a="1"/>
  <c r="Q116" i="1"/>
  <c r="R116" i="1"/>
  <c r="P118" i="1"/>
  <c r="Q118" i="1" a="1"/>
  <c r="Q118" i="1"/>
  <c r="R118" i="1"/>
  <c r="R117" i="1" s="1"/>
  <c r="P120" i="1"/>
  <c r="T120" i="1" a="1"/>
  <c r="T120" i="1"/>
  <c r="Q120" i="1" a="1"/>
  <c r="Q120" i="1"/>
  <c r="P121" i="1"/>
  <c r="T121" i="1" a="1"/>
  <c r="T121" i="1"/>
  <c r="Q121" i="1" a="1"/>
  <c r="Q121" i="1"/>
  <c r="P122" i="1"/>
  <c r="T122" i="1" a="1"/>
  <c r="T122" i="1"/>
  <c r="Q122" i="1" a="1"/>
  <c r="Q122" i="1"/>
  <c r="P123" i="1"/>
  <c r="T123" i="1" a="1"/>
  <c r="T123" i="1"/>
  <c r="Q123" i="1" a="1"/>
  <c r="Q123" i="1"/>
  <c r="P124" i="1"/>
  <c r="T124" i="1" a="1"/>
  <c r="T124" i="1"/>
  <c r="Q124" i="1" a="1"/>
  <c r="Q124" i="1"/>
  <c r="P125" i="1"/>
  <c r="T125" i="1" a="1"/>
  <c r="T125" i="1"/>
  <c r="Q125" i="1" a="1"/>
  <c r="Q125" i="1"/>
  <c r="P126" i="1"/>
  <c r="T126" i="1" a="1"/>
  <c r="T126" i="1"/>
  <c r="Q126" i="1" a="1"/>
  <c r="Q126" i="1"/>
  <c r="R120" i="1"/>
  <c r="R119" i="1" s="1"/>
  <c r="R121" i="1"/>
  <c r="R122" i="1"/>
  <c r="R123" i="1"/>
  <c r="R124" i="1"/>
  <c r="R125" i="1"/>
  <c r="R126" i="1"/>
  <c r="P128" i="1"/>
  <c r="Q128" i="1" a="1"/>
  <c r="Q128" i="1"/>
  <c r="R128" i="1"/>
  <c r="R127" i="1" s="1"/>
  <c r="P130" i="1"/>
  <c r="R130" i="1" s="1"/>
  <c r="T130" i="1" a="1"/>
  <c r="T130" i="1"/>
  <c r="Q130" i="1" a="1"/>
  <c r="Q130" i="1"/>
  <c r="P131" i="1"/>
  <c r="R131" i="1" s="1"/>
  <c r="T131" i="1" a="1"/>
  <c r="T131" i="1"/>
  <c r="Q131" i="1" a="1"/>
  <c r="Q131" i="1"/>
  <c r="P132" i="1"/>
  <c r="T132" i="1" a="1"/>
  <c r="T132" i="1"/>
  <c r="Q132" i="1" a="1"/>
  <c r="Q132" i="1"/>
  <c r="P133" i="1"/>
  <c r="T133" i="1" a="1"/>
  <c r="T133" i="1"/>
  <c r="Q133" i="1" a="1"/>
  <c r="Q133" i="1"/>
  <c r="P134" i="1"/>
  <c r="T134" i="1" a="1"/>
  <c r="T134" i="1"/>
  <c r="Q134" i="1" a="1"/>
  <c r="Q134" i="1"/>
  <c r="P135" i="1"/>
  <c r="T135" i="1" a="1"/>
  <c r="T135" i="1"/>
  <c r="Q135" i="1" a="1"/>
  <c r="Q135" i="1"/>
  <c r="P136" i="1"/>
  <c r="T136" i="1" a="1"/>
  <c r="T136" i="1"/>
  <c r="Q136" i="1" a="1"/>
  <c r="Q136" i="1"/>
  <c r="P137" i="1"/>
  <c r="T137" i="1" a="1"/>
  <c r="T137" i="1"/>
  <c r="Q137" i="1" a="1"/>
  <c r="Q137" i="1"/>
  <c r="R137" i="1" s="1"/>
  <c r="P138" i="1"/>
  <c r="R138" i="1" s="1"/>
  <c r="T138" i="1" a="1"/>
  <c r="T138" i="1"/>
  <c r="Q138" i="1" a="1"/>
  <c r="Q138" i="1"/>
  <c r="P139" i="1"/>
  <c r="R139" i="1" s="1"/>
  <c r="T139" i="1" a="1"/>
  <c r="T139" i="1"/>
  <c r="Q139" i="1" a="1"/>
  <c r="Q139" i="1"/>
  <c r="P140" i="1"/>
  <c r="T140" i="1" a="1"/>
  <c r="T140" i="1" s="1"/>
  <c r="Q140" i="1" a="1"/>
  <c r="Q140" i="1" s="1"/>
  <c r="P141" i="1"/>
  <c r="T141" i="1" a="1"/>
  <c r="T141" i="1" s="1"/>
  <c r="Q141" i="1" a="1"/>
  <c r="Q141" i="1" s="1"/>
  <c r="P142" i="1"/>
  <c r="T142" i="1" a="1"/>
  <c r="T142" i="1" s="1"/>
  <c r="Q142" i="1" a="1"/>
  <c r="Q142" i="1" s="1"/>
  <c r="P143" i="1"/>
  <c r="T143" i="1" a="1"/>
  <c r="T143" i="1" s="1"/>
  <c r="Q143" i="1" a="1"/>
  <c r="Q143" i="1" s="1"/>
  <c r="P144" i="1"/>
  <c r="T144" i="1" a="1"/>
  <c r="T144" i="1" s="1"/>
  <c r="Q144" i="1" a="1"/>
  <c r="Q144" i="1" s="1"/>
  <c r="P145" i="1"/>
  <c r="T145" i="1" a="1"/>
  <c r="T145" i="1" s="1"/>
  <c r="Q145" i="1" a="1"/>
  <c r="Q145" i="1" s="1"/>
  <c r="P146" i="1"/>
  <c r="T146" i="1" a="1"/>
  <c r="T146" i="1"/>
  <c r="Q146" i="1" a="1"/>
  <c r="Q146" i="1"/>
  <c r="P147" i="1"/>
  <c r="T147" i="1" a="1"/>
  <c r="T147" i="1"/>
  <c r="Q147" i="1" a="1"/>
  <c r="Q147" i="1"/>
  <c r="P148" i="1"/>
  <c r="T148" i="1" a="1"/>
  <c r="T148" i="1"/>
  <c r="Q148" i="1" a="1"/>
  <c r="Q148" i="1"/>
  <c r="P149" i="1"/>
  <c r="T149" i="1" a="1"/>
  <c r="T149" i="1"/>
  <c r="Q149" i="1" a="1"/>
  <c r="Q149" i="1"/>
  <c r="P150" i="1"/>
  <c r="T150" i="1" a="1"/>
  <c r="T150" i="1"/>
  <c r="Q150" i="1" a="1"/>
  <c r="Q150" i="1"/>
  <c r="R132" i="1"/>
  <c r="R133" i="1"/>
  <c r="R134" i="1"/>
  <c r="R135" i="1"/>
  <c r="R136" i="1"/>
  <c r="R146" i="1"/>
  <c r="R147" i="1"/>
  <c r="R148" i="1"/>
  <c r="R149" i="1"/>
  <c r="R150" i="1"/>
  <c r="P154" i="1"/>
  <c r="Q154" i="1" a="1"/>
  <c r="Q154" i="1"/>
  <c r="R154" i="1"/>
  <c r="R153" i="1" s="1"/>
  <c r="P156" i="1"/>
  <c r="T156" i="1" a="1"/>
  <c r="T156" i="1"/>
  <c r="Q156" i="1" a="1"/>
  <c r="Q156" i="1"/>
  <c r="P157" i="1"/>
  <c r="T157" i="1" a="1"/>
  <c r="T157" i="1"/>
  <c r="Q157" i="1" a="1"/>
  <c r="Q157" i="1"/>
  <c r="P158" i="1"/>
  <c r="T158" i="1" a="1"/>
  <c r="T158" i="1"/>
  <c r="Q158" i="1" a="1"/>
  <c r="Q158" i="1"/>
  <c r="R158" i="1" s="1"/>
  <c r="P159" i="1"/>
  <c r="T159" i="1" a="1"/>
  <c r="T159" i="1"/>
  <c r="Q159" i="1" a="1"/>
  <c r="Q159" i="1" s="1"/>
  <c r="P160" i="1"/>
  <c r="T160" i="1" a="1"/>
  <c r="T160" i="1"/>
  <c r="Q160" i="1" a="1"/>
  <c r="Q160" i="1"/>
  <c r="P161" i="1"/>
  <c r="T161" i="1" a="1"/>
  <c r="T161" i="1"/>
  <c r="Q161" i="1" a="1"/>
  <c r="Q161" i="1"/>
  <c r="P162" i="1"/>
  <c r="T162" i="1" a="1"/>
  <c r="T162" i="1"/>
  <c r="Q162" i="1" a="1"/>
  <c r="Q162" i="1"/>
  <c r="P163" i="1"/>
  <c r="T163" i="1" a="1"/>
  <c r="T163" i="1"/>
  <c r="Q163" i="1" a="1"/>
  <c r="Q163" i="1"/>
  <c r="P164" i="1"/>
  <c r="T164" i="1" a="1"/>
  <c r="T164" i="1"/>
  <c r="Q164" i="1" a="1"/>
  <c r="Q164" i="1"/>
  <c r="P165" i="1"/>
  <c r="T165" i="1" a="1"/>
  <c r="T165" i="1"/>
  <c r="Q165" i="1" a="1"/>
  <c r="Q165" i="1"/>
  <c r="P166" i="1"/>
  <c r="T166" i="1" a="1"/>
  <c r="T166" i="1"/>
  <c r="Q166" i="1" a="1"/>
  <c r="Q166" i="1"/>
  <c r="P167" i="1"/>
  <c r="T167" i="1" a="1"/>
  <c r="T167" i="1"/>
  <c r="Q167" i="1" a="1"/>
  <c r="Q167" i="1"/>
  <c r="P168" i="1"/>
  <c r="T168" i="1" a="1"/>
  <c r="T168" i="1"/>
  <c r="Q168" i="1" a="1"/>
  <c r="Q168" i="1"/>
  <c r="P169" i="1"/>
  <c r="T169" i="1" a="1"/>
  <c r="T169" i="1"/>
  <c r="Q169" i="1" a="1"/>
  <c r="Q169" i="1"/>
  <c r="R156" i="1"/>
  <c r="R157" i="1"/>
  <c r="R160" i="1"/>
  <c r="R161" i="1"/>
  <c r="R162" i="1"/>
  <c r="R163" i="1"/>
  <c r="R164" i="1"/>
  <c r="R165" i="1"/>
  <c r="R166" i="1"/>
  <c r="R167" i="1"/>
  <c r="R168" i="1"/>
  <c r="R169" i="1"/>
  <c r="P173" i="1"/>
  <c r="Q173" i="1" a="1"/>
  <c r="Q173" i="1"/>
  <c r="R173" i="1"/>
  <c r="R172" i="1" s="1"/>
  <c r="P175" i="1"/>
  <c r="R175" i="1" s="1"/>
  <c r="R174" i="1" s="1"/>
  <c r="T175" i="1" a="1"/>
  <c r="T175" i="1"/>
  <c r="Q175" i="1" a="1"/>
  <c r="Q175" i="1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58" i="3"/>
  <c r="E15" i="2"/>
  <c r="E14" i="2"/>
  <c r="E13" i="2"/>
  <c r="E12" i="2"/>
  <c r="E11" i="2"/>
  <c r="E10" i="2"/>
  <c r="E9" i="2"/>
  <c r="E8" i="2"/>
  <c r="E7" i="2"/>
  <c r="E6" i="2"/>
  <c r="E5" i="2"/>
  <c r="E4" i="2"/>
  <c r="E16" i="2"/>
  <c r="R171" i="1" l="1"/>
  <c r="R170" i="1" s="1"/>
  <c r="R71" i="1"/>
  <c r="R65" i="1" s="1"/>
  <c r="R41" i="1"/>
  <c r="R36" i="1" s="1"/>
  <c r="R43" i="1"/>
  <c r="R83" i="1"/>
  <c r="R84" i="1"/>
  <c r="R85" i="1"/>
  <c r="R140" i="1"/>
  <c r="R129" i="1" s="1"/>
  <c r="R142" i="1"/>
  <c r="R143" i="1"/>
  <c r="R94" i="1"/>
  <c r="R98" i="1"/>
  <c r="R99" i="1"/>
  <c r="R100" i="1"/>
  <c r="R107" i="1"/>
  <c r="R141" i="1"/>
  <c r="R144" i="1"/>
  <c r="R145" i="1"/>
  <c r="R159" i="1"/>
  <c r="R155" i="1" s="1"/>
  <c r="R152" i="1" s="1"/>
  <c r="R151" i="1" s="1"/>
  <c r="R177" i="1"/>
  <c r="R53" i="1"/>
  <c r="R55" i="1"/>
  <c r="R56" i="1"/>
  <c r="R57" i="1"/>
  <c r="R14" i="1"/>
  <c r="R26" i="1"/>
  <c r="R24" i="1" s="1"/>
  <c r="R11" i="1" s="1"/>
  <c r="R10" i="1" s="1"/>
  <c r="R27" i="1"/>
  <c r="R42" i="1"/>
  <c r="R81" i="1" l="1"/>
  <c r="R51" i="1"/>
  <c r="R178" i="1"/>
  <c r="R33" i="1"/>
  <c r="R32" i="1" s="1"/>
  <c r="R9" i="1" s="1"/>
  <c r="R176" i="1" s="1"/>
</calcChain>
</file>

<file path=xl/sharedStrings.xml><?xml version="1.0" encoding="utf-8"?>
<sst xmlns="http://schemas.openxmlformats.org/spreadsheetml/2006/main" count="916" uniqueCount="199">
  <si>
    <t>Локальный сметный расчет (ЛСР) №3</t>
  </si>
  <si>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1, 2, 3, 4, 5, 6, 7, 8, 9</t>
  </si>
  <si>
    <t>Ведомость объемов работ и расхода материалов по работе: Изготовление и монтаж металлических изделий и сопутствующим работам (согласно проекту шифр АС,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</si>
  <si>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</si>
  <si>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</si>
  <si>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</si>
  <si>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</si>
  <si>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</si>
  <si>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</si>
  <si>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</si>
  <si>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</si>
  <si>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</si>
  <si>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</si>
  <si>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</si>
  <si>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Секция 6</t>
  </si>
  <si>
    <t>Секция 7</t>
  </si>
  <si>
    <t>Секция 8</t>
  </si>
  <si>
    <t>Секция 9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</si>
  <si>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</si>
  <si>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</si>
  <si>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</si>
  <si>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</si>
  <si>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</si>
  <si>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06</t>
  </si>
  <si>
    <t>Металлические изделия</t>
  </si>
  <si>
    <t>06.01</t>
  </si>
  <si>
    <t>Изготовление и монтаж металлических изделий</t>
  </si>
  <si>
    <t>06.01.01</t>
  </si>
  <si>
    <t>Стремянки</t>
  </si>
  <si>
    <t>06.01.01.00</t>
  </si>
  <si>
    <t>Работы:</t>
  </si>
  <si>
    <t>Изготовление, монтаж и окраска металлических стремянок С-1</t>
  </si>
  <si>
    <t>кг</t>
  </si>
  <si>
    <t>Выход на кровлю</t>
  </si>
  <si>
    <t>Материалы:</t>
  </si>
  <si>
    <t>1</t>
  </si>
  <si>
    <t>Арматура</t>
  </si>
  <si>
    <t>А500С Ø18 ГОСТ 34028-2016</t>
  </si>
  <si>
    <t>т</t>
  </si>
  <si>
    <t>2</t>
  </si>
  <si>
    <t>Уголок стальной (кг.)</t>
  </si>
  <si>
    <t>75х75х5</t>
  </si>
  <si>
    <t>3</t>
  </si>
  <si>
    <t>Краска (л.)</t>
  </si>
  <si>
    <t>стирол-акриловая водная дисперсия полуматовая RAL7022</t>
  </si>
  <si>
    <t>л (дм3)</t>
  </si>
  <si>
    <t>4</t>
  </si>
  <si>
    <t>Грунтовка (кг.)</t>
  </si>
  <si>
    <t>алкидная ГФ-021</t>
  </si>
  <si>
    <t>5</t>
  </si>
  <si>
    <t>Болт (шт)</t>
  </si>
  <si>
    <t>БСР М10х100</t>
  </si>
  <si>
    <t>шт</t>
  </si>
  <si>
    <t>6</t>
  </si>
  <si>
    <t>Электроды</t>
  </si>
  <si>
    <t>Э42 Ø4мм</t>
  </si>
  <si>
    <t>7</t>
  </si>
  <si>
    <t>Пластина (кг.)</t>
  </si>
  <si>
    <t>стальная 100х100х6</t>
  </si>
  <si>
    <t>Изготовление, монтаж и окраска металлических стремянок С-2</t>
  </si>
  <si>
    <t>Машинное помещение лифта</t>
  </si>
  <si>
    <t>анкерный распорный 8х115</t>
  </si>
  <si>
    <t>Лист стальной (кг.)</t>
  </si>
  <si>
    <t>г/к 8мм ст3сп</t>
  </si>
  <si>
    <t>06.01.02</t>
  </si>
  <si>
    <t>Ограждения</t>
  </si>
  <si>
    <t>06.01.02.00</t>
  </si>
  <si>
    <t>Изготовление, монтаж и окраска металлических ограждений (0-10кг)</t>
  </si>
  <si>
    <t>ОГЛ-8, ОГЛ-13.1, ОГЛ-13.2, ОГЛ-13.3 - 9 сек, Пр-1 - с 1 по 8 сек;</t>
  </si>
  <si>
    <t>анкерный распорный 8х105</t>
  </si>
  <si>
    <t>Труба профильная (кг.)</t>
  </si>
  <si>
    <t>40х30х2</t>
  </si>
  <si>
    <t>40х20х2</t>
  </si>
  <si>
    <t>8</t>
  </si>
  <si>
    <t>15х15х1,5</t>
  </si>
  <si>
    <t>9</t>
  </si>
  <si>
    <t>г/к 4мм ст3сп</t>
  </si>
  <si>
    <t>50х120 - ОГЛ-8, Пр-1</t>
  </si>
  <si>
    <t>10</t>
  </si>
  <si>
    <t>г/к 6мм ст3сп</t>
  </si>
  <si>
    <t>130х130 - ОГЛ 13.1, ОГЛ 13.2, ОГЛ 13.3</t>
  </si>
  <si>
    <t>11</t>
  </si>
  <si>
    <t>Труба электросварная (кг.)</t>
  </si>
  <si>
    <t>стальная Дн-20х2,0</t>
  </si>
  <si>
    <t>12</t>
  </si>
  <si>
    <t>стальная Дн-40х2,0</t>
  </si>
  <si>
    <t>Изготовление, монтаж и окраска металлических ограждений (10-20кг)</t>
  </si>
  <si>
    <t>ОГЛ-5, ОГЛ-7.1 - с 1 по 8 сек, ОГЛ-1.4, ОГЛ 7.2 - 4,5 сек, ОГЛ-12 - 9 сек;</t>
  </si>
  <si>
    <t>50х50х5</t>
  </si>
  <si>
    <t>30х20х2</t>
  </si>
  <si>
    <t>20х20х2</t>
  </si>
  <si>
    <t>130х130 - ОГЛ 1.4, 30х100 - ОГЛ7.1, ОГЛ 7.2</t>
  </si>
  <si>
    <t>Изготовление, монтаж и окраска металлических ограждений (20-30кг)</t>
  </si>
  <si>
    <t>ОГЛ-6 - 4,5 сек, ОГЛ-10 - 9 сек, ОГБ-2 - 1 сек, ОГБ-3 - 8 сек, ОГБ-4 - 2, 7 сек, ОГБ-5 - 1, 7, 8 сек, ОГБ-6 - 1 сек, ОГБ-7 - 8 сек, ОГБ-8 - 2, 7 сек;</t>
  </si>
  <si>
    <t>анкерный распорный 10х120</t>
  </si>
  <si>
    <t>80х130 - ОГБ-2, ОГБ-3, ОГБ-4, ОГБ-5, ОГБ-6, ОГБ-7, ОГБ-8</t>
  </si>
  <si>
    <t>50х100 - ОГЛ-6</t>
  </si>
  <si>
    <t>13</t>
  </si>
  <si>
    <t>г/к 2мм ст3сп</t>
  </si>
  <si>
    <t>60х60 - ОГБ-2, ОГБ-3, ОГБ-4, ОГБ-5, ОГБ-6, ОГБ-7, ОГБ-8</t>
  </si>
  <si>
    <t>Изготовление, монтаж и окраска металлических ограждений (30-40кг)</t>
  </si>
  <si>
    <t>ОГЛ-1 - 1,2,3,6,7,8 сек, ОГЛ-11 - 9 сек;</t>
  </si>
  <si>
    <t>130х130 - ОГЛ-1</t>
  </si>
  <si>
    <t>Изготовление, монтаж и окраска металлических ограждений (40-50кг)</t>
  </si>
  <si>
    <t>ОГЛ-2 - 1,2,3,6,7,8 сек, ОГЛ-3 - 1,2,3,6,7,8 сек, ОГЛ-4 - с 1 по 8 сек, ОГЛ-3.4 - 4,5 сек, ОГЛ-4.4 - 4,5 сек, ОГЛ-9 - 9 сек, ОГ-1 - 9 сек, ОГ-2 - 9 сек;</t>
  </si>
  <si>
    <t>130х130 - ОГЛ-2, ОГЛ-9, ОГ-1, ОГ-2</t>
  </si>
  <si>
    <t>Изготовление, монтаж и окраска металлических ограждений (60-70кг)</t>
  </si>
  <si>
    <t>ОГЛ-2.4 - 4,5 сек</t>
  </si>
  <si>
    <t>130х130 - ОГЛ-2.4</t>
  </si>
  <si>
    <t>Изготовление, монтаж и окраска металлических ограждений (90-100кг)</t>
  </si>
  <si>
    <t>ОГБ-1 - с 1 по 8 сек</t>
  </si>
  <si>
    <t>анкерный распорный 10х98</t>
  </si>
  <si>
    <t>40х40х3</t>
  </si>
  <si>
    <t>100х190 - ОГБ-1</t>
  </si>
  <si>
    <t>Изготовление, монтаж и окраска металлических ограждений (более 100кг)</t>
  </si>
  <si>
    <t>Огрвждение парапета - с 1 по 9 сек, ОГ-3 - 9 сек, ЛМ-1 - 4,5,9 сек, ЛМ-2 - 1,9 сек, ЛМ-3 - 2 сек,</t>
  </si>
  <si>
    <t>Бетон</t>
  </si>
  <si>
    <t>B15</t>
  </si>
  <si>
    <t>м3</t>
  </si>
  <si>
    <t>Швеллер горячекатаный (кг.)</t>
  </si>
  <si>
    <t>16У</t>
  </si>
  <si>
    <t>12У</t>
  </si>
  <si>
    <t>65х50х6</t>
  </si>
  <si>
    <t>анкерный распорный 8х90</t>
  </si>
  <si>
    <t>анкерный распорный 12х115</t>
  </si>
  <si>
    <t>14</t>
  </si>
  <si>
    <t>100х100х6</t>
  </si>
  <si>
    <t>15</t>
  </si>
  <si>
    <t>16</t>
  </si>
  <si>
    <t>17</t>
  </si>
  <si>
    <t>18</t>
  </si>
  <si>
    <t>120х120, 300х300, 250х120 - ЛМ-2, ЛМ-3</t>
  </si>
  <si>
    <t>19</t>
  </si>
  <si>
    <t>г/к 10мм ст3сп</t>
  </si>
  <si>
    <t>150х150 - ОГ-3, 100х200 - ЛМ-1</t>
  </si>
  <si>
    <t>20</t>
  </si>
  <si>
    <t>20х20, 60х60 - ограждения парапета</t>
  </si>
  <si>
    <t>21</t>
  </si>
  <si>
    <t>Лист просечно-вытяжной (кг.)</t>
  </si>
  <si>
    <t>ПВЛ 406 Ст3сп</t>
  </si>
  <si>
    <t>06.01.03</t>
  </si>
  <si>
    <t>Приямок</t>
  </si>
  <si>
    <t>06.01.03.00</t>
  </si>
  <si>
    <t>Монтаж решетки (сборное изделие)</t>
  </si>
  <si>
    <t>500х500 - с 1 по 8 сек, 800х800 - 5,6,9 сек, 1000х1000 - 9 сек, заграждения радиаторов в ЛК - 4,5 сек, решетки на приямки - с 1 по 8 сек;</t>
  </si>
  <si>
    <t>А500С Ø14 ГОСТ 34028-2016</t>
  </si>
  <si>
    <t>А240 Ø8 ГОСТ 34028-2016</t>
  </si>
  <si>
    <t>А500С Ø12 ГОСТ 34028-2016</t>
  </si>
  <si>
    <t>10У С355</t>
  </si>
  <si>
    <t>30х30х3</t>
  </si>
  <si>
    <t>65х65х3</t>
  </si>
  <si>
    <t>40х40х4</t>
  </si>
  <si>
    <t>стирол-акриловая водная дисперсия полуматовая RAL9002</t>
  </si>
  <si>
    <t>для заграждения радиаторов</t>
  </si>
  <si>
    <t>50х50х2</t>
  </si>
  <si>
    <t>Решетка для приямков</t>
  </si>
  <si>
    <t>стальная 860х955х30</t>
  </si>
  <si>
    <t>Алсагор</t>
  </si>
  <si>
    <t>06.01.99</t>
  </si>
  <si>
    <t>Прочие работы</t>
  </si>
  <si>
    <t>06.01.99.00</t>
  </si>
  <si>
    <t>Изготовление и монтаж сетчатого потолка</t>
  </si>
  <si>
    <t>м2</t>
  </si>
  <si>
    <t>Сетка (м2)</t>
  </si>
  <si>
    <t>сварная оцинк. 50х50х4</t>
  </si>
  <si>
    <t>в комплекте: анкерный болт 8х40 с кольцом, стержневой подвес с шагом 1м, однолапковая оцинкованная скоба д18 мм с шагом 0,5м, дюбель-гвоздь 6х40, хомут из проволоки вязальной 2 мм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</si>
  <si>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</si>
  <si>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</si>
  <si>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</si>
  <si>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</si>
  <si>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</si>
  <si>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</si>
  <si>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</si>
  <si>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</si>
  <si>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</si>
  <si>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</si>
  <si>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</si>
  <si>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</si>
  <si>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</si>
  <si>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</si>
  <si>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ГП-75.01.06.01 Секция 1_Изготовление и монтаж металлических изделий №1</t>
  </si>
  <si>
    <t>439bd7e4-0657-11f1-9613-b7da9bb227ce</t>
  </si>
  <si>
    <t>ГП-75.02.06.01 Секция 2_Изготовление и монтаж металлических изделий №1</t>
  </si>
  <si>
    <t>499c6af5-0657-11f1-9613-b7da9bb227ce</t>
  </si>
  <si>
    <t>ГП-75.03.06.01 Секция 3_Изготовление и монтаж металлических изделий №1</t>
  </si>
  <si>
    <t>56569a39-0657-11f1-9613-b7da9bb227ce</t>
  </si>
  <si>
    <t>ГП-75.04.06.01 Секция 4_Изготовление и монтаж металлических изделий №1</t>
  </si>
  <si>
    <t>5f73a319-0657-11f1-9613-b7da9bb227ce</t>
  </si>
  <si>
    <t>ГП-75.05.06.01 Секция 5_Изготовление и монтаж металлических изделий №1</t>
  </si>
  <si>
    <t>68d05376-0657-11f1-9613-b7da9bb227ce</t>
  </si>
  <si>
    <t>ГП-75.06.06.01 Секция 6_Изготовление и монтаж металлических изделий №1</t>
  </si>
  <si>
    <t>71d1da2c-0657-11f1-9613-b7da9bb227ce</t>
  </si>
  <si>
    <t>ГП-75.07.06.01 Секция 7_Изготовление и монтаж металлических изделий №1</t>
  </si>
  <si>
    <t>7abf228f-0657-11f1-9613-b7da9bb227ce</t>
  </si>
  <si>
    <t>ГП-75.08.06.01 Секция 8_Изготовление и монтаж металлических изделий №1</t>
  </si>
  <si>
    <t>84e1b560-0657-11f1-9613-b7da9bb227ce</t>
  </si>
  <si>
    <t>ГП-75.09.06.01 Секция 9_Изготовление и монтаж металлических изделий №1</t>
  </si>
  <si>
    <t>9a770425-072e-11f1-9613-b7da9bb227ce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</si>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</sst>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"/>
    <numFmt numFmtId="166" formatCode="0.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65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2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border diagonalUp="0" diagonalDown="0" outline="0">
        <left/>
        <right/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right style="thin">
          <color rgb="FF000000"/>
        </right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93E983-FB9F-419F-BED7-AA5051CF1756}" name="Р" displayName="Р" ref="A3:F16" totalsRowCount="1" headerRowDxfId="32" headerRowBorderDxfId="36" tableBorderDxfId="37" totalsRowBorderDxfId="35">
  <autoFilter ref="A3:F15" xr:uid="{E793E983-FB9F-419F-BED7-AA5051CF1756}"/>
  <tableColumns count="6">
    <tableColumn id="1" xr3:uid="{CDD857DE-8456-409D-8F42-9EE6D8520C19}" name="Наименование" totalsRowLabel="Итог" dataDxfId="34" totalsRowDxfId="27"/>
    <tableColumn id="2" xr3:uid="{39E72028-3161-4653-A4E3-F42EBFDD2412}" name="Ед. изм." dataDxfId="33" totalsRowDxfId="26"/>
    <tableColumn id="3" xr3:uid="{D345FA28-7906-4958-8F3D-C9CD6C15B2D8}" name="Количество" dataDxfId="30" totalsRowDxfId="25"/>
    <tableColumn id="4" xr3:uid="{DCCAF965-160A-446D-9790-6FECC192E97C}" name="Цена за ед., руб" dataDxfId="29" totalsRowDxfId="24"/>
    <tableColumn id="5" xr3:uid="{86B1FF0A-DFD6-4DC5-A20E-5FB88F66EDD3}" name="Сумма, руб" totalsRowFunction="sum" dataDxfId="28" totalsRowDxfId="23">
      <calculatedColumnFormula>ROUND(Р[[#This Row],[Количество]]*Р[[#This Row],[Цена за ед., руб]],2)</calculatedColumnFormula>
    </tableColumn>
    <tableColumn id="6" xr3:uid="{1A8103AD-792A-4ABF-B859-3020899BD188}" name="Примечание" dataDxfId="31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95BD5D-9201-4206-B1B5-7AACD95D5FA9}" name="М" displayName="М" ref="A3:I58" totalsRowCount="1" headerRowDxfId="13" headerRowBorderDxfId="20" tableBorderDxfId="21" totalsRowBorderDxfId="19">
  <autoFilter ref="A3:I57" xr:uid="{AF95BD5D-9201-4206-B1B5-7AACD95D5FA9}"/>
  <tableColumns count="9">
    <tableColumn id="1" xr3:uid="{8F0028AD-D6AB-4532-8265-706DA6A26864}" name="Наим." totalsRowLabel="Итог" dataDxfId="18" totalsRowDxfId="8"/>
    <tableColumn id="2" xr3:uid="{DABC6513-17E9-4CC7-952D-FB6E144D2432}" name="Артикул, марка, произв." dataDxfId="17" totalsRowDxfId="7"/>
    <tableColumn id="3" xr3:uid="{B3CA9518-CA82-446E-B99A-82D23FD55B68}" name="Хар-ка" dataDxfId="16" totalsRowDxfId="6"/>
    <tableColumn id="4" xr3:uid="{841FE5A8-FF02-4228-9231-1BCF62F76529}" name="Ед. изм." dataDxfId="15" totalsRowDxfId="5"/>
    <tableColumn id="5" xr3:uid="{3E508768-07B9-462C-885C-D1B4EED461E3}" name="Количество" dataDxfId="11" totalsRowDxfId="4"/>
    <tableColumn id="6" xr3:uid="{8BFA9FDB-29D0-427E-A458-AFD404775179}" name="Цена за ед., руб" dataDxfId="10" totalsRowDxfId="3"/>
    <tableColumn id="7" xr3:uid="{1A1433ED-D5C7-463E-8572-3909F6F65591}" name="Сумма, руб" totalsRowFunction="sum" dataDxfId="9" totalsRowDxfId="2">
      <calculatedColumnFormula>ROUND(М[[#This Row],[Количество]]*М[[#This Row],[Цена за ед., руб]],2)</calculatedColumnFormula>
    </tableColumn>
    <tableColumn id="8" xr3:uid="{515F42EC-8A84-4A0A-9789-912B83986949}" name="Прим." dataDxfId="12" totalsRowDxfId="1"/>
    <tableColumn id="9" xr3:uid="{D8C144CB-5C4A-4835-979F-D50B831922D5}" name="Форма закупа" dataDxfId="14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T180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42578125" defaultRowHeight="11.4" customHeight="1" outlineLevelRow="4" x14ac:dyDescent="0.2"/>
  <cols>
    <col min="1" max="1" width="9.85546875" style="1" customWidth="1"/>
    <col min="2" max="2" width="36" style="1" customWidth="1"/>
    <col min="3" max="3" width="15.85546875" style="1" customWidth="1"/>
    <col min="4" max="4" width="17" style="1" customWidth="1"/>
    <col min="5" max="5" width="10" style="1" customWidth="1"/>
    <col min="6" max="6" width="9.7109375" style="1" customWidth="1"/>
    <col min="7" max="15" width="10.42578125" style="1" customWidth="1"/>
    <col min="16" max="16" width="14.7109375" style="1" customWidth="1"/>
    <col min="17" max="17" width="16" style="1" customWidth="1"/>
    <col min="18" max="18" width="17" style="1" customWidth="1"/>
    <col min="19" max="19" width="35" style="1" customWidth="1"/>
    <col min="20" max="20" width="23.28515625" style="1" customWidth="1"/>
  </cols>
  <sheetData>
    <row r="1" spans="1:20" ht="10.95" customHeight="1" x14ac:dyDescent="0.2"/>
    <row r="2" spans="1:20" ht="10.95" customHeight="1" x14ac:dyDescent="0.2">
      <c r="B2" s="50" t="s">
        <v>0</v>
      </c>
      <c r="C2" s="50"/>
      <c r="D2" s="50"/>
      <c r="E2" s="50"/>
      <c r="F2" s="50"/>
      <c r="G2" s="50"/>
      <c r="H2" s="50"/>
      <c r="I2" s="50"/>
      <c r="J2" s="50"/>
    </row>
    <row r="3" spans="1:20" ht="22.95" customHeight="1" x14ac:dyDescent="0.2">
      <c r="B3" s="51" t="s">
        <v>1</v>
      </c>
      <c r="C3" s="51"/>
      <c r="D3" s="51"/>
      <c r="E3" s="51"/>
      <c r="F3" s="51"/>
      <c r="G3" s="51"/>
      <c r="H3" s="51"/>
      <c r="I3" s="51"/>
      <c r="J3" s="51"/>
    </row>
    <row r="4" spans="1:20" ht="22.95" customHeight="1" x14ac:dyDescent="0.2">
      <c r="B4" s="51" t="s">
        <v>2</v>
      </c>
      <c r="C4" s="51"/>
      <c r="D4" s="51"/>
      <c r="E4" s="51"/>
      <c r="F4" s="51"/>
      <c r="G4" s="51"/>
      <c r="H4" s="51"/>
      <c r="I4" s="51"/>
      <c r="J4" s="51"/>
    </row>
    <row r="5" spans="1:20" ht="10.95" customHeight="1" x14ac:dyDescent="0.2"/>
    <row r="6" spans="1:20" ht="10.95" customHeight="1" x14ac:dyDescent="0.2">
      <c r="A6" s="52" t="s">
        <v>3</v>
      </c>
      <c r="B6" s="52" t="s">
        <v>4</v>
      </c>
      <c r="C6" s="54" t="s">
        <v>5</v>
      </c>
      <c r="D6" s="56" t="s">
        <v>6</v>
      </c>
      <c r="E6" s="52" t="s">
        <v>7</v>
      </c>
      <c r="F6" s="58" t="s">
        <v>8</v>
      </c>
      <c r="G6" s="60" t="s">
        <v>9</v>
      </c>
      <c r="H6" s="60" t="s">
        <v>10</v>
      </c>
      <c r="I6" s="60" t="s">
        <v>11</v>
      </c>
      <c r="J6" s="60" t="s">
        <v>12</v>
      </c>
      <c r="K6" s="60" t="s">
        <v>13</v>
      </c>
      <c r="L6" s="60" t="s">
        <v>14</v>
      </c>
      <c r="M6" s="60" t="s">
        <v>15</v>
      </c>
      <c r="N6" s="60" t="s">
        <v>16</v>
      </c>
      <c r="O6" s="60" t="s">
        <v>17</v>
      </c>
      <c r="P6" s="52" t="s">
        <v>18</v>
      </c>
      <c r="Q6" s="58" t="s">
        <v>19</v>
      </c>
      <c r="R6" s="58" t="s">
        <v>20</v>
      </c>
      <c r="S6" s="52" t="s">
        <v>21</v>
      </c>
      <c r="T6" s="58" t="s">
        <v>22</v>
      </c>
    </row>
    <row r="7" spans="1:20" ht="10.95" customHeight="1" x14ac:dyDescent="0.2">
      <c r="A7" s="53"/>
      <c r="B7" s="53"/>
      <c r="C7" s="55"/>
      <c r="D7" s="57"/>
      <c r="E7" s="53"/>
      <c r="F7" s="59"/>
      <c r="G7" s="61"/>
      <c r="H7" s="61"/>
      <c r="I7" s="61"/>
      <c r="J7" s="61"/>
      <c r="K7" s="61"/>
      <c r="L7" s="61"/>
      <c r="M7" s="61"/>
      <c r="N7" s="61"/>
      <c r="O7" s="61"/>
      <c r="P7" s="53"/>
      <c r="Q7" s="59"/>
      <c r="R7" s="59"/>
      <c r="S7" s="53"/>
      <c r="T7" s="59"/>
    </row>
    <row r="8" spans="1:20" ht="10.95" customHeight="1" x14ac:dyDescent="0.2">
      <c r="A8" s="3" t="s">
        <v>23</v>
      </c>
      <c r="B8" s="4" t="s">
        <v>24</v>
      </c>
      <c r="C8" s="5"/>
      <c r="D8" s="5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81"/>
      <c r="R8" s="81"/>
      <c r="S8" s="5"/>
      <c r="T8" s="5"/>
    </row>
    <row r="9" spans="1:20" ht="22.95" customHeight="1" outlineLevel="1" x14ac:dyDescent="0.2">
      <c r="A9" s="8" t="s">
        <v>25</v>
      </c>
      <c r="B9" s="9" t="s">
        <v>26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82"/>
      <c r="R9" s="82">
        <f>SUM($R$170,$R$151,$R$32,$R$10)</f>
        <v>0</v>
      </c>
      <c r="S9" s="10"/>
      <c r="T9" s="10"/>
    </row>
    <row r="10" spans="1:20" ht="10.95" customHeight="1" outlineLevel="2" x14ac:dyDescent="0.2">
      <c r="A10" s="13" t="s">
        <v>27</v>
      </c>
      <c r="B10" s="14" t="s">
        <v>28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83"/>
      <c r="R10" s="83">
        <f>SUM($R$11)</f>
        <v>0</v>
      </c>
      <c r="S10" s="19"/>
      <c r="T10" s="19"/>
    </row>
    <row r="11" spans="1:20" ht="10.95" customHeight="1" outlineLevel="3" x14ac:dyDescent="0.2">
      <c r="A11" s="13" t="s">
        <v>29</v>
      </c>
      <c r="B11" s="14" t="s">
        <v>28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83"/>
      <c r="R11" s="83">
        <f>SUM($R$24,$R$22,$R$14,$R$12)</f>
        <v>0</v>
      </c>
      <c r="S11" s="19"/>
      <c r="T11" s="19"/>
    </row>
    <row r="12" spans="1:20" ht="10.95" customHeight="1" outlineLevel="4" x14ac:dyDescent="0.2">
      <c r="A12" s="20"/>
      <c r="B12" s="14" t="s">
        <v>30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84"/>
      <c r="R12" s="85">
        <f>SUM($R$13)</f>
        <v>0</v>
      </c>
      <c r="S12" s="18"/>
      <c r="T12" s="22"/>
    </row>
    <row r="13" spans="1:20" ht="22.95" customHeight="1" outlineLevel="4" x14ac:dyDescent="0.2">
      <c r="A13" s="23"/>
      <c r="B13" s="24" t="s">
        <v>31</v>
      </c>
      <c r="C13" s="25"/>
      <c r="D13" s="25"/>
      <c r="E13" s="26" t="s">
        <v>32</v>
      </c>
      <c r="F13" s="27"/>
      <c r="G13" s="28">
        <v>52.93</v>
      </c>
      <c r="H13" s="28">
        <v>52.93</v>
      </c>
      <c r="I13" s="28">
        <v>52.93</v>
      </c>
      <c r="J13" s="28">
        <v>52.93</v>
      </c>
      <c r="K13" s="28">
        <v>52.93</v>
      </c>
      <c r="L13" s="28">
        <v>52.93</v>
      </c>
      <c r="M13" s="28">
        <v>52.93</v>
      </c>
      <c r="N13" s="28">
        <v>52.93</v>
      </c>
      <c r="O13" s="27"/>
      <c r="P13" s="28">
        <f>SUM($G$13:$O$13)</f>
        <v>423.44</v>
      </c>
      <c r="Q13" s="33">
        <f t="array" ref="Q13">INDEX(Р[Цена за ед., руб],MATCH(1,IF(($B13=Р[Наименование])*($S13=Р[Примечание]),{1},($B13=Р[Наименование])*($S13=Р[Примечание])),0))</f>
        <v>0</v>
      </c>
      <c r="R13" s="33">
        <f>ROUND($P$13*$Q$13,2)</f>
        <v>0</v>
      </c>
      <c r="S13" s="25" t="s">
        <v>33</v>
      </c>
      <c r="T13" s="25"/>
    </row>
    <row r="14" spans="1:20" ht="10.95" customHeight="1" outlineLevel="4" x14ac:dyDescent="0.2">
      <c r="A14" s="20"/>
      <c r="B14" s="14" t="s">
        <v>34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84"/>
      <c r="R14" s="85">
        <f>SUM($R$15:$R$21)</f>
        <v>0</v>
      </c>
      <c r="S14" s="18"/>
      <c r="T14" s="22"/>
    </row>
    <row r="15" spans="1:20" ht="22.95" customHeight="1" outlineLevel="4" x14ac:dyDescent="0.2">
      <c r="A15" s="23" t="s">
        <v>35</v>
      </c>
      <c r="B15" s="24" t="s">
        <v>36</v>
      </c>
      <c r="C15" s="25"/>
      <c r="D15" s="25" t="s">
        <v>37</v>
      </c>
      <c r="E15" s="26" t="s">
        <v>38</v>
      </c>
      <c r="F15" s="29">
        <v>1.0149999999999999</v>
      </c>
      <c r="G15" s="29">
        <v>1.4E-2</v>
      </c>
      <c r="H15" s="29">
        <v>1.4E-2</v>
      </c>
      <c r="I15" s="29">
        <v>1.4E-2</v>
      </c>
      <c r="J15" s="29">
        <v>1.4E-2</v>
      </c>
      <c r="K15" s="29">
        <v>1.4E-2</v>
      </c>
      <c r="L15" s="29">
        <v>1.4E-2</v>
      </c>
      <c r="M15" s="29">
        <v>1.4E-2</v>
      </c>
      <c r="N15" s="29">
        <v>1.4E-2</v>
      </c>
      <c r="O15" s="27"/>
      <c r="P15" s="29">
        <f>SUM($G$15:$O$15)</f>
        <v>0.112</v>
      </c>
      <c r="Q15" s="33">
        <f t="array" ref="Q15">INDEX(М[Цена за ед., руб],MATCH(1,IF(($B15=М[Наим.])*($C15=М[Артикул, марка, произв.])*($D15=М[Хар-ка])*($S15=М[Прим.]),{1},($B15=М[Наим.])*($C15=М[Артикул, марка, произв.])*($D15=М[Хар-ка])*($S15=М[Прим.])),0))</f>
        <v>0</v>
      </c>
      <c r="R15" s="33">
        <f>ROUND($P$15*$Q$15,2)</f>
        <v>0</v>
      </c>
      <c r="S15" s="25"/>
      <c r="T15" s="25" t="str">
        <f t="array" ref="T15">INDEX(М[Форма закупа],MATCH(1,IF(($B15=М[Наим.])*($C15=М[Артикул, марка, произв.])*($D15=М[Хар-ка])*($S15=М[Прим.]),{1},($B15=М[Наим.])*($C15=М[Артикул, марка, произв.])*($D15=М[Хар-ка])*($S15=М[Прим.])),0))</f>
        <v>Закупка подрядчик</v>
      </c>
    </row>
    <row r="16" spans="1:20" ht="10.95" customHeight="1" outlineLevel="4" x14ac:dyDescent="0.2">
      <c r="A16" s="23" t="s">
        <v>39</v>
      </c>
      <c r="B16" s="24" t="s">
        <v>40</v>
      </c>
      <c r="C16" s="25"/>
      <c r="D16" s="25" t="s">
        <v>41</v>
      </c>
      <c r="E16" s="26" t="s">
        <v>32</v>
      </c>
      <c r="F16" s="29">
        <v>1.0149999999999999</v>
      </c>
      <c r="G16" s="28">
        <v>38.21</v>
      </c>
      <c r="H16" s="28">
        <v>38.21</v>
      </c>
      <c r="I16" s="28">
        <v>38.21</v>
      </c>
      <c r="J16" s="28">
        <v>38.21</v>
      </c>
      <c r="K16" s="28">
        <v>38.21</v>
      </c>
      <c r="L16" s="28">
        <v>38.21</v>
      </c>
      <c r="M16" s="28">
        <v>38.21</v>
      </c>
      <c r="N16" s="28">
        <v>38.21</v>
      </c>
      <c r="O16" s="27"/>
      <c r="P16" s="28">
        <f>SUM($G$16:$O$16)</f>
        <v>305.68</v>
      </c>
      <c r="Q16" s="33">
        <f t="array" ref="Q16">INDEX(М[Цена за ед., руб],MATCH(1,IF(($B16=М[Наим.])*($C16=М[Артикул, марка, произв.])*($D16=М[Хар-ка])*($S16=М[Прим.]),{1},($B16=М[Наим.])*($C16=М[Артикул, марка, произв.])*($D16=М[Хар-ка])*($S16=М[Прим.])),0))</f>
        <v>0</v>
      </c>
      <c r="R16" s="33">
        <f>ROUND($P$16*$Q$16,2)</f>
        <v>0</v>
      </c>
      <c r="S16" s="25"/>
      <c r="T16" s="25" t="str">
        <f t="array" ref="T16">INDEX(М[Форма закупа],MATCH(1,IF(($B16=М[Наим.])*($C16=М[Артикул, марка, произв.])*($D16=М[Хар-ка])*($S16=М[Прим.]),{1},($B16=М[Наим.])*($C16=М[Артикул, марка, произв.])*($D16=М[Хар-ка])*($S16=М[Прим.])),0))</f>
        <v>Закупка подрядчик</v>
      </c>
    </row>
    <row r="17" spans="1:20" ht="46.95" customHeight="1" outlineLevel="4" x14ac:dyDescent="0.2">
      <c r="A17" s="23" t="s">
        <v>42</v>
      </c>
      <c r="B17" s="24" t="s">
        <v>43</v>
      </c>
      <c r="C17" s="25"/>
      <c r="D17" s="25" t="s">
        <v>44</v>
      </c>
      <c r="E17" s="26" t="s">
        <v>45</v>
      </c>
      <c r="F17" s="29">
        <v>0.14000000000000001</v>
      </c>
      <c r="G17" s="28">
        <v>0.28000000000000003</v>
      </c>
      <c r="H17" s="28">
        <v>0.28000000000000003</v>
      </c>
      <c r="I17" s="28">
        <v>0.28000000000000003</v>
      </c>
      <c r="J17" s="28">
        <v>0.28000000000000003</v>
      </c>
      <c r="K17" s="28">
        <v>0.28000000000000003</v>
      </c>
      <c r="L17" s="28">
        <v>0.28000000000000003</v>
      </c>
      <c r="M17" s="28">
        <v>0.28000000000000003</v>
      </c>
      <c r="N17" s="28">
        <v>0.28000000000000003</v>
      </c>
      <c r="O17" s="27"/>
      <c r="P17" s="28">
        <f>SUM($G$17:$O$17)</f>
        <v>2.2400000000000002</v>
      </c>
      <c r="Q17" s="33">
        <f t="array" ref="Q17">INDEX(М[Цена за ед., руб],MATCH(1,IF(($B17=М[Наим.])*($C17=М[Артикул, марка, произв.])*($D17=М[Хар-ка])*($S17=М[Прим.]),{1},($B17=М[Наим.])*($C17=М[Артикул, марка, произв.])*($D17=М[Хар-ка])*($S17=М[Прим.])),0))</f>
        <v>0</v>
      </c>
      <c r="R17" s="33">
        <f>ROUND($P$17*$Q$17,2)</f>
        <v>0</v>
      </c>
      <c r="S17" s="25"/>
      <c r="T17" s="25" t="str">
        <f t="array" ref="T17">INDEX(М[Форма закупа],MATCH(1,IF(($B17=М[Наим.])*($C17=М[Артикул, марка, произв.])*($D17=М[Хар-ка])*($S17=М[Прим.]),{1},($B17=М[Наим.])*($C17=М[Артикул, марка, произв.])*($D17=М[Хар-ка])*($S17=М[Прим.])),0))</f>
        <v>Закупка подрядчик</v>
      </c>
    </row>
    <row r="18" spans="1:20" ht="10.95" customHeight="1" outlineLevel="4" x14ac:dyDescent="0.2">
      <c r="A18" s="23" t="s">
        <v>46</v>
      </c>
      <c r="B18" s="24" t="s">
        <v>47</v>
      </c>
      <c r="C18" s="25"/>
      <c r="D18" s="25" t="s">
        <v>48</v>
      </c>
      <c r="E18" s="26" t="s">
        <v>32</v>
      </c>
      <c r="F18" s="29">
        <v>7.6999999999999999E-2</v>
      </c>
      <c r="G18" s="28">
        <v>0.16</v>
      </c>
      <c r="H18" s="28">
        <v>0.16</v>
      </c>
      <c r="I18" s="28">
        <v>0.16</v>
      </c>
      <c r="J18" s="28">
        <v>0.16</v>
      </c>
      <c r="K18" s="28">
        <v>0.16</v>
      </c>
      <c r="L18" s="28">
        <v>0.16</v>
      </c>
      <c r="M18" s="28">
        <v>0.16</v>
      </c>
      <c r="N18" s="28">
        <v>0.16</v>
      </c>
      <c r="O18" s="27"/>
      <c r="P18" s="28">
        <f>SUM($G$18:$O$18)</f>
        <v>1.28</v>
      </c>
      <c r="Q18" s="33">
        <f t="array" ref="Q18">INDEX(М[Цена за ед., руб],MATCH(1,IF(($B18=М[Наим.])*($C18=М[Артикул, марка, произв.])*($D18=М[Хар-ка])*($S18=М[Прим.]),{1},($B18=М[Наим.])*($C18=М[Артикул, марка, произв.])*($D18=М[Хар-ка])*($S18=М[Прим.])),0))</f>
        <v>0</v>
      </c>
      <c r="R18" s="33">
        <f>ROUND($P$18*$Q$18,2)</f>
        <v>0</v>
      </c>
      <c r="S18" s="25"/>
      <c r="T18" s="25" t="str">
        <f t="array" ref="T18">INDEX(М[Форма закупа],MATCH(1,IF(($B18=М[Наим.])*($C18=М[Артикул, марка, произв.])*($D18=М[Хар-ка])*($S18=М[Прим.]),{1},($B18=М[Наим.])*($C18=М[Артикул, марка, произв.])*($D18=М[Хар-ка])*($S18=М[Прим.])),0))</f>
        <v>Закупка подрядчик</v>
      </c>
    </row>
    <row r="19" spans="1:20" ht="10.95" customHeight="1" outlineLevel="4" x14ac:dyDescent="0.2">
      <c r="A19" s="23" t="s">
        <v>49</v>
      </c>
      <c r="B19" s="24" t="s">
        <v>50</v>
      </c>
      <c r="C19" s="25"/>
      <c r="D19" s="25" t="s">
        <v>51</v>
      </c>
      <c r="E19" s="26" t="s">
        <v>52</v>
      </c>
      <c r="F19" s="27"/>
      <c r="G19" s="30">
        <v>4</v>
      </c>
      <c r="H19" s="30">
        <v>4</v>
      </c>
      <c r="I19" s="30">
        <v>4</v>
      </c>
      <c r="J19" s="30">
        <v>4</v>
      </c>
      <c r="K19" s="30">
        <v>4</v>
      </c>
      <c r="L19" s="30">
        <v>4</v>
      </c>
      <c r="M19" s="30">
        <v>4</v>
      </c>
      <c r="N19" s="30">
        <v>4</v>
      </c>
      <c r="O19" s="27"/>
      <c r="P19" s="30">
        <f>SUM($G$19:$O$19)</f>
        <v>32</v>
      </c>
      <c r="Q19" s="33">
        <f t="array" ref="Q19">INDEX(М[Цена за ед., руб],MATCH(1,IF(($B19=М[Наим.])*($C19=М[Артикул, марка, произв.])*($D19=М[Хар-ка])*($S19=М[Прим.]),{1},($B19=М[Наим.])*($C19=М[Артикул, марка, произв.])*($D19=М[Хар-ка])*($S19=М[Прим.])),0))</f>
        <v>0</v>
      </c>
      <c r="R19" s="33">
        <f>ROUND($P$19*$Q$19,2)</f>
        <v>0</v>
      </c>
      <c r="S19" s="25"/>
      <c r="T19" s="25" t="str">
        <f t="array" ref="T19">INDEX(М[Форма закупа],MATCH(1,IF(($B19=М[Наим.])*($C19=М[Артикул, марка, произв.])*($D19=М[Хар-ка])*($S19=М[Прим.]),{1},($B19=М[Наим.])*($C19=М[Артикул, марка, произв.])*($D19=М[Хар-ка])*($S19=М[Прим.])),0))</f>
        <v>Закупка подрядчик</v>
      </c>
    </row>
    <row r="20" spans="1:20" ht="10.95" customHeight="1" outlineLevel="4" x14ac:dyDescent="0.2">
      <c r="A20" s="23" t="s">
        <v>53</v>
      </c>
      <c r="B20" s="24" t="s">
        <v>54</v>
      </c>
      <c r="C20" s="25"/>
      <c r="D20" s="25" t="s">
        <v>55</v>
      </c>
      <c r="E20" s="26" t="s">
        <v>32</v>
      </c>
      <c r="F20" s="29">
        <v>1.4999999999999999E-2</v>
      </c>
      <c r="G20" s="28">
        <v>0.79</v>
      </c>
      <c r="H20" s="28">
        <v>0.79</v>
      </c>
      <c r="I20" s="28">
        <v>0.79</v>
      </c>
      <c r="J20" s="28">
        <v>0.79</v>
      </c>
      <c r="K20" s="28">
        <v>0.79</v>
      </c>
      <c r="L20" s="28">
        <v>0.79</v>
      </c>
      <c r="M20" s="28">
        <v>0.79</v>
      </c>
      <c r="N20" s="28">
        <v>0.79</v>
      </c>
      <c r="O20" s="27"/>
      <c r="P20" s="28">
        <f>SUM($G$20:$O$20)</f>
        <v>6.32</v>
      </c>
      <c r="Q20" s="33">
        <f t="array" ref="Q20">INDEX(М[Цена за ед., руб],MATCH(1,IF(($B20=М[Наим.])*($C20=М[Артикул, марка, произв.])*($D20=М[Хар-ка])*($S20=М[Прим.]),{1},($B20=М[Наим.])*($C20=М[Артикул, марка, произв.])*($D20=М[Хар-ка])*($S20=М[Прим.])),0))</f>
        <v>0</v>
      </c>
      <c r="R20" s="33">
        <f>ROUND($P$20*$Q$20,2)</f>
        <v>0</v>
      </c>
      <c r="S20" s="25"/>
      <c r="T20" s="25" t="str">
        <f t="array" ref="T20">INDEX(М[Форма закупа],MATCH(1,IF(($B20=М[Наим.])*($C20=М[Артикул, марка, произв.])*($D20=М[Хар-ка])*($S20=М[Прим.]),{1},($B20=М[Наим.])*($C20=М[Артикул, марка, произв.])*($D20=М[Хар-ка])*($S20=М[Прим.])),0))</f>
        <v>Закупка подрядчик</v>
      </c>
    </row>
    <row r="21" spans="1:20" ht="22.95" customHeight="1" outlineLevel="4" x14ac:dyDescent="0.2">
      <c r="A21" s="23" t="s">
        <v>56</v>
      </c>
      <c r="B21" s="24" t="s">
        <v>57</v>
      </c>
      <c r="C21" s="25"/>
      <c r="D21" s="25" t="s">
        <v>58</v>
      </c>
      <c r="E21" s="26" t="s">
        <v>32</v>
      </c>
      <c r="F21" s="29">
        <v>1.0149999999999999</v>
      </c>
      <c r="G21" s="28">
        <v>1.91</v>
      </c>
      <c r="H21" s="28">
        <v>1.91</v>
      </c>
      <c r="I21" s="28">
        <v>1.91</v>
      </c>
      <c r="J21" s="28">
        <v>1.91</v>
      </c>
      <c r="K21" s="28">
        <v>1.91</v>
      </c>
      <c r="L21" s="28">
        <v>1.91</v>
      </c>
      <c r="M21" s="28">
        <v>1.91</v>
      </c>
      <c r="N21" s="28">
        <v>1.91</v>
      </c>
      <c r="O21" s="27"/>
      <c r="P21" s="28">
        <f>SUM($G$21:$O$21)</f>
        <v>15.28</v>
      </c>
      <c r="Q21" s="33">
        <f t="array" ref="Q21">INDEX(М[Цена за ед., руб],MATCH(1,IF(($B21=М[Наим.])*($C21=М[Артикул, марка, произв.])*($D21=М[Хар-ка])*($S21=М[Прим.]),{1},($B21=М[Наим.])*($C21=М[Артикул, марка, произв.])*($D21=М[Хар-ка])*($S21=М[Прим.])),0))</f>
        <v>0</v>
      </c>
      <c r="R21" s="33">
        <f>ROUND($P$21*$Q$21,2)</f>
        <v>0</v>
      </c>
      <c r="S21" s="25"/>
      <c r="T21" s="25" t="str">
        <f t="array" ref="T21">INDEX(М[Форма закупа],MATCH(1,IF(($B21=М[Наим.])*($C21=М[Артикул, марка, произв.])*($D21=М[Хар-ка])*($S21=М[Прим.]),{1},($B21=М[Наим.])*($C21=М[Артикул, марка, произв.])*($D21=М[Хар-ка])*($S21=М[Прим.])),0))</f>
        <v>Закупка подрядчик</v>
      </c>
    </row>
    <row r="22" spans="1:20" ht="10.95" customHeight="1" outlineLevel="4" x14ac:dyDescent="0.2">
      <c r="A22" s="20"/>
      <c r="B22" s="14" t="s">
        <v>30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84"/>
      <c r="R22" s="85">
        <f>SUM($R$23)</f>
        <v>0</v>
      </c>
      <c r="S22" s="18"/>
      <c r="T22" s="22"/>
    </row>
    <row r="23" spans="1:20" ht="22.95" customHeight="1" outlineLevel="4" x14ac:dyDescent="0.2">
      <c r="A23" s="23"/>
      <c r="B23" s="24" t="s">
        <v>59</v>
      </c>
      <c r="C23" s="25"/>
      <c r="D23" s="25"/>
      <c r="E23" s="26" t="s">
        <v>32</v>
      </c>
      <c r="F23" s="27"/>
      <c r="G23" s="28">
        <v>158.44999999999999</v>
      </c>
      <c r="H23" s="28">
        <v>158.44999999999999</v>
      </c>
      <c r="I23" s="28">
        <v>158.44999999999999</v>
      </c>
      <c r="J23" s="28">
        <v>158.44999999999999</v>
      </c>
      <c r="K23" s="28">
        <v>158.44999999999999</v>
      </c>
      <c r="L23" s="28">
        <v>158.44999999999999</v>
      </c>
      <c r="M23" s="28">
        <v>158.44999999999999</v>
      </c>
      <c r="N23" s="28">
        <v>158.44999999999999</v>
      </c>
      <c r="O23" s="27"/>
      <c r="P23" s="31">
        <f>SUM($G$23:$O$23)</f>
        <v>1267.6000000000001</v>
      </c>
      <c r="Q23" s="33">
        <f t="array" ref="Q23">INDEX(Р[Цена за ед., руб],MATCH(1,IF(($B23=Р[Наименование])*($S23=Р[Примечание]),{1},($B23=Р[Наименование])*($S23=Р[Примечание])),0))</f>
        <v>0</v>
      </c>
      <c r="R23" s="33">
        <f>ROUND($P$23*$Q$23,2)</f>
        <v>0</v>
      </c>
      <c r="S23" s="25" t="s">
        <v>60</v>
      </c>
      <c r="T23" s="25"/>
    </row>
    <row r="24" spans="1:20" ht="10.95" customHeight="1" outlineLevel="4" x14ac:dyDescent="0.2">
      <c r="A24" s="20"/>
      <c r="B24" s="14" t="s">
        <v>34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84"/>
      <c r="R24" s="85">
        <f>SUM($R$25:$R$31)</f>
        <v>0</v>
      </c>
      <c r="S24" s="18"/>
      <c r="T24" s="22"/>
    </row>
    <row r="25" spans="1:20" ht="22.95" customHeight="1" outlineLevel="4" x14ac:dyDescent="0.2">
      <c r="A25" s="23" t="s">
        <v>35</v>
      </c>
      <c r="B25" s="24" t="s">
        <v>36</v>
      </c>
      <c r="C25" s="25"/>
      <c r="D25" s="25" t="s">
        <v>37</v>
      </c>
      <c r="E25" s="26" t="s">
        <v>38</v>
      </c>
      <c r="F25" s="29">
        <v>1.0149999999999999</v>
      </c>
      <c r="G25" s="29">
        <v>3.3000000000000002E-2</v>
      </c>
      <c r="H25" s="29">
        <v>3.3000000000000002E-2</v>
      </c>
      <c r="I25" s="29">
        <v>3.3000000000000002E-2</v>
      </c>
      <c r="J25" s="29">
        <v>3.3000000000000002E-2</v>
      </c>
      <c r="K25" s="29">
        <v>3.3000000000000002E-2</v>
      </c>
      <c r="L25" s="29">
        <v>3.3000000000000002E-2</v>
      </c>
      <c r="M25" s="29">
        <v>3.3000000000000002E-2</v>
      </c>
      <c r="N25" s="29">
        <v>3.3000000000000002E-2</v>
      </c>
      <c r="O25" s="27"/>
      <c r="P25" s="29">
        <f>SUM($G$25:$O$25)</f>
        <v>0.26400000000000001</v>
      </c>
      <c r="Q25" s="33">
        <f t="array" ref="Q25">INDEX(М[Цена за ед., руб],MATCH(1,IF(($B25=М[Наим.])*($C25=М[Артикул, марка, произв.])*($D25=М[Хар-ка])*($S25=М[Прим.]),{1},($B25=М[Наим.])*($C25=М[Артикул, марка, произв.])*($D25=М[Хар-ка])*($S25=М[Прим.])),0))</f>
        <v>0</v>
      </c>
      <c r="R25" s="33">
        <f>ROUND($P$25*$Q$25,2)</f>
        <v>0</v>
      </c>
      <c r="S25" s="25"/>
      <c r="T25" s="25" t="str">
        <f t="array" ref="T25">INDEX(М[Форма закупа],MATCH(1,IF(($B25=М[Наим.])*($C25=М[Артикул, марка, произв.])*($D25=М[Хар-ка])*($S25=М[Прим.]),{1},($B25=М[Наим.])*($C25=М[Артикул, марка, произв.])*($D25=М[Хар-ка])*($S25=М[Прим.])),0))</f>
        <v>Закупка подрядчик</v>
      </c>
    </row>
    <row r="26" spans="1:20" ht="10.95" customHeight="1" outlineLevel="4" x14ac:dyDescent="0.2">
      <c r="A26" s="23" t="s">
        <v>39</v>
      </c>
      <c r="B26" s="24" t="s">
        <v>40</v>
      </c>
      <c r="C26" s="25"/>
      <c r="D26" s="25" t="s">
        <v>41</v>
      </c>
      <c r="E26" s="26" t="s">
        <v>32</v>
      </c>
      <c r="F26" s="29">
        <v>1.0149999999999999</v>
      </c>
      <c r="G26" s="32">
        <v>92.6</v>
      </c>
      <c r="H26" s="32">
        <v>92.6</v>
      </c>
      <c r="I26" s="32">
        <v>92.6</v>
      </c>
      <c r="J26" s="32">
        <v>92.6</v>
      </c>
      <c r="K26" s="32">
        <v>92.6</v>
      </c>
      <c r="L26" s="32">
        <v>92.6</v>
      </c>
      <c r="M26" s="32">
        <v>92.6</v>
      </c>
      <c r="N26" s="32">
        <v>92.6</v>
      </c>
      <c r="O26" s="27"/>
      <c r="P26" s="32">
        <f>SUM($G$26:$O$26)</f>
        <v>740.80000000000007</v>
      </c>
      <c r="Q26" s="33">
        <f t="array" ref="Q26">INDEX(М[Цена за ед., руб],MATCH(1,IF(($B26=М[Наим.])*($C26=М[Артикул, марка, произв.])*($D26=М[Хар-ка])*($S26=М[Прим.]),{1},($B26=М[Наим.])*($C26=М[Артикул, марка, произв.])*($D26=М[Хар-ка])*($S26=М[Прим.])),0))</f>
        <v>0</v>
      </c>
      <c r="R26" s="33">
        <f>ROUND($P$26*$Q$26,2)</f>
        <v>0</v>
      </c>
      <c r="S26" s="25"/>
      <c r="T26" s="25" t="str">
        <f t="array" ref="T26">INDEX(М[Форма закупа],MATCH(1,IF(($B26=М[Наим.])*($C26=М[Артикул, марка, произв.])*($D26=М[Хар-ка])*($S26=М[Прим.]),{1},($B26=М[Наим.])*($C26=М[Артикул, марка, произв.])*($D26=М[Хар-ка])*($S26=М[Прим.])),0))</f>
        <v>Закупка подрядчик</v>
      </c>
    </row>
    <row r="27" spans="1:20" ht="46.95" customHeight="1" outlineLevel="4" x14ac:dyDescent="0.2">
      <c r="A27" s="23" t="s">
        <v>42</v>
      </c>
      <c r="B27" s="24" t="s">
        <v>43</v>
      </c>
      <c r="C27" s="25"/>
      <c r="D27" s="25" t="s">
        <v>44</v>
      </c>
      <c r="E27" s="26" t="s">
        <v>45</v>
      </c>
      <c r="F27" s="29">
        <v>0.14000000000000001</v>
      </c>
      <c r="G27" s="28">
        <v>0.82</v>
      </c>
      <c r="H27" s="28">
        <v>0.82</v>
      </c>
      <c r="I27" s="28">
        <v>0.82</v>
      </c>
      <c r="J27" s="28">
        <v>0.82</v>
      </c>
      <c r="K27" s="28">
        <v>0.82</v>
      </c>
      <c r="L27" s="28">
        <v>0.82</v>
      </c>
      <c r="M27" s="28">
        <v>0.82</v>
      </c>
      <c r="N27" s="28">
        <v>0.82</v>
      </c>
      <c r="O27" s="27"/>
      <c r="P27" s="28">
        <f>SUM($G$27:$O$27)</f>
        <v>6.5600000000000005</v>
      </c>
      <c r="Q27" s="33">
        <f t="array" ref="Q27">INDEX(М[Цена за ед., руб],MATCH(1,IF(($B27=М[Наим.])*($C27=М[Артикул, марка, произв.])*($D27=М[Хар-ка])*($S27=М[Прим.]),{1},($B27=М[Наим.])*($C27=М[Артикул, марка, произв.])*($D27=М[Хар-ка])*($S27=М[Прим.])),0))</f>
        <v>0</v>
      </c>
      <c r="R27" s="33">
        <f>ROUND($P$27*$Q$27,2)</f>
        <v>0</v>
      </c>
      <c r="S27" s="25"/>
      <c r="T27" s="25" t="str">
        <f t="array" ref="T27">INDEX(М[Форма закупа],MATCH(1,IF(($B27=М[Наим.])*($C27=М[Артикул, марка, произв.])*($D27=М[Хар-ка])*($S27=М[Прим.]),{1},($B27=М[Наим.])*($C27=М[Артикул, марка, произв.])*($D27=М[Хар-ка])*($S27=М[Прим.])),0))</f>
        <v>Закупка подрядчик</v>
      </c>
    </row>
    <row r="28" spans="1:20" ht="10.95" customHeight="1" outlineLevel="4" x14ac:dyDescent="0.2">
      <c r="A28" s="23" t="s">
        <v>46</v>
      </c>
      <c r="B28" s="24" t="s">
        <v>47</v>
      </c>
      <c r="C28" s="25"/>
      <c r="D28" s="25" t="s">
        <v>48</v>
      </c>
      <c r="E28" s="26" t="s">
        <v>32</v>
      </c>
      <c r="F28" s="29">
        <v>7.6999999999999999E-2</v>
      </c>
      <c r="G28" s="28">
        <v>0.45</v>
      </c>
      <c r="H28" s="28">
        <v>0.45</v>
      </c>
      <c r="I28" s="28">
        <v>0.45</v>
      </c>
      <c r="J28" s="28">
        <v>0.45</v>
      </c>
      <c r="K28" s="28">
        <v>0.45</v>
      </c>
      <c r="L28" s="28">
        <v>0.45</v>
      </c>
      <c r="M28" s="28">
        <v>0.45</v>
      </c>
      <c r="N28" s="28">
        <v>0.45</v>
      </c>
      <c r="O28" s="27"/>
      <c r="P28" s="32">
        <f>SUM($G$28:$O$28)</f>
        <v>3.6000000000000005</v>
      </c>
      <c r="Q28" s="33">
        <f t="array" ref="Q28">INDEX(М[Цена за ед., руб],MATCH(1,IF(($B28=М[Наим.])*($C28=М[Артикул, марка, произв.])*($D28=М[Хар-ка])*($S28=М[Прим.]),{1},($B28=М[Наим.])*($C28=М[Артикул, марка, произв.])*($D28=М[Хар-ка])*($S28=М[Прим.])),0))</f>
        <v>0</v>
      </c>
      <c r="R28" s="33">
        <f>ROUND($P$28*$Q$28,2)</f>
        <v>0</v>
      </c>
      <c r="S28" s="25"/>
      <c r="T28" s="25" t="str">
        <f t="array" ref="T28">INDEX(М[Форма закупа],MATCH(1,IF(($B28=М[Наим.])*($C28=М[Артикул, марка, произв.])*($D28=М[Хар-ка])*($S28=М[Прим.]),{1},($B28=М[Наим.])*($C28=М[Артикул, марка, произв.])*($D28=М[Хар-ка])*($S28=М[Прим.])),0))</f>
        <v>Закупка подрядчик</v>
      </c>
    </row>
    <row r="29" spans="1:20" ht="22.95" customHeight="1" outlineLevel="4" x14ac:dyDescent="0.2">
      <c r="A29" s="23" t="s">
        <v>49</v>
      </c>
      <c r="B29" s="24" t="s">
        <v>50</v>
      </c>
      <c r="C29" s="25"/>
      <c r="D29" s="25" t="s">
        <v>61</v>
      </c>
      <c r="E29" s="26" t="s">
        <v>52</v>
      </c>
      <c r="F29" s="27"/>
      <c r="G29" s="30">
        <v>24</v>
      </c>
      <c r="H29" s="30">
        <v>24</v>
      </c>
      <c r="I29" s="30">
        <v>24</v>
      </c>
      <c r="J29" s="30">
        <v>24</v>
      </c>
      <c r="K29" s="30">
        <v>24</v>
      </c>
      <c r="L29" s="30">
        <v>24</v>
      </c>
      <c r="M29" s="30">
        <v>24</v>
      </c>
      <c r="N29" s="30">
        <v>24</v>
      </c>
      <c r="O29" s="27"/>
      <c r="P29" s="30">
        <f>SUM($G$29:$O$29)</f>
        <v>192</v>
      </c>
      <c r="Q29" s="33">
        <f t="array" ref="Q29">INDEX(М[Цена за ед., руб],MATCH(1,IF(($B29=М[Наим.])*($C29=М[Артикул, марка, произв.])*($D29=М[Хар-ка])*($S29=М[Прим.]),{1},($B29=М[Наим.])*($C29=М[Артикул, марка, произв.])*($D29=М[Хар-ка])*($S29=М[Прим.])),0))</f>
        <v>0</v>
      </c>
      <c r="R29" s="33">
        <f>ROUND($P$29*$Q$29,2)</f>
        <v>0</v>
      </c>
      <c r="S29" s="25"/>
      <c r="T29" s="25" t="str">
        <f t="array" ref="T29">INDEX(М[Форма закупа],MATCH(1,IF(($B29=М[Наим.])*($C29=М[Артикул, марка, произв.])*($D29=М[Хар-ка])*($S29=М[Прим.]),{1},($B29=М[Наим.])*($C29=М[Артикул, марка, произв.])*($D29=М[Хар-ка])*($S29=М[Прим.])),0))</f>
        <v>Закупка подрядчик</v>
      </c>
    </row>
    <row r="30" spans="1:20" ht="10.95" customHeight="1" outlineLevel="4" x14ac:dyDescent="0.2">
      <c r="A30" s="23" t="s">
        <v>53</v>
      </c>
      <c r="B30" s="24" t="s">
        <v>54</v>
      </c>
      <c r="C30" s="25"/>
      <c r="D30" s="25" t="s">
        <v>55</v>
      </c>
      <c r="E30" s="26" t="s">
        <v>32</v>
      </c>
      <c r="F30" s="29">
        <v>1.4999999999999999E-2</v>
      </c>
      <c r="G30" s="28">
        <v>2.38</v>
      </c>
      <c r="H30" s="28">
        <v>2.38</v>
      </c>
      <c r="I30" s="28">
        <v>2.38</v>
      </c>
      <c r="J30" s="28">
        <v>2.38</v>
      </c>
      <c r="K30" s="28">
        <v>2.38</v>
      </c>
      <c r="L30" s="28">
        <v>2.38</v>
      </c>
      <c r="M30" s="28">
        <v>2.38</v>
      </c>
      <c r="N30" s="28">
        <v>2.38</v>
      </c>
      <c r="O30" s="27"/>
      <c r="P30" s="28">
        <f>SUM($G$30:$O$30)</f>
        <v>19.039999999999996</v>
      </c>
      <c r="Q30" s="33">
        <f t="array" ref="Q30">INDEX(М[Цена за ед., руб],MATCH(1,IF(($B30=М[Наим.])*($C30=М[Артикул, марка, произв.])*($D30=М[Хар-ка])*($S30=М[Прим.]),{1},($B30=М[Наим.])*($C30=М[Артикул, марка, произв.])*($D30=М[Хар-ка])*($S30=М[Прим.])),0))</f>
        <v>0</v>
      </c>
      <c r="R30" s="33">
        <f>ROUND($P$30*$Q$30,2)</f>
        <v>0</v>
      </c>
      <c r="S30" s="25"/>
      <c r="T30" s="25" t="str">
        <f t="array" ref="T30">INDEX(М[Форма закупа],MATCH(1,IF(($B30=М[Наим.])*($C30=М[Артикул, марка, произв.])*($D30=М[Хар-ка])*($S30=М[Прим.]),{1},($B30=М[Наим.])*($C30=М[Артикул, марка, произв.])*($D30=М[Хар-ка])*($S30=М[Прим.])),0))</f>
        <v>Закупка подрядчик</v>
      </c>
    </row>
    <row r="31" spans="1:20" ht="10.95" customHeight="1" outlineLevel="4" x14ac:dyDescent="0.2">
      <c r="A31" s="23" t="s">
        <v>56</v>
      </c>
      <c r="B31" s="24" t="s">
        <v>62</v>
      </c>
      <c r="C31" s="25"/>
      <c r="D31" s="25" t="s">
        <v>63</v>
      </c>
      <c r="E31" s="26" t="s">
        <v>32</v>
      </c>
      <c r="F31" s="29">
        <v>1.0149999999999999</v>
      </c>
      <c r="G31" s="28">
        <v>35.54</v>
      </c>
      <c r="H31" s="28">
        <v>35.54</v>
      </c>
      <c r="I31" s="28">
        <v>35.54</v>
      </c>
      <c r="J31" s="28">
        <v>35.54</v>
      </c>
      <c r="K31" s="28">
        <v>35.54</v>
      </c>
      <c r="L31" s="28">
        <v>35.54</v>
      </c>
      <c r="M31" s="28">
        <v>35.54</v>
      </c>
      <c r="N31" s="28">
        <v>35.54</v>
      </c>
      <c r="O31" s="27"/>
      <c r="P31" s="28">
        <f>SUM($G$31:$O$31)</f>
        <v>284.32</v>
      </c>
      <c r="Q31" s="33">
        <f t="array" ref="Q31">INDEX(М[Цена за ед., руб],MATCH(1,IF(($B31=М[Наим.])*($C31=М[Артикул, марка, произв.])*($D31=М[Хар-ка])*($S31=М[Прим.]),{1},($B31=М[Наим.])*($C31=М[Артикул, марка, произв.])*($D31=М[Хар-ка])*($S31=М[Прим.])),0))</f>
        <v>0</v>
      </c>
      <c r="R31" s="33">
        <f>ROUND($P$31*$Q$31,2)</f>
        <v>0</v>
      </c>
      <c r="S31" s="25"/>
      <c r="T31" s="25" t="str">
        <f t="array" ref="T31">INDEX(М[Форма закупа],MATCH(1,IF(($B31=М[Наим.])*($C31=М[Артикул, марка, произв.])*($D31=М[Хар-ка])*($S31=М[Прим.]),{1},($B31=М[Наим.])*($C31=М[Артикул, марка, произв.])*($D31=М[Хар-ка])*($S31=М[Прим.])),0))</f>
        <v>Закупка подрядчик</v>
      </c>
    </row>
    <row r="32" spans="1:20" ht="10.95" customHeight="1" outlineLevel="2" x14ac:dyDescent="0.2">
      <c r="A32" s="13" t="s">
        <v>64</v>
      </c>
      <c r="B32" s="14" t="s">
        <v>65</v>
      </c>
      <c r="C32" s="15"/>
      <c r="D32" s="15"/>
      <c r="E32" s="16"/>
      <c r="F32" s="17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83"/>
      <c r="R32" s="83">
        <f>SUM($R$33)</f>
        <v>0</v>
      </c>
      <c r="S32" s="19"/>
      <c r="T32" s="19"/>
    </row>
    <row r="33" spans="1:20" ht="10.95" customHeight="1" outlineLevel="3" x14ac:dyDescent="0.2">
      <c r="A33" s="13" t="s">
        <v>66</v>
      </c>
      <c r="B33" s="14" t="s">
        <v>65</v>
      </c>
      <c r="C33" s="15"/>
      <c r="D33" s="15"/>
      <c r="E33" s="16"/>
      <c r="F33" s="17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83"/>
      <c r="R33" s="83">
        <f>SUM($R$129,$R$127,$R$119,$R$117,$R$107,$R$105,$R$94,$R$92,$R$81,$R$79,$R$65,$R$63,$R$51,$R$49,$R$36,$R$34)</f>
        <v>0</v>
      </c>
      <c r="S33" s="19"/>
      <c r="T33" s="19"/>
    </row>
    <row r="34" spans="1:20" ht="10.95" customHeight="1" outlineLevel="4" x14ac:dyDescent="0.2">
      <c r="A34" s="20"/>
      <c r="B34" s="14" t="s">
        <v>30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84"/>
      <c r="R34" s="85">
        <f>SUM($R$35)</f>
        <v>0</v>
      </c>
      <c r="S34" s="18"/>
      <c r="T34" s="22"/>
    </row>
    <row r="35" spans="1:20" ht="22.95" customHeight="1" outlineLevel="4" x14ac:dyDescent="0.2">
      <c r="A35" s="23"/>
      <c r="B35" s="24" t="s">
        <v>67</v>
      </c>
      <c r="C35" s="25"/>
      <c r="D35" s="25"/>
      <c r="E35" s="26" t="s">
        <v>32</v>
      </c>
      <c r="F35" s="27"/>
      <c r="G35" s="28">
        <v>9.92</v>
      </c>
      <c r="H35" s="28">
        <v>9.92</v>
      </c>
      <c r="I35" s="28">
        <v>9.92</v>
      </c>
      <c r="J35" s="28">
        <v>9.92</v>
      </c>
      <c r="K35" s="28">
        <v>9.92</v>
      </c>
      <c r="L35" s="28">
        <v>9.92</v>
      </c>
      <c r="M35" s="28">
        <v>9.92</v>
      </c>
      <c r="N35" s="28">
        <v>9.92</v>
      </c>
      <c r="O35" s="28">
        <v>449.36</v>
      </c>
      <c r="P35" s="28">
        <f>SUM($G$35:$O$35)</f>
        <v>528.72</v>
      </c>
      <c r="Q35" s="33">
        <f t="array" ref="Q35">INDEX(Р[Цена за ед., руб],MATCH(1,IF(($B35=Р[Наименование])*($S35=Р[Примечание]),{1},($B35=Р[Наименование])*($S35=Р[Примечание])),0))</f>
        <v>0</v>
      </c>
      <c r="R35" s="33">
        <f>ROUND($P$35*$Q$35,2)</f>
        <v>0</v>
      </c>
      <c r="S35" s="25" t="s">
        <v>68</v>
      </c>
      <c r="T35" s="25"/>
    </row>
    <row r="36" spans="1:20" ht="10.95" customHeight="1" outlineLevel="4" x14ac:dyDescent="0.2">
      <c r="A36" s="20"/>
      <c r="B36" s="14" t="s">
        <v>34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84"/>
      <c r="R36" s="85">
        <f>SUM($R$37:$R$48)</f>
        <v>0</v>
      </c>
      <c r="S36" s="18"/>
      <c r="T36" s="22"/>
    </row>
    <row r="37" spans="1:20" ht="46.95" customHeight="1" outlineLevel="4" x14ac:dyDescent="0.2">
      <c r="A37" s="23" t="s">
        <v>35</v>
      </c>
      <c r="B37" s="24" t="s">
        <v>43</v>
      </c>
      <c r="C37" s="25"/>
      <c r="D37" s="25" t="s">
        <v>44</v>
      </c>
      <c r="E37" s="26" t="s">
        <v>45</v>
      </c>
      <c r="F37" s="29">
        <v>0.14000000000000001</v>
      </c>
      <c r="G37" s="28">
        <v>0.01</v>
      </c>
      <c r="H37" s="28">
        <v>0.01</v>
      </c>
      <c r="I37" s="28">
        <v>0.01</v>
      </c>
      <c r="J37" s="28">
        <v>0.01</v>
      </c>
      <c r="K37" s="28">
        <v>0.01</v>
      </c>
      <c r="L37" s="28">
        <v>0.01</v>
      </c>
      <c r="M37" s="28">
        <v>0.01</v>
      </c>
      <c r="N37" s="28">
        <v>0.01</v>
      </c>
      <c r="O37" s="28">
        <v>4.3099999999999996</v>
      </c>
      <c r="P37" s="28">
        <f>SUM($G$37:$O$37)</f>
        <v>4.3899999999999997</v>
      </c>
      <c r="Q37" s="33">
        <f t="array" ref="Q37">INDEX(М[Цена за ед., руб],MATCH(1,IF(($B37=М[Наим.])*($C37=М[Артикул, марка, произв.])*($D37=М[Хар-ка])*($S37=М[Прим.]),{1},($B37=М[Наим.])*($C37=М[Артикул, марка, произв.])*($D37=М[Хар-ка])*($S37=М[Прим.])),0))</f>
        <v>0</v>
      </c>
      <c r="R37" s="33">
        <f>ROUND($P$37*$Q$37,2)</f>
        <v>0</v>
      </c>
      <c r="S37" s="25"/>
      <c r="T37" s="25" t="str">
        <f t="array" ref="T37">INDEX(М[Форма закупа],MATCH(1,IF(($B37=М[Наим.])*($C37=М[Артикул, марка, произв.])*($D37=М[Хар-ка])*($S37=М[Прим.]),{1},($B37=М[Наим.])*($C37=М[Артикул, марка, произв.])*($D37=М[Хар-ка])*($S37=М[Прим.])),0))</f>
        <v>Закупка подрядчик</v>
      </c>
    </row>
    <row r="38" spans="1:20" ht="10.95" customHeight="1" outlineLevel="4" x14ac:dyDescent="0.2">
      <c r="A38" s="23" t="s">
        <v>39</v>
      </c>
      <c r="B38" s="24" t="s">
        <v>47</v>
      </c>
      <c r="C38" s="25"/>
      <c r="D38" s="25" t="s">
        <v>48</v>
      </c>
      <c r="E38" s="26" t="s">
        <v>32</v>
      </c>
      <c r="F38" s="29">
        <v>7.6999999999999999E-2</v>
      </c>
      <c r="G38" s="28">
        <v>0.01</v>
      </c>
      <c r="H38" s="28">
        <v>0.01</v>
      </c>
      <c r="I38" s="28">
        <v>0.01</v>
      </c>
      <c r="J38" s="28">
        <v>0.01</v>
      </c>
      <c r="K38" s="28">
        <v>0.01</v>
      </c>
      <c r="L38" s="28">
        <v>0.01</v>
      </c>
      <c r="M38" s="28">
        <v>0.01</v>
      </c>
      <c r="N38" s="28">
        <v>0.01</v>
      </c>
      <c r="O38" s="28">
        <v>2.37</v>
      </c>
      <c r="P38" s="28">
        <f>SUM($G$38:$O$38)</f>
        <v>2.4500000000000002</v>
      </c>
      <c r="Q38" s="33">
        <f t="array" ref="Q38">INDEX(М[Цена за ед., руб],MATCH(1,IF(($B38=М[Наим.])*($C38=М[Артикул, марка, произв.])*($D38=М[Хар-ка])*($S38=М[Прим.]),{1},($B38=М[Наим.])*($C38=М[Артикул, марка, произв.])*($D38=М[Хар-ка])*($S38=М[Прим.])),0))</f>
        <v>0</v>
      </c>
      <c r="R38" s="33">
        <f>ROUND($P$38*$Q$38,2)</f>
        <v>0</v>
      </c>
      <c r="S38" s="25"/>
      <c r="T38" s="25" t="str">
        <f t="array" ref="T38">INDEX(М[Форма закупа],MATCH(1,IF(($B38=М[Наим.])*($C38=М[Артикул, марка, произв.])*($D38=М[Хар-ка])*($S38=М[Прим.]),{1},($B38=М[Наим.])*($C38=М[Артикул, марка, произв.])*($D38=М[Хар-ка])*($S38=М[Прим.])),0))</f>
        <v>Закупка подрядчик</v>
      </c>
    </row>
    <row r="39" spans="1:20" ht="22.95" customHeight="1" outlineLevel="4" x14ac:dyDescent="0.2">
      <c r="A39" s="23" t="s">
        <v>42</v>
      </c>
      <c r="B39" s="24" t="s">
        <v>50</v>
      </c>
      <c r="C39" s="25"/>
      <c r="D39" s="25" t="s">
        <v>69</v>
      </c>
      <c r="E39" s="26" t="s">
        <v>52</v>
      </c>
      <c r="F39" s="27"/>
      <c r="G39" s="27"/>
      <c r="H39" s="27"/>
      <c r="I39" s="27"/>
      <c r="J39" s="27"/>
      <c r="K39" s="27"/>
      <c r="L39" s="27"/>
      <c r="M39" s="27"/>
      <c r="N39" s="27"/>
      <c r="O39" s="30">
        <v>408</v>
      </c>
      <c r="P39" s="30">
        <f>SUM($G$39:$O$39)</f>
        <v>408</v>
      </c>
      <c r="Q39" s="33">
        <f t="array" ref="Q39">INDEX(М[Цена за ед., руб],MATCH(1,IF(($B39=М[Наим.])*($C39=М[Артикул, марка, произв.])*($D39=М[Хар-ка])*($S39=М[Прим.]),{1},($B39=М[Наим.])*($C39=М[Артикул, марка, произв.])*($D39=М[Хар-ка])*($S39=М[Прим.])),0))</f>
        <v>0</v>
      </c>
      <c r="R39" s="33">
        <f>ROUND($P$39*$Q$39,2)</f>
        <v>0</v>
      </c>
      <c r="S39" s="25"/>
      <c r="T39" s="25" t="str">
        <f t="array" ref="T39">INDEX(М[Форма закупа],MATCH(1,IF(($B39=М[Наим.])*($C39=М[Артикул, марка, произв.])*($D39=М[Хар-ка])*($S39=М[Прим.]),{1},($B39=М[Наим.])*($C39=М[Артикул, марка, произв.])*($D39=М[Хар-ка])*($S39=М[Прим.])),0))</f>
        <v>Закупка подрядчик</v>
      </c>
    </row>
    <row r="40" spans="1:20" ht="10.95" customHeight="1" outlineLevel="4" x14ac:dyDescent="0.2">
      <c r="A40" s="23" t="s">
        <v>46</v>
      </c>
      <c r="B40" s="24" t="s">
        <v>50</v>
      </c>
      <c r="C40" s="25"/>
      <c r="D40" s="25" t="s">
        <v>51</v>
      </c>
      <c r="E40" s="26" t="s">
        <v>52</v>
      </c>
      <c r="F40" s="27"/>
      <c r="G40" s="30">
        <v>14</v>
      </c>
      <c r="H40" s="30">
        <v>14</v>
      </c>
      <c r="I40" s="30">
        <v>14</v>
      </c>
      <c r="J40" s="30">
        <v>14</v>
      </c>
      <c r="K40" s="30">
        <v>14</v>
      </c>
      <c r="L40" s="30">
        <v>14</v>
      </c>
      <c r="M40" s="30">
        <v>14</v>
      </c>
      <c r="N40" s="30">
        <v>14</v>
      </c>
      <c r="O40" s="30">
        <v>12</v>
      </c>
      <c r="P40" s="30">
        <f>SUM($G$40:$O$40)</f>
        <v>124</v>
      </c>
      <c r="Q40" s="33">
        <f t="array" ref="Q40">INDEX(М[Цена за ед., руб],MATCH(1,IF(($B40=М[Наим.])*($C40=М[Артикул, марка, произв.])*($D40=М[Хар-ка])*($S40=М[Прим.]),{1},($B40=М[Наим.])*($C40=М[Артикул, марка, произв.])*($D40=М[Хар-ка])*($S40=М[Прим.])),0))</f>
        <v>0</v>
      </c>
      <c r="R40" s="33">
        <f>ROUND($P$40*$Q$40,2)</f>
        <v>0</v>
      </c>
      <c r="S40" s="25"/>
      <c r="T40" s="25" t="str">
        <f t="array" ref="T40">INDEX(М[Форма закупа],MATCH(1,IF(($B40=М[Наим.])*($C40=М[Артикул, марка, произв.])*($D40=М[Хар-ка])*($S40=М[Прим.]),{1},($B40=М[Наим.])*($C40=М[Артикул, марка, произв.])*($D40=М[Хар-ка])*($S40=М[Прим.])),0))</f>
        <v>Закупка подрядчик</v>
      </c>
    </row>
    <row r="41" spans="1:20" ht="10.95" customHeight="1" outlineLevel="4" x14ac:dyDescent="0.2">
      <c r="A41" s="23" t="s">
        <v>49</v>
      </c>
      <c r="B41" s="24" t="s">
        <v>54</v>
      </c>
      <c r="C41" s="25"/>
      <c r="D41" s="25" t="s">
        <v>55</v>
      </c>
      <c r="E41" s="26" t="s">
        <v>32</v>
      </c>
      <c r="F41" s="29">
        <v>1.4999999999999999E-2</v>
      </c>
      <c r="G41" s="28">
        <v>0.15</v>
      </c>
      <c r="H41" s="28">
        <v>0.15</v>
      </c>
      <c r="I41" s="28">
        <v>0.15</v>
      </c>
      <c r="J41" s="28">
        <v>0.15</v>
      </c>
      <c r="K41" s="28">
        <v>0.15</v>
      </c>
      <c r="L41" s="28">
        <v>0.15</v>
      </c>
      <c r="M41" s="28">
        <v>0.15</v>
      </c>
      <c r="N41" s="28">
        <v>0.15</v>
      </c>
      <c r="O41" s="28">
        <v>6.74</v>
      </c>
      <c r="P41" s="28">
        <f>SUM($G$41:$O$41)</f>
        <v>7.94</v>
      </c>
      <c r="Q41" s="33">
        <f t="array" ref="Q41">INDEX(М[Цена за ед., руб],MATCH(1,IF(($B41=М[Наим.])*($C41=М[Артикул, марка, произв.])*($D41=М[Хар-ка])*($S41=М[Прим.]),{1},($B41=М[Наим.])*($C41=М[Артикул, марка, произв.])*($D41=М[Хар-ка])*($S41=М[Прим.])),0))</f>
        <v>0</v>
      </c>
      <c r="R41" s="33">
        <f>ROUND($P$41*$Q$41,2)</f>
        <v>0</v>
      </c>
      <c r="S41" s="25"/>
      <c r="T41" s="25" t="str">
        <f t="array" ref="T41">INDEX(М[Форма закупа],MATCH(1,IF(($B41=М[Наим.])*($C41=М[Артикул, марка, произв.])*($D41=М[Хар-ка])*($S41=М[Прим.]),{1},($B41=М[Наим.])*($C41=М[Артикул, марка, произв.])*($D41=М[Хар-ка])*($S41=М[Прим.])),0))</f>
        <v>Закупка подрядчик</v>
      </c>
    </row>
    <row r="42" spans="1:20" ht="10.95" customHeight="1" outlineLevel="4" x14ac:dyDescent="0.2">
      <c r="A42" s="23" t="s">
        <v>53</v>
      </c>
      <c r="B42" s="24" t="s">
        <v>70</v>
      </c>
      <c r="C42" s="25"/>
      <c r="D42" s="25" t="s">
        <v>71</v>
      </c>
      <c r="E42" s="26" t="s">
        <v>32</v>
      </c>
      <c r="F42" s="29">
        <v>1.0149999999999999</v>
      </c>
      <c r="G42" s="27"/>
      <c r="H42" s="27"/>
      <c r="I42" s="27"/>
      <c r="J42" s="27"/>
      <c r="K42" s="27"/>
      <c r="L42" s="27"/>
      <c r="M42" s="27"/>
      <c r="N42" s="27"/>
      <c r="O42" s="28">
        <v>235.48</v>
      </c>
      <c r="P42" s="28">
        <f>SUM($G$42:$O$42)</f>
        <v>235.48</v>
      </c>
      <c r="Q42" s="33">
        <f t="array" ref="Q42">INDEX(М[Цена за ед., руб],MATCH(1,IF(($B42=М[Наим.])*($C42=М[Артикул, марка, произв.])*($D42=М[Хар-ка])*($S42=М[Прим.]),{1},($B42=М[Наим.])*($C42=М[Артикул, марка, произв.])*($D42=М[Хар-ка])*($S42=М[Прим.])),0))</f>
        <v>0</v>
      </c>
      <c r="R42" s="33">
        <f>ROUND($P$42*$Q$42,2)</f>
        <v>0</v>
      </c>
      <c r="S42" s="25"/>
      <c r="T42" s="25" t="str">
        <f t="array" ref="T42">INDEX(М[Форма закупа],MATCH(1,IF(($B42=М[Наим.])*($C42=М[Артикул, марка, произв.])*($D42=М[Хар-ка])*($S42=М[Прим.]),{1},($B42=М[Наим.])*($C42=М[Артикул, марка, произв.])*($D42=М[Хар-ка])*($S42=М[Прим.])),0))</f>
        <v>Закупка подрядчик</v>
      </c>
    </row>
    <row r="43" spans="1:20" ht="10.95" customHeight="1" outlineLevel="4" x14ac:dyDescent="0.2">
      <c r="A43" s="23" t="s">
        <v>56</v>
      </c>
      <c r="B43" s="24" t="s">
        <v>70</v>
      </c>
      <c r="C43" s="25"/>
      <c r="D43" s="25" t="s">
        <v>72</v>
      </c>
      <c r="E43" s="26" t="s">
        <v>32</v>
      </c>
      <c r="F43" s="29">
        <v>1.0149999999999999</v>
      </c>
      <c r="G43" s="27"/>
      <c r="H43" s="27"/>
      <c r="I43" s="27"/>
      <c r="J43" s="27"/>
      <c r="K43" s="27"/>
      <c r="L43" s="27"/>
      <c r="M43" s="27"/>
      <c r="N43" s="27"/>
      <c r="O43" s="28">
        <v>50.16</v>
      </c>
      <c r="P43" s="28">
        <f>SUM($G$43:$O$43)</f>
        <v>50.16</v>
      </c>
      <c r="Q43" s="33">
        <f t="array" ref="Q43">INDEX(М[Цена за ед., руб],MATCH(1,IF(($B43=М[Наим.])*($C43=М[Артикул, марка, произв.])*($D43=М[Хар-ка])*($S43=М[Прим.]),{1},($B43=М[Наим.])*($C43=М[Артикул, марка, произв.])*($D43=М[Хар-ка])*($S43=М[Прим.])),0))</f>
        <v>0</v>
      </c>
      <c r="R43" s="33">
        <f>ROUND($P$43*$Q$43,2)</f>
        <v>0</v>
      </c>
      <c r="S43" s="25"/>
      <c r="T43" s="25" t="str">
        <f t="array" ref="T43">INDEX(М[Форма закупа],MATCH(1,IF(($B43=М[Наим.])*($C43=М[Артикул, марка, произв.])*($D43=М[Хар-ка])*($S43=М[Прим.]),{1},($B43=М[Наим.])*($C43=М[Артикул, марка, произв.])*($D43=М[Хар-ка])*($S43=М[Прим.])),0))</f>
        <v>Закупка подрядчик</v>
      </c>
    </row>
    <row r="44" spans="1:20" ht="10.95" customHeight="1" outlineLevel="4" x14ac:dyDescent="0.2">
      <c r="A44" s="23" t="s">
        <v>73</v>
      </c>
      <c r="B44" s="24" t="s">
        <v>70</v>
      </c>
      <c r="C44" s="25"/>
      <c r="D44" s="25" t="s">
        <v>74</v>
      </c>
      <c r="E44" s="26" t="s">
        <v>32</v>
      </c>
      <c r="F44" s="29">
        <v>1.0149999999999999</v>
      </c>
      <c r="G44" s="27"/>
      <c r="H44" s="27"/>
      <c r="I44" s="27"/>
      <c r="J44" s="27"/>
      <c r="K44" s="27"/>
      <c r="L44" s="27"/>
      <c r="M44" s="27"/>
      <c r="N44" s="27"/>
      <c r="O44" s="28">
        <v>78.36</v>
      </c>
      <c r="P44" s="28">
        <f>SUM($G$44:$O$44)</f>
        <v>78.36</v>
      </c>
      <c r="Q44" s="33">
        <f t="array" ref="Q44">INDEX(М[Цена за ед., руб],MATCH(1,IF(($B44=М[Наим.])*($C44=М[Артикул, марка, произв.])*($D44=М[Хар-ка])*($S44=М[Прим.]),{1},($B44=М[Наим.])*($C44=М[Артикул, марка, произв.])*($D44=М[Хар-ка])*($S44=М[Прим.])),0))</f>
        <v>0</v>
      </c>
      <c r="R44" s="33">
        <f>ROUND($P$44*$Q$44,2)</f>
        <v>0</v>
      </c>
      <c r="S44" s="25"/>
      <c r="T44" s="25" t="str">
        <f t="array" ref="T44">INDEX(М[Форма закупа],MATCH(1,IF(($B44=М[Наим.])*($C44=М[Артикул, марка, произв.])*($D44=М[Хар-ка])*($S44=М[Прим.]),{1},($B44=М[Наим.])*($C44=М[Артикул, марка, произв.])*($D44=М[Хар-ка])*($S44=М[Прим.])),0))</f>
        <v>Закупка подрядчик</v>
      </c>
    </row>
    <row r="45" spans="1:20" ht="10.95" customHeight="1" outlineLevel="4" x14ac:dyDescent="0.2">
      <c r="A45" s="23" t="s">
        <v>75</v>
      </c>
      <c r="B45" s="24" t="s">
        <v>62</v>
      </c>
      <c r="C45" s="25"/>
      <c r="D45" s="25" t="s">
        <v>76</v>
      </c>
      <c r="E45" s="26" t="s">
        <v>32</v>
      </c>
      <c r="F45" s="29">
        <v>1.0149999999999999</v>
      </c>
      <c r="G45" s="28">
        <v>1.34</v>
      </c>
      <c r="H45" s="28">
        <v>1.34</v>
      </c>
      <c r="I45" s="28">
        <v>1.34</v>
      </c>
      <c r="J45" s="28">
        <v>1.34</v>
      </c>
      <c r="K45" s="28">
        <v>1.34</v>
      </c>
      <c r="L45" s="28">
        <v>1.34</v>
      </c>
      <c r="M45" s="28">
        <v>1.34</v>
      </c>
      <c r="N45" s="28">
        <v>1.34</v>
      </c>
      <c r="O45" s="28">
        <v>1.1499999999999999</v>
      </c>
      <c r="P45" s="28">
        <f>SUM($G$45:$O$45)</f>
        <v>11.870000000000001</v>
      </c>
      <c r="Q45" s="33">
        <f t="array" ref="Q45">INDEX(М[Цена за ед., руб],MATCH(1,IF(($B45=М[Наим.])*($C45=М[Артикул, марка, произв.])*($D45=М[Хар-ка])*($S45=М[Прим.]),{1},($B45=М[Наим.])*($C45=М[Артикул, марка, произв.])*($D45=М[Хар-ка])*($S45=М[Прим.])),0))</f>
        <v>0</v>
      </c>
      <c r="R45" s="33">
        <f>ROUND($P$45*$Q$45,2)</f>
        <v>0</v>
      </c>
      <c r="S45" s="25" t="s">
        <v>77</v>
      </c>
      <c r="T45" s="25" t="str">
        <f t="array" ref="T45">INDEX(М[Форма закупа],MATCH(1,IF(($B45=М[Наим.])*($C45=М[Артикул, марка, произв.])*($D45=М[Хар-ка])*($S45=М[Прим.]),{1},($B45=М[Наим.])*($C45=М[Артикул, марка, произв.])*($D45=М[Хар-ка])*($S45=М[Прим.])),0))</f>
        <v>Закупка подрядчик</v>
      </c>
    </row>
    <row r="46" spans="1:20" ht="10.95" customHeight="1" outlineLevel="4" x14ac:dyDescent="0.2">
      <c r="A46" s="23" t="s">
        <v>78</v>
      </c>
      <c r="B46" s="24" t="s">
        <v>62</v>
      </c>
      <c r="C46" s="25"/>
      <c r="D46" s="25" t="s">
        <v>79</v>
      </c>
      <c r="E46" s="26" t="s">
        <v>32</v>
      </c>
      <c r="F46" s="29">
        <v>1.0149999999999999</v>
      </c>
      <c r="G46" s="27"/>
      <c r="H46" s="27"/>
      <c r="I46" s="27"/>
      <c r="J46" s="27"/>
      <c r="K46" s="27"/>
      <c r="L46" s="27"/>
      <c r="M46" s="27"/>
      <c r="N46" s="27"/>
      <c r="O46" s="28">
        <v>82.41</v>
      </c>
      <c r="P46" s="28">
        <f>SUM($G$46:$O$46)</f>
        <v>82.41</v>
      </c>
      <c r="Q46" s="33">
        <f t="array" ref="Q46">INDEX(М[Цена за ед., руб],MATCH(1,IF(($B46=М[Наим.])*($C46=М[Артикул, марка, произв.])*($D46=М[Хар-ка])*($S46=М[Прим.]),{1},($B46=М[Наим.])*($C46=М[Артикул, марка, произв.])*($D46=М[Хар-ка])*($S46=М[Прим.])),0))</f>
        <v>0</v>
      </c>
      <c r="R46" s="33">
        <f>ROUND($P$46*$Q$46,2)</f>
        <v>0</v>
      </c>
      <c r="S46" s="25" t="s">
        <v>80</v>
      </c>
      <c r="T46" s="25" t="str">
        <f t="array" ref="T46">INDEX(М[Форма закупа],MATCH(1,IF(($B46=М[Наим.])*($C46=М[Артикул, марка, произв.])*($D46=М[Хар-ка])*($S46=М[Прим.]),{1},($B46=М[Наим.])*($C46=М[Артикул, марка, произв.])*($D46=М[Хар-ка])*($S46=М[Прим.])),0))</f>
        <v>Закупка подрядчик</v>
      </c>
    </row>
    <row r="47" spans="1:20" ht="22.95" customHeight="1" outlineLevel="4" x14ac:dyDescent="0.2">
      <c r="A47" s="23" t="s">
        <v>81</v>
      </c>
      <c r="B47" s="24" t="s">
        <v>82</v>
      </c>
      <c r="C47" s="25"/>
      <c r="D47" s="25" t="s">
        <v>83</v>
      </c>
      <c r="E47" s="26" t="s">
        <v>32</v>
      </c>
      <c r="F47" s="29">
        <v>1.0149999999999999</v>
      </c>
      <c r="G47" s="28">
        <v>0.95</v>
      </c>
      <c r="H47" s="28">
        <v>0.95</v>
      </c>
      <c r="I47" s="28">
        <v>0.95</v>
      </c>
      <c r="J47" s="28">
        <v>0.95</v>
      </c>
      <c r="K47" s="28">
        <v>0.95</v>
      </c>
      <c r="L47" s="28">
        <v>0.95</v>
      </c>
      <c r="M47" s="28">
        <v>0.95</v>
      </c>
      <c r="N47" s="28">
        <v>0.95</v>
      </c>
      <c r="O47" s="28">
        <v>0.81</v>
      </c>
      <c r="P47" s="28">
        <f>SUM($G$47:$O$47)</f>
        <v>8.41</v>
      </c>
      <c r="Q47" s="33">
        <f t="array" ref="Q47">INDEX(М[Цена за ед., руб],MATCH(1,IF(($B47=М[Наим.])*($C47=М[Артикул, марка, произв.])*($D47=М[Хар-ка])*($S47=М[Прим.]),{1},($B47=М[Наим.])*($C47=М[Артикул, марка, произв.])*($D47=М[Хар-ка])*($S47=М[Прим.])),0))</f>
        <v>0</v>
      </c>
      <c r="R47" s="33">
        <f>ROUND($P$47*$Q$47,2)</f>
        <v>0</v>
      </c>
      <c r="S47" s="25"/>
      <c r="T47" s="25" t="str">
        <f t="array" ref="T47">INDEX(М[Форма закупа],MATCH(1,IF(($B47=М[Наим.])*($C47=М[Артикул, марка, произв.])*($D47=М[Хар-ка])*($S47=М[Прим.]),{1},($B47=М[Наим.])*($C47=М[Артикул, марка, произв.])*($D47=М[Хар-ка])*($S47=М[Прим.])),0))</f>
        <v>Закупка подрядчик</v>
      </c>
    </row>
    <row r="48" spans="1:20" ht="22.95" customHeight="1" outlineLevel="4" x14ac:dyDescent="0.2">
      <c r="A48" s="23" t="s">
        <v>84</v>
      </c>
      <c r="B48" s="24" t="s">
        <v>82</v>
      </c>
      <c r="C48" s="25"/>
      <c r="D48" s="25" t="s">
        <v>85</v>
      </c>
      <c r="E48" s="26" t="s">
        <v>32</v>
      </c>
      <c r="F48" s="29">
        <v>1.0149999999999999</v>
      </c>
      <c r="G48" s="28">
        <v>7.78</v>
      </c>
      <c r="H48" s="28">
        <v>7.78</v>
      </c>
      <c r="I48" s="28">
        <v>7.78</v>
      </c>
      <c r="J48" s="28">
        <v>7.78</v>
      </c>
      <c r="K48" s="28">
        <v>7.78</v>
      </c>
      <c r="L48" s="28">
        <v>7.78</v>
      </c>
      <c r="M48" s="28">
        <v>7.78</v>
      </c>
      <c r="N48" s="28">
        <v>7.78</v>
      </c>
      <c r="O48" s="28">
        <v>7.74</v>
      </c>
      <c r="P48" s="28">
        <f>SUM($G$48:$O$48)</f>
        <v>69.98</v>
      </c>
      <c r="Q48" s="33">
        <f t="array" ref="Q48">INDEX(М[Цена за ед., руб],MATCH(1,IF(($B48=М[Наим.])*($C48=М[Артикул, марка, произв.])*($D48=М[Хар-ка])*($S48=М[Прим.]),{1},($B48=М[Наим.])*($C48=М[Артикул, марка, произв.])*($D48=М[Хар-ка])*($S48=М[Прим.])),0))</f>
        <v>0</v>
      </c>
      <c r="R48" s="33">
        <f>ROUND($P$48*$Q$48,2)</f>
        <v>0</v>
      </c>
      <c r="S48" s="25"/>
      <c r="T48" s="25" t="str">
        <f t="array" ref="T48">INDEX(М[Форма закупа],MATCH(1,IF(($B48=М[Наим.])*($C48=М[Артикул, марка, произв.])*($D48=М[Хар-ка])*($S48=М[Прим.]),{1},($B48=М[Наим.])*($C48=М[Артикул, марка, произв.])*($D48=М[Хар-ка])*($S48=М[Прим.])),0))</f>
        <v>Закупка подрядчик</v>
      </c>
    </row>
    <row r="49" spans="1:20" ht="10.95" customHeight="1" outlineLevel="4" x14ac:dyDescent="0.2">
      <c r="A49" s="20"/>
      <c r="B49" s="14" t="s">
        <v>30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84"/>
      <c r="R49" s="85">
        <f>SUM($R$50)</f>
        <v>0</v>
      </c>
      <c r="S49" s="18"/>
      <c r="T49" s="22"/>
    </row>
    <row r="50" spans="1:20" ht="22.95" customHeight="1" outlineLevel="4" x14ac:dyDescent="0.2">
      <c r="A50" s="23"/>
      <c r="B50" s="24" t="s">
        <v>86</v>
      </c>
      <c r="C50" s="25"/>
      <c r="D50" s="25"/>
      <c r="E50" s="26" t="s">
        <v>32</v>
      </c>
      <c r="F50" s="27"/>
      <c r="G50" s="28">
        <v>244.94</v>
      </c>
      <c r="H50" s="28">
        <v>203.39</v>
      </c>
      <c r="I50" s="28">
        <v>255.32</v>
      </c>
      <c r="J50" s="28">
        <v>441.12</v>
      </c>
      <c r="K50" s="28">
        <v>441.12</v>
      </c>
      <c r="L50" s="28">
        <v>255.32</v>
      </c>
      <c r="M50" s="28">
        <v>203.39</v>
      </c>
      <c r="N50" s="28">
        <v>182.62</v>
      </c>
      <c r="O50" s="28">
        <v>28.44</v>
      </c>
      <c r="P50" s="33">
        <f>SUM($G$50:$O$50)</f>
        <v>2255.66</v>
      </c>
      <c r="Q50" s="33">
        <f t="array" ref="Q50">INDEX(Р[Цена за ед., руб],MATCH(1,IF(($B50=Р[Наименование])*($S50=Р[Примечание]),{1},($B50=Р[Наименование])*($S50=Р[Примечание])),0))</f>
        <v>0</v>
      </c>
      <c r="R50" s="33">
        <f>ROUND($P$50*$Q$50,2)</f>
        <v>0</v>
      </c>
      <c r="S50" s="25" t="s">
        <v>87</v>
      </c>
      <c r="T50" s="25"/>
    </row>
    <row r="51" spans="1:20" ht="10.95" customHeight="1" outlineLevel="4" x14ac:dyDescent="0.2">
      <c r="A51" s="20"/>
      <c r="B51" s="14" t="s">
        <v>34</v>
      </c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84"/>
      <c r="R51" s="85">
        <f>SUM($R$52:$R$62)</f>
        <v>0</v>
      </c>
      <c r="S51" s="18"/>
      <c r="T51" s="22"/>
    </row>
    <row r="52" spans="1:20" ht="10.95" customHeight="1" outlineLevel="4" x14ac:dyDescent="0.2">
      <c r="A52" s="23" t="s">
        <v>35</v>
      </c>
      <c r="B52" s="24" t="s">
        <v>40</v>
      </c>
      <c r="C52" s="25"/>
      <c r="D52" s="25" t="s">
        <v>88</v>
      </c>
      <c r="E52" s="26" t="s">
        <v>32</v>
      </c>
      <c r="F52" s="29">
        <v>1.0149999999999999</v>
      </c>
      <c r="G52" s="28">
        <v>0.08</v>
      </c>
      <c r="H52" s="28">
        <v>0.08</v>
      </c>
      <c r="I52" s="28">
        <v>0.08</v>
      </c>
      <c r="J52" s="28">
        <v>0.08</v>
      </c>
      <c r="K52" s="28">
        <v>0.08</v>
      </c>
      <c r="L52" s="28">
        <v>0.08</v>
      </c>
      <c r="M52" s="28">
        <v>0.08</v>
      </c>
      <c r="N52" s="28">
        <v>0.08</v>
      </c>
      <c r="O52" s="28">
        <v>0.15</v>
      </c>
      <c r="P52" s="28">
        <f>SUM($G$52:$O$52)</f>
        <v>0.79</v>
      </c>
      <c r="Q52" s="33">
        <f t="array" ref="Q52">INDEX(М[Цена за ед., руб],MATCH(1,IF(($B52=М[Наим.])*($C52=М[Артикул, марка, произв.])*($D52=М[Хар-ка])*($S52=М[Прим.]),{1},($B52=М[Наим.])*($C52=М[Артикул, марка, произв.])*($D52=М[Хар-ка])*($S52=М[Прим.])),0))</f>
        <v>0</v>
      </c>
      <c r="R52" s="33">
        <f>ROUND($P$52*$Q$52,2)</f>
        <v>0</v>
      </c>
      <c r="S52" s="25"/>
      <c r="T52" s="25" t="str">
        <f t="array" ref="T52">INDEX(М[Форма закупа],MATCH(1,IF(($B52=М[Наим.])*($C52=М[Артикул, марка, произв.])*($D52=М[Хар-ка])*($S52=М[Прим.]),{1},($B52=М[Наим.])*($C52=М[Артикул, марка, произв.])*($D52=М[Хар-ка])*($S52=М[Прим.])),0))</f>
        <v>Закупка подрядчик</v>
      </c>
    </row>
    <row r="53" spans="1:20" ht="46.95" customHeight="1" outlineLevel="4" x14ac:dyDescent="0.2">
      <c r="A53" s="23" t="s">
        <v>39</v>
      </c>
      <c r="B53" s="24" t="s">
        <v>43</v>
      </c>
      <c r="C53" s="25"/>
      <c r="D53" s="25" t="s">
        <v>44</v>
      </c>
      <c r="E53" s="26" t="s">
        <v>45</v>
      </c>
      <c r="F53" s="29">
        <v>0.14000000000000001</v>
      </c>
      <c r="G53" s="28">
        <v>2.42</v>
      </c>
      <c r="H53" s="28">
        <v>2.0099999999999998</v>
      </c>
      <c r="I53" s="28">
        <v>2.52</v>
      </c>
      <c r="J53" s="28">
        <v>4.3600000000000003</v>
      </c>
      <c r="K53" s="28">
        <v>4.3600000000000003</v>
      </c>
      <c r="L53" s="28">
        <v>2.52</v>
      </c>
      <c r="M53" s="28">
        <v>2.0099999999999998</v>
      </c>
      <c r="N53" s="28">
        <v>1.81</v>
      </c>
      <c r="O53" s="28">
        <v>0.33</v>
      </c>
      <c r="P53" s="28">
        <f>SUM($G$53:$O$53)</f>
        <v>22.339999999999993</v>
      </c>
      <c r="Q53" s="33">
        <f t="array" ref="Q53">INDEX(М[Цена за ед., руб],MATCH(1,IF(($B53=М[Наим.])*($C53=М[Артикул, марка, произв.])*($D53=М[Хар-ка])*($S53=М[Прим.]),{1},($B53=М[Наим.])*($C53=М[Артикул, марка, произв.])*($D53=М[Хар-ка])*($S53=М[Прим.])),0))</f>
        <v>0</v>
      </c>
      <c r="R53" s="33">
        <f>ROUND($P$53*$Q$53,2)</f>
        <v>0</v>
      </c>
      <c r="S53" s="25"/>
      <c r="T53" s="25" t="str">
        <f t="array" ref="T53">INDEX(М[Форма закупа],MATCH(1,IF(($B53=М[Наим.])*($C53=М[Артикул, марка, произв.])*($D53=М[Хар-ка])*($S53=М[Прим.]),{1},($B53=М[Наим.])*($C53=М[Артикул, марка, произв.])*($D53=М[Хар-ка])*($S53=М[Прим.])),0))</f>
        <v>Закупка подрядчик</v>
      </c>
    </row>
    <row r="54" spans="1:20" ht="10.95" customHeight="1" outlineLevel="4" x14ac:dyDescent="0.2">
      <c r="A54" s="23" t="s">
        <v>42</v>
      </c>
      <c r="B54" s="24" t="s">
        <v>47</v>
      </c>
      <c r="C54" s="25"/>
      <c r="D54" s="25" t="s">
        <v>48</v>
      </c>
      <c r="E54" s="26" t="s">
        <v>32</v>
      </c>
      <c r="F54" s="29">
        <v>7.6999999999999999E-2</v>
      </c>
      <c r="G54" s="28">
        <v>1.33</v>
      </c>
      <c r="H54" s="28">
        <v>1.1100000000000001</v>
      </c>
      <c r="I54" s="28">
        <v>1.39</v>
      </c>
      <c r="J54" s="32">
        <v>2.4</v>
      </c>
      <c r="K54" s="32">
        <v>2.4</v>
      </c>
      <c r="L54" s="28">
        <v>1.39</v>
      </c>
      <c r="M54" s="28">
        <v>1.1100000000000001</v>
      </c>
      <c r="N54" s="28">
        <v>0.99</v>
      </c>
      <c r="O54" s="28">
        <v>0.18</v>
      </c>
      <c r="P54" s="32">
        <f>SUM($G$54:$O$54)</f>
        <v>12.3</v>
      </c>
      <c r="Q54" s="33">
        <f t="array" ref="Q54">INDEX(М[Цена за ед., руб],MATCH(1,IF(($B54=М[Наим.])*($C54=М[Артикул, марка, произв.])*($D54=М[Хар-ка])*($S54=М[Прим.]),{1},($B54=М[Наим.])*($C54=М[Артикул, марка, произв.])*($D54=М[Хар-ка])*($S54=М[Прим.])),0))</f>
        <v>0</v>
      </c>
      <c r="R54" s="33">
        <f>ROUND($P$54*$Q$54,2)</f>
        <v>0</v>
      </c>
      <c r="S54" s="25"/>
      <c r="T54" s="25" t="str">
        <f t="array" ref="T54">INDEX(М[Форма закупа],MATCH(1,IF(($B54=М[Наим.])*($C54=М[Артикул, марка, произв.])*($D54=М[Хар-ка])*($S54=М[Прим.]),{1},($B54=М[Наим.])*($C54=М[Артикул, марка, произв.])*($D54=М[Хар-ка])*($S54=М[Прим.])),0))</f>
        <v>Закупка подрядчик</v>
      </c>
    </row>
    <row r="55" spans="1:20" ht="22.95" customHeight="1" outlineLevel="4" x14ac:dyDescent="0.2">
      <c r="A55" s="23" t="s">
        <v>46</v>
      </c>
      <c r="B55" s="24" t="s">
        <v>50</v>
      </c>
      <c r="C55" s="25"/>
      <c r="D55" s="25" t="s">
        <v>69</v>
      </c>
      <c r="E55" s="26" t="s">
        <v>52</v>
      </c>
      <c r="F55" s="27"/>
      <c r="G55" s="30">
        <v>89</v>
      </c>
      <c r="H55" s="30">
        <v>73</v>
      </c>
      <c r="I55" s="30">
        <v>93</v>
      </c>
      <c r="J55" s="30">
        <v>157</v>
      </c>
      <c r="K55" s="30">
        <v>157</v>
      </c>
      <c r="L55" s="30">
        <v>93</v>
      </c>
      <c r="M55" s="30">
        <v>73</v>
      </c>
      <c r="N55" s="30">
        <v>65</v>
      </c>
      <c r="O55" s="30">
        <v>2</v>
      </c>
      <c r="P55" s="30">
        <f>SUM($G$55:$O$55)</f>
        <v>802</v>
      </c>
      <c r="Q55" s="33">
        <f t="array" ref="Q55">INDEX(М[Цена за ед., руб],MATCH(1,IF(($B55=М[Наим.])*($C55=М[Артикул, марка, произв.])*($D55=М[Хар-ка])*($S55=М[Прим.]),{1},($B55=М[Наим.])*($C55=М[Артикул, марка, произв.])*($D55=М[Хар-ка])*($S55=М[Прим.])),0))</f>
        <v>0</v>
      </c>
      <c r="R55" s="33">
        <f>ROUND($P$55*$Q$55,2)</f>
        <v>0</v>
      </c>
      <c r="S55" s="25"/>
      <c r="T55" s="25" t="str">
        <f t="array" ref="T55">INDEX(М[Форма закупа],MATCH(1,IF(($B55=М[Наим.])*($C55=М[Артикул, марка, произв.])*($D55=М[Хар-ка])*($S55=М[Прим.]),{1},($B55=М[Наим.])*($C55=М[Артикул, марка, произв.])*($D55=М[Хар-ка])*($S55=М[Прим.])),0))</f>
        <v>Закупка подрядчик</v>
      </c>
    </row>
    <row r="56" spans="1:20" ht="10.95" customHeight="1" outlineLevel="4" x14ac:dyDescent="0.2">
      <c r="A56" s="23" t="s">
        <v>49</v>
      </c>
      <c r="B56" s="24" t="s">
        <v>54</v>
      </c>
      <c r="C56" s="25"/>
      <c r="D56" s="25" t="s">
        <v>55</v>
      </c>
      <c r="E56" s="26" t="s">
        <v>32</v>
      </c>
      <c r="F56" s="29">
        <v>1.4999999999999999E-2</v>
      </c>
      <c r="G56" s="28">
        <v>3.67</v>
      </c>
      <c r="H56" s="28">
        <v>3.05</v>
      </c>
      <c r="I56" s="28">
        <v>3.83</v>
      </c>
      <c r="J56" s="28">
        <v>6.62</v>
      </c>
      <c r="K56" s="28">
        <v>6.62</v>
      </c>
      <c r="L56" s="28">
        <v>3.83</v>
      </c>
      <c r="M56" s="28">
        <v>3.05</v>
      </c>
      <c r="N56" s="28">
        <v>2.74</v>
      </c>
      <c r="O56" s="28">
        <v>0.43</v>
      </c>
      <c r="P56" s="28">
        <f>SUM($G$56:$O$56)</f>
        <v>33.840000000000003</v>
      </c>
      <c r="Q56" s="33">
        <f t="array" ref="Q56">INDEX(М[Цена за ед., руб],MATCH(1,IF(($B56=М[Наим.])*($C56=М[Артикул, марка, произв.])*($D56=М[Хар-ка])*($S56=М[Прим.]),{1},($B56=М[Наим.])*($C56=М[Артикул, марка, произв.])*($D56=М[Хар-ка])*($S56=М[Прим.])),0))</f>
        <v>0</v>
      </c>
      <c r="R56" s="33">
        <f>ROUND($P$56*$Q$56,2)</f>
        <v>0</v>
      </c>
      <c r="S56" s="25"/>
      <c r="T56" s="25" t="str">
        <f t="array" ref="T56">INDEX(М[Форма закупа],MATCH(1,IF(($B56=М[Наим.])*($C56=М[Артикул, марка, произв.])*($D56=М[Хар-ка])*($S56=М[Прим.]),{1},($B56=М[Наим.])*($C56=М[Артикул, марка, произв.])*($D56=М[Хар-ка])*($S56=М[Прим.])),0))</f>
        <v>Закупка подрядчик</v>
      </c>
    </row>
    <row r="57" spans="1:20" ht="10.95" customHeight="1" outlineLevel="4" x14ac:dyDescent="0.2">
      <c r="A57" s="23" t="s">
        <v>53</v>
      </c>
      <c r="B57" s="24" t="s">
        <v>70</v>
      </c>
      <c r="C57" s="25"/>
      <c r="D57" s="25" t="s">
        <v>89</v>
      </c>
      <c r="E57" s="26" t="s">
        <v>32</v>
      </c>
      <c r="F57" s="29">
        <v>1.0149999999999999</v>
      </c>
      <c r="G57" s="28">
        <v>25.23</v>
      </c>
      <c r="H57" s="28">
        <v>21.16</v>
      </c>
      <c r="I57" s="28">
        <v>26.24</v>
      </c>
      <c r="J57" s="28">
        <v>51.83</v>
      </c>
      <c r="K57" s="28">
        <v>51.83</v>
      </c>
      <c r="L57" s="28">
        <v>26.24</v>
      </c>
      <c r="M57" s="28">
        <v>21.16</v>
      </c>
      <c r="N57" s="28">
        <v>19.13</v>
      </c>
      <c r="O57" s="27"/>
      <c r="P57" s="28">
        <f>SUM($G$57:$O$57)</f>
        <v>242.82</v>
      </c>
      <c r="Q57" s="33">
        <f t="array" ref="Q57">INDEX(М[Цена за ед., руб],MATCH(1,IF(($B57=М[Наим.])*($C57=М[Артикул, марка, произв.])*($D57=М[Хар-ка])*($S57=М[Прим.]),{1},($B57=М[Наим.])*($C57=М[Артикул, марка, произв.])*($D57=М[Хар-ка])*($S57=М[Прим.])),0))</f>
        <v>0</v>
      </c>
      <c r="R57" s="33">
        <f>ROUND($P$57*$Q$57,2)</f>
        <v>0</v>
      </c>
      <c r="S57" s="25"/>
      <c r="T57" s="25" t="str">
        <f t="array" ref="T57">INDEX(М[Форма закупа],MATCH(1,IF(($B57=М[Наим.])*($C57=М[Артикул, марка, произв.])*($D57=М[Хар-ка])*($S57=М[Прим.]),{1},($B57=М[Наим.])*($C57=М[Артикул, марка, произв.])*($D57=М[Хар-ка])*($S57=М[Прим.])),0))</f>
        <v>Закупка подрядчик</v>
      </c>
    </row>
    <row r="58" spans="1:20" ht="10.95" customHeight="1" outlineLevel="4" x14ac:dyDescent="0.2">
      <c r="A58" s="23" t="s">
        <v>56</v>
      </c>
      <c r="B58" s="24" t="s">
        <v>70</v>
      </c>
      <c r="C58" s="25"/>
      <c r="D58" s="25" t="s">
        <v>71</v>
      </c>
      <c r="E58" s="26" t="s">
        <v>32</v>
      </c>
      <c r="F58" s="29">
        <v>1.0149999999999999</v>
      </c>
      <c r="G58" s="28">
        <v>5.86</v>
      </c>
      <c r="H58" s="28">
        <v>5.86</v>
      </c>
      <c r="I58" s="28">
        <v>5.86</v>
      </c>
      <c r="J58" s="28">
        <v>11.13</v>
      </c>
      <c r="K58" s="28">
        <v>11.13</v>
      </c>
      <c r="L58" s="28">
        <v>5.86</v>
      </c>
      <c r="M58" s="28">
        <v>5.86</v>
      </c>
      <c r="N58" s="28">
        <v>5.86</v>
      </c>
      <c r="O58" s="28">
        <v>11.73</v>
      </c>
      <c r="P58" s="28">
        <f>SUM($G$58:$O$58)</f>
        <v>69.150000000000006</v>
      </c>
      <c r="Q58" s="33">
        <f t="array" ref="Q58">INDEX(М[Цена за ед., руб],MATCH(1,IF(($B58=М[Наим.])*($C58=М[Артикул, марка, произв.])*($D58=М[Хар-ка])*($S58=М[Прим.]),{1},($B58=М[Наим.])*($C58=М[Артикул, марка, произв.])*($D58=М[Хар-ка])*($S58=М[Прим.])),0))</f>
        <v>0</v>
      </c>
      <c r="R58" s="33">
        <f>ROUND($P$58*$Q$58,2)</f>
        <v>0</v>
      </c>
      <c r="S58" s="25"/>
      <c r="T58" s="25" t="str">
        <f t="array" ref="T58">INDEX(М[Форма закупа],MATCH(1,IF(($B58=М[Наим.])*($C58=М[Артикул, марка, произв.])*($D58=М[Хар-ка])*($S58=М[Прим.]),{1},($B58=М[Наим.])*($C58=М[Артикул, марка, произв.])*($D58=М[Хар-ка])*($S58=М[Прим.])),0))</f>
        <v>Закупка подрядчик</v>
      </c>
    </row>
    <row r="59" spans="1:20" ht="10.95" customHeight="1" outlineLevel="4" x14ac:dyDescent="0.2">
      <c r="A59" s="23" t="s">
        <v>73</v>
      </c>
      <c r="B59" s="24" t="s">
        <v>70</v>
      </c>
      <c r="C59" s="25"/>
      <c r="D59" s="25" t="s">
        <v>90</v>
      </c>
      <c r="E59" s="26" t="s">
        <v>32</v>
      </c>
      <c r="F59" s="29">
        <v>1.0149999999999999</v>
      </c>
      <c r="G59" s="32">
        <v>83.5</v>
      </c>
      <c r="H59" s="28">
        <v>69.36</v>
      </c>
      <c r="I59" s="28">
        <v>87.04</v>
      </c>
      <c r="J59" s="32">
        <v>157.1</v>
      </c>
      <c r="K59" s="32">
        <v>157.1</v>
      </c>
      <c r="L59" s="28">
        <v>87.04</v>
      </c>
      <c r="M59" s="28">
        <v>69.36</v>
      </c>
      <c r="N59" s="28">
        <v>62.29</v>
      </c>
      <c r="O59" s="27"/>
      <c r="P59" s="28">
        <f>SUM($G$59:$O$59)</f>
        <v>772.79</v>
      </c>
      <c r="Q59" s="33">
        <f t="array" ref="Q59">INDEX(М[Цена за ед., руб],MATCH(1,IF(($B59=М[Наим.])*($C59=М[Артикул, марка, произв.])*($D59=М[Хар-ка])*($S59=М[Прим.]),{1},($B59=М[Наим.])*($C59=М[Артикул, марка, произв.])*($D59=М[Хар-ка])*($S59=М[Прим.])),0))</f>
        <v>0</v>
      </c>
      <c r="R59" s="33">
        <f>ROUND($P$59*$Q$59,2)</f>
        <v>0</v>
      </c>
      <c r="S59" s="25"/>
      <c r="T59" s="25" t="str">
        <f t="array" ref="T59">INDEX(М[Форма закупа],MATCH(1,IF(($B59=М[Наим.])*($C59=М[Артикул, марка, произв.])*($D59=М[Хар-ка])*($S59=М[Прим.]),{1},($B59=М[Наим.])*($C59=М[Артикул, марка, произв.])*($D59=М[Хар-ка])*($S59=М[Прим.])),0))</f>
        <v>Закупка подрядчик</v>
      </c>
    </row>
    <row r="60" spans="1:20" ht="10.95" customHeight="1" outlineLevel="4" x14ac:dyDescent="0.2">
      <c r="A60" s="23" t="s">
        <v>75</v>
      </c>
      <c r="B60" s="24" t="s">
        <v>70</v>
      </c>
      <c r="C60" s="25"/>
      <c r="D60" s="25" t="s">
        <v>72</v>
      </c>
      <c r="E60" s="26" t="s">
        <v>32</v>
      </c>
      <c r="F60" s="29">
        <v>1.0149999999999999</v>
      </c>
      <c r="G60" s="28">
        <v>121.32</v>
      </c>
      <c r="H60" s="28">
        <v>99.65</v>
      </c>
      <c r="I60" s="28">
        <v>126.74</v>
      </c>
      <c r="J60" s="28">
        <v>204.75</v>
      </c>
      <c r="K60" s="28">
        <v>204.75</v>
      </c>
      <c r="L60" s="28">
        <v>126.74</v>
      </c>
      <c r="M60" s="28">
        <v>99.65</v>
      </c>
      <c r="N60" s="28">
        <v>88.81</v>
      </c>
      <c r="O60" s="28">
        <v>5.14</v>
      </c>
      <c r="P60" s="33">
        <f>SUM($G$60:$O$60)</f>
        <v>1077.5500000000002</v>
      </c>
      <c r="Q60" s="33">
        <f t="array" ref="Q60">INDEX(М[Цена за ед., руб],MATCH(1,IF(($B60=М[Наим.])*($C60=М[Артикул, марка, произв.])*($D60=М[Хар-ка])*($S60=М[Прим.]),{1},($B60=М[Наим.])*($C60=М[Артикул, марка, произв.])*($D60=М[Хар-ка])*($S60=М[Прим.])),0))</f>
        <v>0</v>
      </c>
      <c r="R60" s="33">
        <f>ROUND($P$60*$Q$60,2)</f>
        <v>0</v>
      </c>
      <c r="S60" s="25"/>
      <c r="T60" s="25" t="str">
        <f t="array" ref="T60">INDEX(М[Форма закупа],MATCH(1,IF(($B60=М[Наим.])*($C60=М[Артикул, марка, произв.])*($D60=М[Хар-ка])*($S60=М[Прим.]),{1},($B60=М[Наим.])*($C60=М[Артикул, марка, произв.])*($D60=М[Хар-ка])*($S60=М[Прим.])),0))</f>
        <v>Закупка подрядчик</v>
      </c>
    </row>
    <row r="61" spans="1:20" ht="10.95" customHeight="1" outlineLevel="4" x14ac:dyDescent="0.2">
      <c r="A61" s="23" t="s">
        <v>78</v>
      </c>
      <c r="B61" s="24" t="s">
        <v>70</v>
      </c>
      <c r="C61" s="25"/>
      <c r="D61" s="25" t="s">
        <v>74</v>
      </c>
      <c r="E61" s="26" t="s">
        <v>32</v>
      </c>
      <c r="F61" s="29">
        <v>1.0149999999999999</v>
      </c>
      <c r="G61" s="27"/>
      <c r="H61" s="27"/>
      <c r="I61" s="27"/>
      <c r="J61" s="27"/>
      <c r="K61" s="27"/>
      <c r="L61" s="27"/>
      <c r="M61" s="27"/>
      <c r="N61" s="27"/>
      <c r="O61" s="28">
        <v>11.84</v>
      </c>
      <c r="P61" s="28">
        <f>SUM($G$61:$O$61)</f>
        <v>11.84</v>
      </c>
      <c r="Q61" s="33">
        <f t="array" ref="Q61">INDEX(М[Цена за ед., руб],MATCH(1,IF(($B61=М[Наим.])*($C61=М[Артикул, марка, произв.])*($D61=М[Хар-ка])*($S61=М[Прим.]),{1},($B61=М[Наим.])*($C61=М[Артикул, марка, произв.])*($D61=М[Хар-ка])*($S61=М[Прим.])),0))</f>
        <v>0</v>
      </c>
      <c r="R61" s="33">
        <f>ROUND($P$61*$Q$61,2)</f>
        <v>0</v>
      </c>
      <c r="S61" s="25"/>
      <c r="T61" s="25" t="str">
        <f t="array" ref="T61">INDEX(М[Форма закупа],MATCH(1,IF(($B61=М[Наим.])*($C61=М[Артикул, марка, произв.])*($D61=М[Хар-ка])*($S61=М[Прим.]),{1},($B61=М[Наим.])*($C61=М[Артикул, марка, произв.])*($D61=М[Хар-ка])*($S61=М[Прим.])),0))</f>
        <v>Закупка подрядчик</v>
      </c>
    </row>
    <row r="62" spans="1:20" ht="22.95" customHeight="1" outlineLevel="4" x14ac:dyDescent="0.2">
      <c r="A62" s="23" t="s">
        <v>81</v>
      </c>
      <c r="B62" s="24" t="s">
        <v>62</v>
      </c>
      <c r="C62" s="25"/>
      <c r="D62" s="25" t="s">
        <v>79</v>
      </c>
      <c r="E62" s="26" t="s">
        <v>32</v>
      </c>
      <c r="F62" s="29">
        <v>1.0149999999999999</v>
      </c>
      <c r="G62" s="28">
        <v>12.62</v>
      </c>
      <c r="H62" s="28">
        <v>10.33</v>
      </c>
      <c r="I62" s="32">
        <v>13.2</v>
      </c>
      <c r="J62" s="28">
        <v>22.84</v>
      </c>
      <c r="K62" s="28">
        <v>22.84</v>
      </c>
      <c r="L62" s="32">
        <v>13.2</v>
      </c>
      <c r="M62" s="28">
        <v>10.33</v>
      </c>
      <c r="N62" s="28">
        <v>9.18</v>
      </c>
      <c r="O62" s="27"/>
      <c r="P62" s="28">
        <f>SUM($G$62:$O$62)</f>
        <v>114.53999999999999</v>
      </c>
      <c r="Q62" s="33">
        <f t="array" ref="Q62">INDEX(М[Цена за ед., руб],MATCH(1,IF(($B62=М[Наим.])*($C62=М[Артикул, марка, произв.])*($D62=М[Хар-ка])*($S62=М[Прим.]),{1},($B62=М[Наим.])*($C62=М[Артикул, марка, произв.])*($D62=М[Хар-ка])*($S62=М[Прим.])),0))</f>
        <v>0</v>
      </c>
      <c r="R62" s="33">
        <f>ROUND($P$62*$Q$62,2)</f>
        <v>0</v>
      </c>
      <c r="S62" s="25" t="s">
        <v>91</v>
      </c>
      <c r="T62" s="25" t="str">
        <f t="array" ref="T62">INDEX(М[Форма закупа],MATCH(1,IF(($B62=М[Наим.])*($C62=М[Артикул, марка, произв.])*($D62=М[Хар-ка])*($S62=М[Прим.]),{1},($B62=М[Наим.])*($C62=М[Артикул, марка, произв.])*($D62=М[Хар-ка])*($S62=М[Прим.])),0))</f>
        <v>Закупка подрядчик</v>
      </c>
    </row>
    <row r="63" spans="1:20" ht="10.95" customHeight="1" outlineLevel="4" x14ac:dyDescent="0.2">
      <c r="A63" s="20"/>
      <c r="B63" s="14" t="s">
        <v>30</v>
      </c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84"/>
      <c r="R63" s="85">
        <f>SUM($R$64)</f>
        <v>0</v>
      </c>
      <c r="S63" s="18"/>
      <c r="T63" s="22"/>
    </row>
    <row r="64" spans="1:20" ht="46.95" customHeight="1" outlineLevel="4" x14ac:dyDescent="0.2">
      <c r="A64" s="23"/>
      <c r="B64" s="24" t="s">
        <v>92</v>
      </c>
      <c r="C64" s="25"/>
      <c r="D64" s="25"/>
      <c r="E64" s="26" t="s">
        <v>32</v>
      </c>
      <c r="F64" s="27"/>
      <c r="G64" s="33">
        <v>2054.42</v>
      </c>
      <c r="H64" s="33">
        <v>1386.75</v>
      </c>
      <c r="I64" s="27"/>
      <c r="J64" s="28">
        <v>29.62</v>
      </c>
      <c r="K64" s="28">
        <v>29.62</v>
      </c>
      <c r="L64" s="27"/>
      <c r="M64" s="33">
        <v>1327.06</v>
      </c>
      <c r="N64" s="33">
        <v>1153.08</v>
      </c>
      <c r="O64" s="28">
        <v>530.66</v>
      </c>
      <c r="P64" s="33">
        <f>SUM($G$64:$O$64)</f>
        <v>6511.2099999999991</v>
      </c>
      <c r="Q64" s="33">
        <f t="array" ref="Q64">INDEX(Р[Цена за ед., руб],MATCH(1,IF(($B64=Р[Наименование])*($S64=Р[Примечание]),{1},($B64=Р[Наименование])*($S64=Р[Примечание])),0))</f>
        <v>0</v>
      </c>
      <c r="R64" s="33">
        <f>ROUND($P$64*$Q$64,2)</f>
        <v>0</v>
      </c>
      <c r="S64" s="25" t="s">
        <v>93</v>
      </c>
      <c r="T64" s="25"/>
    </row>
    <row r="65" spans="1:20" ht="10.95" customHeight="1" outlineLevel="4" x14ac:dyDescent="0.2">
      <c r="A65" s="20"/>
      <c r="B65" s="14" t="s">
        <v>34</v>
      </c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84"/>
      <c r="R65" s="85">
        <f>SUM($R$66:$R$78)</f>
        <v>0</v>
      </c>
      <c r="S65" s="18"/>
      <c r="T65" s="22"/>
    </row>
    <row r="66" spans="1:20" ht="46.95" customHeight="1" outlineLevel="4" x14ac:dyDescent="0.2">
      <c r="A66" s="23" t="s">
        <v>35</v>
      </c>
      <c r="B66" s="24" t="s">
        <v>43</v>
      </c>
      <c r="C66" s="25"/>
      <c r="D66" s="25" t="s">
        <v>44</v>
      </c>
      <c r="E66" s="26" t="s">
        <v>45</v>
      </c>
      <c r="F66" s="29">
        <v>0.14000000000000001</v>
      </c>
      <c r="G66" s="28">
        <v>19.64</v>
      </c>
      <c r="H66" s="28">
        <v>13.33</v>
      </c>
      <c r="I66" s="27"/>
      <c r="J66" s="32">
        <v>0.3</v>
      </c>
      <c r="K66" s="32">
        <v>0.3</v>
      </c>
      <c r="L66" s="27"/>
      <c r="M66" s="28">
        <v>12.73</v>
      </c>
      <c r="N66" s="28">
        <v>11.04</v>
      </c>
      <c r="O66" s="28">
        <v>6.08</v>
      </c>
      <c r="P66" s="28">
        <f>SUM($G$66:$O$66)</f>
        <v>63.419999999999995</v>
      </c>
      <c r="Q66" s="33">
        <f t="array" ref="Q66">INDEX(М[Цена за ед., руб],MATCH(1,IF(($B66=М[Наим.])*($C66=М[Артикул, марка, произв.])*($D66=М[Хар-ка])*($S66=М[Прим.]),{1},($B66=М[Наим.])*($C66=М[Артикул, марка, произв.])*($D66=М[Хар-ка])*($S66=М[Прим.])),0))</f>
        <v>0</v>
      </c>
      <c r="R66" s="33">
        <f>ROUND($P$66*$Q$66,2)</f>
        <v>0</v>
      </c>
      <c r="S66" s="25"/>
      <c r="T66" s="25" t="str">
        <f t="array" ref="T66">INDEX(М[Форма закупа],MATCH(1,IF(($B66=М[Наим.])*($C66=М[Артикул, марка, произв.])*($D66=М[Хар-ка])*($S66=М[Прим.]),{1},($B66=М[Наим.])*($C66=М[Артикул, марка, произв.])*($D66=М[Хар-ка])*($S66=М[Прим.])),0))</f>
        <v>Закупка подрядчик</v>
      </c>
    </row>
    <row r="67" spans="1:20" ht="10.95" customHeight="1" outlineLevel="4" x14ac:dyDescent="0.2">
      <c r="A67" s="23" t="s">
        <v>39</v>
      </c>
      <c r="B67" s="24" t="s">
        <v>47</v>
      </c>
      <c r="C67" s="25"/>
      <c r="D67" s="25" t="s">
        <v>48</v>
      </c>
      <c r="E67" s="26" t="s">
        <v>32</v>
      </c>
      <c r="F67" s="29">
        <v>7.6999999999999999E-2</v>
      </c>
      <c r="G67" s="32">
        <v>10.8</v>
      </c>
      <c r="H67" s="28">
        <v>7.33</v>
      </c>
      <c r="I67" s="27"/>
      <c r="J67" s="28">
        <v>0.16</v>
      </c>
      <c r="K67" s="28">
        <v>0.16</v>
      </c>
      <c r="L67" s="27"/>
      <c r="M67" s="30">
        <v>7</v>
      </c>
      <c r="N67" s="28">
        <v>6.07</v>
      </c>
      <c r="O67" s="28">
        <v>3.34</v>
      </c>
      <c r="P67" s="28">
        <f>SUM($G$67:$O$67)</f>
        <v>34.86</v>
      </c>
      <c r="Q67" s="33">
        <f t="array" ref="Q67">INDEX(М[Цена за ед., руб],MATCH(1,IF(($B67=М[Наим.])*($C67=М[Артикул, марка, произв.])*($D67=М[Хар-ка])*($S67=М[Прим.]),{1},($B67=М[Наим.])*($C67=М[Артикул, марка, произв.])*($D67=М[Хар-ка])*($S67=М[Прим.])),0))</f>
        <v>0</v>
      </c>
      <c r="R67" s="33">
        <f>ROUND($P$67*$Q$67,2)</f>
        <v>0</v>
      </c>
      <c r="S67" s="25"/>
      <c r="T67" s="25" t="str">
        <f t="array" ref="T67">INDEX(М[Форма закупа],MATCH(1,IF(($B67=М[Наим.])*($C67=М[Артикул, марка, произв.])*($D67=М[Хар-ка])*($S67=М[Прим.]),{1},($B67=М[Наим.])*($C67=М[Артикул, марка, произв.])*($D67=М[Хар-ка])*($S67=М[Прим.])),0))</f>
        <v>Закупка подрядчик</v>
      </c>
    </row>
    <row r="68" spans="1:20" ht="22.95" customHeight="1" outlineLevel="4" x14ac:dyDescent="0.2">
      <c r="A68" s="23" t="s">
        <v>42</v>
      </c>
      <c r="B68" s="24" t="s">
        <v>50</v>
      </c>
      <c r="C68" s="25"/>
      <c r="D68" s="25" t="s">
        <v>69</v>
      </c>
      <c r="E68" s="26" t="s">
        <v>52</v>
      </c>
      <c r="F68" s="27"/>
      <c r="G68" s="27"/>
      <c r="H68" s="27"/>
      <c r="I68" s="27"/>
      <c r="J68" s="30">
        <v>8</v>
      </c>
      <c r="K68" s="30">
        <v>8</v>
      </c>
      <c r="L68" s="27"/>
      <c r="M68" s="27"/>
      <c r="N68" s="27"/>
      <c r="O68" s="30">
        <v>144</v>
      </c>
      <c r="P68" s="30">
        <f>SUM($G$68:$O$68)</f>
        <v>160</v>
      </c>
      <c r="Q68" s="33">
        <f t="array" ref="Q68">INDEX(М[Цена за ед., руб],MATCH(1,IF(($B68=М[Наим.])*($C68=М[Артикул, марка, произв.])*($D68=М[Хар-ка])*($S68=М[Прим.]),{1},($B68=М[Наим.])*($C68=М[Артикул, марка, произв.])*($D68=М[Хар-ка])*($S68=М[Прим.])),0))</f>
        <v>0</v>
      </c>
      <c r="R68" s="33">
        <f>ROUND($P$68*$Q$68,2)</f>
        <v>0</v>
      </c>
      <c r="S68" s="25"/>
      <c r="T68" s="25" t="str">
        <f t="array" ref="T68">INDEX(М[Форма закупа],MATCH(1,IF(($B68=М[Наим.])*($C68=М[Артикул, марка, произв.])*($D68=М[Хар-ка])*($S68=М[Прим.]),{1},($B68=М[Наим.])*($C68=М[Артикул, марка, произв.])*($D68=М[Хар-ка])*($S68=М[Прим.])),0))</f>
        <v>Закупка подрядчик</v>
      </c>
    </row>
    <row r="69" spans="1:20" ht="22.95" customHeight="1" outlineLevel="4" x14ac:dyDescent="0.2">
      <c r="A69" s="23" t="s">
        <v>46</v>
      </c>
      <c r="B69" s="24" t="s">
        <v>50</v>
      </c>
      <c r="C69" s="25"/>
      <c r="D69" s="25" t="s">
        <v>94</v>
      </c>
      <c r="E69" s="26" t="s">
        <v>52</v>
      </c>
      <c r="F69" s="27"/>
      <c r="G69" s="30">
        <v>704</v>
      </c>
      <c r="H69" s="30">
        <v>432</v>
      </c>
      <c r="I69" s="27"/>
      <c r="J69" s="27"/>
      <c r="K69" s="27"/>
      <c r="L69" s="27"/>
      <c r="M69" s="30">
        <v>432</v>
      </c>
      <c r="N69" s="30">
        <v>384</v>
      </c>
      <c r="O69" s="27"/>
      <c r="P69" s="34">
        <f>SUM($G$69:$O$69)</f>
        <v>1952</v>
      </c>
      <c r="Q69" s="33">
        <f t="array" ref="Q69">INDEX(М[Цена за ед., руб],MATCH(1,IF(($B69=М[Наим.])*($C69=М[Артикул, марка, произв.])*($D69=М[Хар-ка])*($S69=М[Прим.]),{1},($B69=М[Наим.])*($C69=М[Артикул, марка, произв.])*($D69=М[Хар-ка])*($S69=М[Прим.])),0))</f>
        <v>0</v>
      </c>
      <c r="R69" s="33">
        <f>ROUND($P$69*$Q$69,2)</f>
        <v>0</v>
      </c>
      <c r="S69" s="25"/>
      <c r="T69" s="25" t="str">
        <f t="array" ref="T69">INDEX(М[Форма закупа],MATCH(1,IF(($B69=М[Наим.])*($C69=М[Артикул, марка, произв.])*($D69=М[Хар-ка])*($S69=М[Прим.]),{1},($B69=М[Наим.])*($C69=М[Артикул, марка, произв.])*($D69=М[Хар-ка])*($S69=М[Прим.])),0))</f>
        <v>Закупка подрядчик</v>
      </c>
    </row>
    <row r="70" spans="1:20" ht="10.95" customHeight="1" outlineLevel="4" x14ac:dyDescent="0.2">
      <c r="A70" s="23" t="s">
        <v>49</v>
      </c>
      <c r="B70" s="24" t="s">
        <v>54</v>
      </c>
      <c r="C70" s="25"/>
      <c r="D70" s="25" t="s">
        <v>55</v>
      </c>
      <c r="E70" s="26" t="s">
        <v>32</v>
      </c>
      <c r="F70" s="29">
        <v>1.4999999999999999E-2</v>
      </c>
      <c r="G70" s="28">
        <v>30.82</v>
      </c>
      <c r="H70" s="32">
        <v>20.8</v>
      </c>
      <c r="I70" s="27"/>
      <c r="J70" s="28">
        <v>0.44</v>
      </c>
      <c r="K70" s="28">
        <v>0.44</v>
      </c>
      <c r="L70" s="27"/>
      <c r="M70" s="28">
        <v>19.91</v>
      </c>
      <c r="N70" s="32">
        <v>17.3</v>
      </c>
      <c r="O70" s="28">
        <v>7.96</v>
      </c>
      <c r="P70" s="28">
        <f>SUM($G$70:$O$70)</f>
        <v>97.669999999999987</v>
      </c>
      <c r="Q70" s="33">
        <f t="array" ref="Q70">INDEX(М[Цена за ед., руб],MATCH(1,IF(($B70=М[Наим.])*($C70=М[Артикул, марка, произв.])*($D70=М[Хар-ка])*($S70=М[Прим.]),{1},($B70=М[Наим.])*($C70=М[Артикул, марка, произв.])*($D70=М[Хар-ка])*($S70=М[Прим.])),0))</f>
        <v>0</v>
      </c>
      <c r="R70" s="33">
        <f>ROUND($P$70*$Q$70,2)</f>
        <v>0</v>
      </c>
      <c r="S70" s="25"/>
      <c r="T70" s="25" t="str">
        <f t="array" ref="T70">INDEX(М[Форма закупа],MATCH(1,IF(($B70=М[Наим.])*($C70=М[Артикул, марка, произв.])*($D70=М[Хар-ка])*($S70=М[Прим.]),{1},($B70=М[Наим.])*($C70=М[Артикул, марка, произв.])*($D70=М[Хар-ка])*($S70=М[Прим.])),0))</f>
        <v>Закупка подрядчик</v>
      </c>
    </row>
    <row r="71" spans="1:20" ht="10.95" customHeight="1" outlineLevel="4" x14ac:dyDescent="0.2">
      <c r="A71" s="23" t="s">
        <v>53</v>
      </c>
      <c r="B71" s="24" t="s">
        <v>70</v>
      </c>
      <c r="C71" s="25"/>
      <c r="D71" s="25" t="s">
        <v>89</v>
      </c>
      <c r="E71" s="26" t="s">
        <v>32</v>
      </c>
      <c r="F71" s="29">
        <v>1.0149999999999999</v>
      </c>
      <c r="G71" s="28">
        <v>353.22</v>
      </c>
      <c r="H71" s="28">
        <v>248.37</v>
      </c>
      <c r="I71" s="27"/>
      <c r="J71" s="28">
        <v>8.1300000000000008</v>
      </c>
      <c r="K71" s="28">
        <v>8.1300000000000008</v>
      </c>
      <c r="L71" s="27"/>
      <c r="M71" s="28">
        <v>233.13</v>
      </c>
      <c r="N71" s="28">
        <v>200.45</v>
      </c>
      <c r="O71" s="27"/>
      <c r="P71" s="33">
        <f>SUM($G$71:$O$71)</f>
        <v>1051.43</v>
      </c>
      <c r="Q71" s="33">
        <f t="array" ref="Q71">INDEX(М[Цена за ед., руб],MATCH(1,IF(($B71=М[Наим.])*($C71=М[Артикул, марка, произв.])*($D71=М[Хар-ка])*($S71=М[Прим.]),{1},($B71=М[Наим.])*($C71=М[Артикул, марка, произв.])*($D71=М[Хар-ка])*($S71=М[Прим.])),0))</f>
        <v>0</v>
      </c>
      <c r="R71" s="33">
        <f>ROUND($P$71*$Q$71,2)</f>
        <v>0</v>
      </c>
      <c r="S71" s="25"/>
      <c r="T71" s="25" t="str">
        <f t="array" ref="T71">INDEX(М[Форма закупа],MATCH(1,IF(($B71=М[Наим.])*($C71=М[Артикул, марка, произв.])*($D71=М[Хар-ка])*($S71=М[Прим.]),{1},($B71=М[Наим.])*($C71=М[Артикул, марка, произв.])*($D71=М[Хар-ка])*($S71=М[Прим.])),0))</f>
        <v>Закупка подрядчик</v>
      </c>
    </row>
    <row r="72" spans="1:20" ht="10.95" customHeight="1" outlineLevel="4" x14ac:dyDescent="0.2">
      <c r="A72" s="23" t="s">
        <v>56</v>
      </c>
      <c r="B72" s="24" t="s">
        <v>70</v>
      </c>
      <c r="C72" s="25"/>
      <c r="D72" s="25" t="s">
        <v>71</v>
      </c>
      <c r="E72" s="26" t="s">
        <v>32</v>
      </c>
      <c r="F72" s="29">
        <v>1.0149999999999999</v>
      </c>
      <c r="G72" s="28">
        <v>470.91</v>
      </c>
      <c r="H72" s="28">
        <v>288.97000000000003</v>
      </c>
      <c r="I72" s="27"/>
      <c r="J72" s="32">
        <v>7.3</v>
      </c>
      <c r="K72" s="32">
        <v>7.3</v>
      </c>
      <c r="L72" s="27"/>
      <c r="M72" s="28">
        <v>288.97000000000003</v>
      </c>
      <c r="N72" s="28">
        <v>256.86</v>
      </c>
      <c r="O72" s="28">
        <v>217.74</v>
      </c>
      <c r="P72" s="33">
        <f>SUM($G$72:$O$72)</f>
        <v>1538.05</v>
      </c>
      <c r="Q72" s="33">
        <f t="array" ref="Q72">INDEX(М[Цена за ед., руб],MATCH(1,IF(($B72=М[Наим.])*($C72=М[Артикул, марка, произв.])*($D72=М[Хар-ка])*($S72=М[Прим.]),{1},($B72=М[Наим.])*($C72=М[Артикул, марка, произв.])*($D72=М[Хар-ка])*($S72=М[Прим.])),0))</f>
        <v>0</v>
      </c>
      <c r="R72" s="33">
        <f>ROUND($P$72*$Q$72,2)</f>
        <v>0</v>
      </c>
      <c r="S72" s="25"/>
      <c r="T72" s="25" t="str">
        <f t="array" ref="T72">INDEX(М[Форма закупа],MATCH(1,IF(($B72=М[Наим.])*($C72=М[Артикул, марка, произв.])*($D72=М[Хар-ка])*($S72=М[Прим.]),{1},($B72=М[Наим.])*($C72=М[Артикул, марка, произв.])*($D72=М[Хар-ка])*($S72=М[Прим.])),0))</f>
        <v>Закупка подрядчик</v>
      </c>
    </row>
    <row r="73" spans="1:20" ht="10.95" customHeight="1" outlineLevel="4" x14ac:dyDescent="0.2">
      <c r="A73" s="23" t="s">
        <v>73</v>
      </c>
      <c r="B73" s="24" t="s">
        <v>70</v>
      </c>
      <c r="C73" s="25"/>
      <c r="D73" s="25" t="s">
        <v>90</v>
      </c>
      <c r="E73" s="26" t="s">
        <v>32</v>
      </c>
      <c r="F73" s="29">
        <v>1.0149999999999999</v>
      </c>
      <c r="G73" s="28">
        <v>538.66999999999996</v>
      </c>
      <c r="H73" s="28">
        <v>387.31</v>
      </c>
      <c r="I73" s="27"/>
      <c r="J73" s="28">
        <v>9.43</v>
      </c>
      <c r="K73" s="28">
        <v>9.43</v>
      </c>
      <c r="L73" s="27"/>
      <c r="M73" s="32">
        <v>360.6</v>
      </c>
      <c r="N73" s="28">
        <v>308.66000000000003</v>
      </c>
      <c r="O73" s="27"/>
      <c r="P73" s="31">
        <f>SUM($G$73:$O$73)</f>
        <v>1614.1000000000001</v>
      </c>
      <c r="Q73" s="33">
        <f t="array" ref="Q73">INDEX(М[Цена за ед., руб],MATCH(1,IF(($B73=М[Наим.])*($C73=М[Артикул, марка, произв.])*($D73=М[Хар-ка])*($S73=М[Прим.]),{1},($B73=М[Наим.])*($C73=М[Артикул, марка, произв.])*($D73=М[Хар-ка])*($S73=М[Прим.])),0))</f>
        <v>0</v>
      </c>
      <c r="R73" s="33">
        <f>ROUND($P$73*$Q$73,2)</f>
        <v>0</v>
      </c>
      <c r="S73" s="25"/>
      <c r="T73" s="25" t="str">
        <f t="array" ref="T73">INDEX(М[Форма закупа],MATCH(1,IF(($B73=М[Наим.])*($C73=М[Артикул, марка, произв.])*($D73=М[Хар-ка])*($S73=М[Прим.]),{1},($B73=М[Наим.])*($C73=М[Артикул, марка, произв.])*($D73=М[Хар-ка])*($S73=М[Прим.])),0))</f>
        <v>Закупка подрядчик</v>
      </c>
    </row>
    <row r="74" spans="1:20" ht="10.95" customHeight="1" outlineLevel="4" x14ac:dyDescent="0.2">
      <c r="A74" s="23" t="s">
        <v>75</v>
      </c>
      <c r="B74" s="24" t="s">
        <v>70</v>
      </c>
      <c r="C74" s="25"/>
      <c r="D74" s="25" t="s">
        <v>72</v>
      </c>
      <c r="E74" s="26" t="s">
        <v>32</v>
      </c>
      <c r="F74" s="29">
        <v>1.0149999999999999</v>
      </c>
      <c r="G74" s="32">
        <v>448.7</v>
      </c>
      <c r="H74" s="28">
        <v>314.94</v>
      </c>
      <c r="I74" s="27"/>
      <c r="J74" s="28">
        <v>4.7300000000000004</v>
      </c>
      <c r="K74" s="28">
        <v>4.7300000000000004</v>
      </c>
      <c r="L74" s="27"/>
      <c r="M74" s="32">
        <v>296.3</v>
      </c>
      <c r="N74" s="32">
        <v>255.1</v>
      </c>
      <c r="O74" s="32">
        <v>99.7</v>
      </c>
      <c r="P74" s="31">
        <f>SUM($G$74:$O$74)</f>
        <v>1424.2</v>
      </c>
      <c r="Q74" s="33">
        <f t="array" ref="Q74">INDEX(М[Цена за ед., руб],MATCH(1,IF(($B74=М[Наим.])*($C74=М[Артикул, марка, произв.])*($D74=М[Хар-ка])*($S74=М[Прим.]),{1},($B74=М[Наим.])*($C74=М[Артикул, марка, произв.])*($D74=М[Хар-ка])*($S74=М[Прим.])),0))</f>
        <v>0</v>
      </c>
      <c r="R74" s="33">
        <f>ROUND($P$74*$Q$74,2)</f>
        <v>0</v>
      </c>
      <c r="S74" s="25"/>
      <c r="T74" s="25" t="str">
        <f t="array" ref="T74">INDEX(М[Форма закупа],MATCH(1,IF(($B74=М[Наим.])*($C74=М[Артикул, марка, произв.])*($D74=М[Хар-ка])*($S74=М[Прим.]),{1},($B74=М[Наим.])*($C74=М[Артикул, марка, произв.])*($D74=М[Хар-ка])*($S74=М[Прим.])),0))</f>
        <v>Закупка подрядчик</v>
      </c>
    </row>
    <row r="75" spans="1:20" ht="10.95" customHeight="1" outlineLevel="4" x14ac:dyDescent="0.2">
      <c r="A75" s="23" t="s">
        <v>78</v>
      </c>
      <c r="B75" s="24" t="s">
        <v>70</v>
      </c>
      <c r="C75" s="25"/>
      <c r="D75" s="25" t="s">
        <v>74</v>
      </c>
      <c r="E75" s="26" t="s">
        <v>32</v>
      </c>
      <c r="F75" s="29">
        <v>1.0149999999999999</v>
      </c>
      <c r="G75" s="27"/>
      <c r="H75" s="27"/>
      <c r="I75" s="27"/>
      <c r="J75" s="27"/>
      <c r="K75" s="27"/>
      <c r="L75" s="27"/>
      <c r="M75" s="27"/>
      <c r="N75" s="27"/>
      <c r="O75" s="28">
        <v>221.18</v>
      </c>
      <c r="P75" s="28">
        <f>SUM($G$75:$O$75)</f>
        <v>221.18</v>
      </c>
      <c r="Q75" s="33">
        <f t="array" ref="Q75">INDEX(М[Цена за ед., руб],MATCH(1,IF(($B75=М[Наим.])*($C75=М[Артикул, марка, произв.])*($D75=М[Хар-ка])*($S75=М[Прим.]),{1},($B75=М[Наим.])*($C75=М[Артикул, марка, произв.])*($D75=М[Хар-ка])*($S75=М[Прим.])),0))</f>
        <v>0</v>
      </c>
      <c r="R75" s="33">
        <f>ROUND($P$75*$Q$75,2)</f>
        <v>0</v>
      </c>
      <c r="S75" s="25"/>
      <c r="T75" s="25" t="str">
        <f t="array" ref="T75">INDEX(М[Форма закупа],MATCH(1,IF(($B75=М[Наим.])*($C75=М[Артикул, марка, произв.])*($D75=М[Хар-ка])*($S75=М[Прим.]),{1},($B75=М[Наим.])*($C75=М[Артикул, марка, произв.])*($D75=М[Хар-ка])*($S75=М[Прим.])),0))</f>
        <v>Закупка подрядчик</v>
      </c>
    </row>
    <row r="76" spans="1:20" ht="22.95" customHeight="1" outlineLevel="4" x14ac:dyDescent="0.2">
      <c r="A76" s="23" t="s">
        <v>81</v>
      </c>
      <c r="B76" s="24" t="s">
        <v>62</v>
      </c>
      <c r="C76" s="25"/>
      <c r="D76" s="25" t="s">
        <v>63</v>
      </c>
      <c r="E76" s="26" t="s">
        <v>32</v>
      </c>
      <c r="F76" s="29">
        <v>1.0149999999999999</v>
      </c>
      <c r="G76" s="28">
        <v>233.35</v>
      </c>
      <c r="H76" s="28">
        <v>143.19</v>
      </c>
      <c r="I76" s="27"/>
      <c r="J76" s="27"/>
      <c r="K76" s="27"/>
      <c r="L76" s="27"/>
      <c r="M76" s="28">
        <v>143.19</v>
      </c>
      <c r="N76" s="28">
        <v>127.28</v>
      </c>
      <c r="O76" s="27"/>
      <c r="P76" s="28">
        <f>SUM($G$76:$O$76)</f>
        <v>647.01</v>
      </c>
      <c r="Q76" s="33">
        <f t="array" ref="Q76">INDEX(М[Цена за ед., руб],MATCH(1,IF(($B76=М[Наим.])*($C76=М[Артикул, марка, произв.])*($D76=М[Хар-ка])*($S76=М[Прим.]),{1},($B76=М[Наим.])*($C76=М[Артикул, марка, произв.])*($D76=М[Хар-ка])*($S76=М[Прим.])),0))</f>
        <v>0</v>
      </c>
      <c r="R76" s="33">
        <f>ROUND($P$76*$Q$76,2)</f>
        <v>0</v>
      </c>
      <c r="S76" s="25" t="s">
        <v>95</v>
      </c>
      <c r="T76" s="25" t="str">
        <f t="array" ref="T76">INDEX(М[Форма закупа],MATCH(1,IF(($B76=М[Наим.])*($C76=М[Артикул, марка, произв.])*($D76=М[Хар-ка])*($S76=М[Прим.]),{1},($B76=М[Наим.])*($C76=М[Артикул, марка, произв.])*($D76=М[Хар-ка])*($S76=М[Прим.])),0))</f>
        <v>Закупка подрядчик</v>
      </c>
    </row>
    <row r="77" spans="1:20" ht="10.95" customHeight="1" outlineLevel="4" x14ac:dyDescent="0.2">
      <c r="A77" s="23" t="s">
        <v>84</v>
      </c>
      <c r="B77" s="24" t="s">
        <v>62</v>
      </c>
      <c r="C77" s="25"/>
      <c r="D77" s="25" t="s">
        <v>79</v>
      </c>
      <c r="E77" s="26" t="s">
        <v>32</v>
      </c>
      <c r="F77" s="29">
        <v>1.0149999999999999</v>
      </c>
      <c r="G77" s="27"/>
      <c r="H77" s="27"/>
      <c r="I77" s="27"/>
      <c r="J77" s="28">
        <v>0.48</v>
      </c>
      <c r="K77" s="28">
        <v>0.48</v>
      </c>
      <c r="L77" s="27"/>
      <c r="M77" s="27"/>
      <c r="N77" s="27"/>
      <c r="O77" s="27"/>
      <c r="P77" s="28">
        <f>SUM($G$77:$O$77)</f>
        <v>0.96</v>
      </c>
      <c r="Q77" s="33">
        <f t="array" ref="Q77">INDEX(М[Цена за ед., руб],MATCH(1,IF(($B77=М[Наим.])*($C77=М[Артикул, марка, произв.])*($D77=М[Хар-ка])*($S77=М[Прим.]),{1},($B77=М[Наим.])*($C77=М[Артикул, марка, произв.])*($D77=М[Хар-ка])*($S77=М[Прим.])),0))</f>
        <v>0</v>
      </c>
      <c r="R77" s="33">
        <f>ROUND($P$77*$Q$77,2)</f>
        <v>0</v>
      </c>
      <c r="S77" s="25" t="s">
        <v>96</v>
      </c>
      <c r="T77" s="25" t="str">
        <f t="array" ref="T77">INDEX(М[Форма закупа],MATCH(1,IF(($B77=М[Наим.])*($C77=М[Артикул, марка, произв.])*($D77=М[Хар-ка])*($S77=М[Прим.]),{1},($B77=М[Наим.])*($C77=М[Артикул, марка, произв.])*($D77=М[Хар-ка])*($S77=М[Прим.])),0))</f>
        <v>Закупка подрядчик</v>
      </c>
    </row>
    <row r="78" spans="1:20" ht="22.95" customHeight="1" outlineLevel="4" x14ac:dyDescent="0.2">
      <c r="A78" s="23" t="s">
        <v>97</v>
      </c>
      <c r="B78" s="24" t="s">
        <v>62</v>
      </c>
      <c r="C78" s="25"/>
      <c r="D78" s="25" t="s">
        <v>98</v>
      </c>
      <c r="E78" s="26" t="s">
        <v>32</v>
      </c>
      <c r="F78" s="29">
        <v>1.0149999999999999</v>
      </c>
      <c r="G78" s="28">
        <v>40.39</v>
      </c>
      <c r="H78" s="28">
        <v>24.78</v>
      </c>
      <c r="I78" s="27"/>
      <c r="J78" s="27"/>
      <c r="K78" s="27"/>
      <c r="L78" s="27"/>
      <c r="M78" s="28">
        <v>24.78</v>
      </c>
      <c r="N78" s="28">
        <v>22.03</v>
      </c>
      <c r="O78" s="27"/>
      <c r="P78" s="28">
        <f>SUM($G$78:$O$78)</f>
        <v>111.98</v>
      </c>
      <c r="Q78" s="33">
        <f t="array" ref="Q78">INDEX(М[Цена за ед., руб],MATCH(1,IF(($B78=М[Наим.])*($C78=М[Артикул, марка, произв.])*($D78=М[Хар-ка])*($S78=М[Прим.]),{1},($B78=М[Наим.])*($C78=М[Артикул, марка, произв.])*($D78=М[Хар-ка])*($S78=М[Прим.])),0))</f>
        <v>0</v>
      </c>
      <c r="R78" s="33">
        <f>ROUND($P$78*$Q$78,2)</f>
        <v>0</v>
      </c>
      <c r="S78" s="25" t="s">
        <v>99</v>
      </c>
      <c r="T78" s="25" t="str">
        <f t="array" ref="T78">INDEX(М[Форма закупа],MATCH(1,IF(($B78=М[Наим.])*($C78=М[Артикул, марка, произв.])*($D78=М[Хар-ка])*($S78=М[Прим.]),{1},($B78=М[Наим.])*($C78=М[Артикул, марка, произв.])*($D78=М[Хар-ка])*($S78=М[Прим.])),0))</f>
        <v>Закупка подрядчик</v>
      </c>
    </row>
    <row r="79" spans="1:20" ht="10.95" customHeight="1" outlineLevel="4" x14ac:dyDescent="0.2">
      <c r="A79" s="20"/>
      <c r="B79" s="14" t="s">
        <v>30</v>
      </c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84"/>
      <c r="R79" s="85">
        <f>SUM($R$80)</f>
        <v>0</v>
      </c>
      <c r="S79" s="18"/>
      <c r="T79" s="22"/>
    </row>
    <row r="80" spans="1:20" ht="22.95" customHeight="1" outlineLevel="4" x14ac:dyDescent="0.2">
      <c r="A80" s="23"/>
      <c r="B80" s="24" t="s">
        <v>100</v>
      </c>
      <c r="C80" s="25"/>
      <c r="D80" s="25"/>
      <c r="E80" s="26" t="s">
        <v>32</v>
      </c>
      <c r="F80" s="27"/>
      <c r="G80" s="28">
        <v>39.869999999999997</v>
      </c>
      <c r="H80" s="28">
        <v>39.869999999999997</v>
      </c>
      <c r="I80" s="28">
        <v>39.869999999999997</v>
      </c>
      <c r="J80" s="27"/>
      <c r="K80" s="27"/>
      <c r="L80" s="28">
        <v>39.869999999999997</v>
      </c>
      <c r="M80" s="28">
        <v>39.869999999999997</v>
      </c>
      <c r="N80" s="28">
        <v>39.869999999999997</v>
      </c>
      <c r="O80" s="28">
        <v>67.63</v>
      </c>
      <c r="P80" s="28">
        <f>SUM($G$80:$O$80)</f>
        <v>306.85000000000002</v>
      </c>
      <c r="Q80" s="33">
        <f t="array" ref="Q80">INDEX(Р[Цена за ед., руб],MATCH(1,IF(($B80=Р[Наименование])*($S80=Р[Примечание]),{1},($B80=Р[Наименование])*($S80=Р[Примечание])),0))</f>
        <v>0</v>
      </c>
      <c r="R80" s="33">
        <f>ROUND($P$80*$Q$80,2)</f>
        <v>0</v>
      </c>
      <c r="S80" s="25" t="s">
        <v>101</v>
      </c>
      <c r="T80" s="25"/>
    </row>
    <row r="81" spans="1:20" ht="10.95" customHeight="1" outlineLevel="4" x14ac:dyDescent="0.2">
      <c r="A81" s="20"/>
      <c r="B81" s="14" t="s">
        <v>34</v>
      </c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84"/>
      <c r="R81" s="85">
        <f>SUM($R$82:$R$91)</f>
        <v>0</v>
      </c>
      <c r="S81" s="18"/>
      <c r="T81" s="22"/>
    </row>
    <row r="82" spans="1:20" ht="46.95" customHeight="1" outlineLevel="4" x14ac:dyDescent="0.2">
      <c r="A82" s="23" t="s">
        <v>35</v>
      </c>
      <c r="B82" s="24" t="s">
        <v>43</v>
      </c>
      <c r="C82" s="25"/>
      <c r="D82" s="25" t="s">
        <v>44</v>
      </c>
      <c r="E82" s="26" t="s">
        <v>45</v>
      </c>
      <c r="F82" s="29">
        <v>0.14000000000000001</v>
      </c>
      <c r="G82" s="28">
        <v>0.39</v>
      </c>
      <c r="H82" s="28">
        <v>0.39</v>
      </c>
      <c r="I82" s="28">
        <v>0.39</v>
      </c>
      <c r="J82" s="27"/>
      <c r="K82" s="27"/>
      <c r="L82" s="28">
        <v>0.39</v>
      </c>
      <c r="M82" s="28">
        <v>0.39</v>
      </c>
      <c r="N82" s="28">
        <v>0.39</v>
      </c>
      <c r="O82" s="28">
        <v>0.77</v>
      </c>
      <c r="P82" s="28">
        <f>SUM($G$82:$O$82)</f>
        <v>3.1100000000000003</v>
      </c>
      <c r="Q82" s="33">
        <f t="array" ref="Q82">INDEX(М[Цена за ед., руб],MATCH(1,IF(($B82=М[Наим.])*($C82=М[Артикул, марка, произв.])*($D82=М[Хар-ка])*($S82=М[Прим.]),{1},($B82=М[Наим.])*($C82=М[Артикул, марка, произв.])*($D82=М[Хар-ка])*($S82=М[Прим.])),0))</f>
        <v>0</v>
      </c>
      <c r="R82" s="33">
        <f>ROUND($P$82*$Q$82,2)</f>
        <v>0</v>
      </c>
      <c r="S82" s="25"/>
      <c r="T82" s="25" t="str">
        <f t="array" ref="T82">INDEX(М[Форма закупа],MATCH(1,IF(($B82=М[Наим.])*($C82=М[Артикул, марка, произв.])*($D82=М[Хар-ка])*($S82=М[Прим.]),{1},($B82=М[Наим.])*($C82=М[Артикул, марка, произв.])*($D82=М[Хар-ка])*($S82=М[Прим.])),0))</f>
        <v>Закупка подрядчик</v>
      </c>
    </row>
    <row r="83" spans="1:20" ht="10.95" customHeight="1" outlineLevel="4" x14ac:dyDescent="0.2">
      <c r="A83" s="23" t="s">
        <v>39</v>
      </c>
      <c r="B83" s="24" t="s">
        <v>47</v>
      </c>
      <c r="C83" s="25"/>
      <c r="D83" s="25" t="s">
        <v>48</v>
      </c>
      <c r="E83" s="26" t="s">
        <v>32</v>
      </c>
      <c r="F83" s="29">
        <v>7.6999999999999999E-2</v>
      </c>
      <c r="G83" s="28">
        <v>0.21</v>
      </c>
      <c r="H83" s="28">
        <v>0.21</v>
      </c>
      <c r="I83" s="28">
        <v>0.21</v>
      </c>
      <c r="J83" s="27"/>
      <c r="K83" s="27"/>
      <c r="L83" s="28">
        <v>0.21</v>
      </c>
      <c r="M83" s="28">
        <v>0.21</v>
      </c>
      <c r="N83" s="28">
        <v>0.21</v>
      </c>
      <c r="O83" s="28">
        <v>0.42</v>
      </c>
      <c r="P83" s="28">
        <f>SUM($G$83:$O$83)</f>
        <v>1.68</v>
      </c>
      <c r="Q83" s="33">
        <f t="array" ref="Q83">INDEX(М[Цена за ед., руб],MATCH(1,IF(($B83=М[Наим.])*($C83=М[Артикул, марка, произв.])*($D83=М[Хар-ка])*($S83=М[Прим.]),{1},($B83=М[Наим.])*($C83=М[Артикул, марка, произв.])*($D83=М[Хар-ка])*($S83=М[Прим.])),0))</f>
        <v>0</v>
      </c>
      <c r="R83" s="33">
        <f>ROUND($P$83*$Q$83,2)</f>
        <v>0</v>
      </c>
      <c r="S83" s="25"/>
      <c r="T83" s="25" t="str">
        <f t="array" ref="T83">INDEX(М[Форма закупа],MATCH(1,IF(($B83=М[Наим.])*($C83=М[Артикул, марка, произв.])*($D83=М[Хар-ка])*($S83=М[Прим.]),{1},($B83=М[Наим.])*($C83=М[Артикул, марка, произв.])*($D83=М[Хар-ка])*($S83=М[Прим.])),0))</f>
        <v>Закупка подрядчик</v>
      </c>
    </row>
    <row r="84" spans="1:20" ht="22.95" customHeight="1" outlineLevel="4" x14ac:dyDescent="0.2">
      <c r="A84" s="23" t="s">
        <v>42</v>
      </c>
      <c r="B84" s="24" t="s">
        <v>50</v>
      </c>
      <c r="C84" s="25"/>
      <c r="D84" s="25" t="s">
        <v>69</v>
      </c>
      <c r="E84" s="26" t="s">
        <v>52</v>
      </c>
      <c r="F84" s="27"/>
      <c r="G84" s="30">
        <v>16</v>
      </c>
      <c r="H84" s="30">
        <v>16</v>
      </c>
      <c r="I84" s="30">
        <v>16</v>
      </c>
      <c r="J84" s="27"/>
      <c r="K84" s="27"/>
      <c r="L84" s="30">
        <v>16</v>
      </c>
      <c r="M84" s="30">
        <v>16</v>
      </c>
      <c r="N84" s="30">
        <v>16</v>
      </c>
      <c r="O84" s="30">
        <v>20</v>
      </c>
      <c r="P84" s="30">
        <f>SUM($G$84:$O$84)</f>
        <v>116</v>
      </c>
      <c r="Q84" s="33">
        <f t="array" ref="Q84">INDEX(М[Цена за ед., руб],MATCH(1,IF(($B84=М[Наим.])*($C84=М[Артикул, марка, произв.])*($D84=М[Хар-ка])*($S84=М[Прим.]),{1},($B84=М[Наим.])*($C84=М[Артикул, марка, произв.])*($D84=М[Хар-ка])*($S84=М[Прим.])),0))</f>
        <v>0</v>
      </c>
      <c r="R84" s="33">
        <f>ROUND($P$84*$Q$84,2)</f>
        <v>0</v>
      </c>
      <c r="S84" s="25"/>
      <c r="T84" s="25" t="str">
        <f t="array" ref="T84">INDEX(М[Форма закупа],MATCH(1,IF(($B84=М[Наим.])*($C84=М[Артикул, марка, произв.])*($D84=М[Хар-ка])*($S84=М[Прим.]),{1},($B84=М[Наим.])*($C84=М[Артикул, марка, произв.])*($D84=М[Хар-ка])*($S84=М[Прим.])),0))</f>
        <v>Закупка подрядчик</v>
      </c>
    </row>
    <row r="85" spans="1:20" ht="10.95" customHeight="1" outlineLevel="4" x14ac:dyDescent="0.2">
      <c r="A85" s="23" t="s">
        <v>46</v>
      </c>
      <c r="B85" s="24" t="s">
        <v>54</v>
      </c>
      <c r="C85" s="25"/>
      <c r="D85" s="25" t="s">
        <v>55</v>
      </c>
      <c r="E85" s="26" t="s">
        <v>32</v>
      </c>
      <c r="F85" s="29">
        <v>1.4999999999999999E-2</v>
      </c>
      <c r="G85" s="32">
        <v>0.6</v>
      </c>
      <c r="H85" s="32">
        <v>0.6</v>
      </c>
      <c r="I85" s="32">
        <v>0.6</v>
      </c>
      <c r="J85" s="27"/>
      <c r="K85" s="27"/>
      <c r="L85" s="32">
        <v>0.6</v>
      </c>
      <c r="M85" s="32">
        <v>0.6</v>
      </c>
      <c r="N85" s="32">
        <v>0.6</v>
      </c>
      <c r="O85" s="28">
        <v>1.02</v>
      </c>
      <c r="P85" s="28">
        <f>SUM($G$85:$O$85)</f>
        <v>4.62</v>
      </c>
      <c r="Q85" s="33">
        <f t="array" ref="Q85">INDEX(М[Цена за ед., руб],MATCH(1,IF(($B85=М[Наим.])*($C85=М[Артикул, марка, произв.])*($D85=М[Хар-ка])*($S85=М[Прим.]),{1},($B85=М[Наим.])*($C85=М[Артикул, марка, произв.])*($D85=М[Хар-ка])*($S85=М[Прим.])),0))</f>
        <v>0</v>
      </c>
      <c r="R85" s="33">
        <f>ROUND($P$85*$Q$85,2)</f>
        <v>0</v>
      </c>
      <c r="S85" s="25"/>
      <c r="T85" s="25" t="str">
        <f t="array" ref="T85">INDEX(М[Форма закупа],MATCH(1,IF(($B85=М[Наим.])*($C85=М[Артикул, марка, произв.])*($D85=М[Хар-ка])*($S85=М[Прим.]),{1},($B85=М[Наим.])*($C85=М[Артикул, марка, произв.])*($D85=М[Хар-ка])*($S85=М[Прим.])),0))</f>
        <v>Закупка подрядчик</v>
      </c>
    </row>
    <row r="86" spans="1:20" ht="10.95" customHeight="1" outlineLevel="4" x14ac:dyDescent="0.2">
      <c r="A86" s="23" t="s">
        <v>49</v>
      </c>
      <c r="B86" s="24" t="s">
        <v>70</v>
      </c>
      <c r="C86" s="25"/>
      <c r="D86" s="25" t="s">
        <v>89</v>
      </c>
      <c r="E86" s="26" t="s">
        <v>32</v>
      </c>
      <c r="F86" s="29">
        <v>1.0149999999999999</v>
      </c>
      <c r="G86" s="28">
        <v>11.03</v>
      </c>
      <c r="H86" s="28">
        <v>11.03</v>
      </c>
      <c r="I86" s="28">
        <v>11.03</v>
      </c>
      <c r="J86" s="27"/>
      <c r="K86" s="27"/>
      <c r="L86" s="28">
        <v>11.03</v>
      </c>
      <c r="M86" s="28">
        <v>11.03</v>
      </c>
      <c r="N86" s="28">
        <v>11.03</v>
      </c>
      <c r="O86" s="27"/>
      <c r="P86" s="28">
        <f>SUM($G$86:$O$86)</f>
        <v>66.179999999999993</v>
      </c>
      <c r="Q86" s="33">
        <f t="array" ref="Q86">INDEX(М[Цена за ед., руб],MATCH(1,IF(($B86=М[Наим.])*($C86=М[Артикул, марка, произв.])*($D86=М[Хар-ка])*($S86=М[Прим.]),{1},($B86=М[Наим.])*($C86=М[Артикул, марка, произв.])*($D86=М[Хар-ка])*($S86=М[Прим.])),0))</f>
        <v>0</v>
      </c>
      <c r="R86" s="33">
        <f>ROUND($P$86*$Q$86,2)</f>
        <v>0</v>
      </c>
      <c r="S86" s="25"/>
      <c r="T86" s="25" t="str">
        <f t="array" ref="T86">INDEX(М[Форма закупа],MATCH(1,IF(($B86=М[Наим.])*($C86=М[Артикул, марка, произв.])*($D86=М[Хар-ка])*($S86=М[Прим.]),{1},($B86=М[Наим.])*($C86=М[Артикул, марка, произв.])*($D86=М[Хар-ка])*($S86=М[Прим.])),0))</f>
        <v>Закупка подрядчик</v>
      </c>
    </row>
    <row r="87" spans="1:20" ht="10.95" customHeight="1" outlineLevel="4" x14ac:dyDescent="0.2">
      <c r="A87" s="23" t="s">
        <v>53</v>
      </c>
      <c r="B87" s="24" t="s">
        <v>70</v>
      </c>
      <c r="C87" s="25"/>
      <c r="D87" s="25" t="s">
        <v>71</v>
      </c>
      <c r="E87" s="26" t="s">
        <v>32</v>
      </c>
      <c r="F87" s="29">
        <v>1.0149999999999999</v>
      </c>
      <c r="G87" s="28">
        <v>10.56</v>
      </c>
      <c r="H87" s="28">
        <v>10.56</v>
      </c>
      <c r="I87" s="28">
        <v>10.56</v>
      </c>
      <c r="J87" s="27"/>
      <c r="K87" s="27"/>
      <c r="L87" s="28">
        <v>10.56</v>
      </c>
      <c r="M87" s="28">
        <v>10.56</v>
      </c>
      <c r="N87" s="28">
        <v>10.56</v>
      </c>
      <c r="O87" s="28">
        <v>30.26</v>
      </c>
      <c r="P87" s="28">
        <f>SUM($G$87:$O$87)</f>
        <v>93.62</v>
      </c>
      <c r="Q87" s="33">
        <f t="array" ref="Q87">INDEX(М[Цена за ед., руб],MATCH(1,IF(($B87=М[Наим.])*($C87=М[Артикул, марка, произв.])*($D87=М[Хар-ка])*($S87=М[Прим.]),{1},($B87=М[Наим.])*($C87=М[Артикул, марка, произв.])*($D87=М[Хар-ка])*($S87=М[Прим.])),0))</f>
        <v>0</v>
      </c>
      <c r="R87" s="33">
        <f>ROUND($P$87*$Q$87,2)</f>
        <v>0</v>
      </c>
      <c r="S87" s="25"/>
      <c r="T87" s="25" t="str">
        <f t="array" ref="T87">INDEX(М[Форма закупа],MATCH(1,IF(($B87=М[Наим.])*($C87=М[Артикул, марка, произв.])*($D87=М[Хар-ка])*($S87=М[Прим.]),{1},($B87=М[Наим.])*($C87=М[Артикул, марка, произв.])*($D87=М[Хар-ка])*($S87=М[Прим.])),0))</f>
        <v>Закупка подрядчик</v>
      </c>
    </row>
    <row r="88" spans="1:20" ht="10.95" customHeight="1" outlineLevel="4" x14ac:dyDescent="0.2">
      <c r="A88" s="23" t="s">
        <v>56</v>
      </c>
      <c r="B88" s="24" t="s">
        <v>70</v>
      </c>
      <c r="C88" s="25"/>
      <c r="D88" s="25" t="s">
        <v>90</v>
      </c>
      <c r="E88" s="26" t="s">
        <v>32</v>
      </c>
      <c r="F88" s="29">
        <v>1.0149999999999999</v>
      </c>
      <c r="G88" s="28">
        <v>10.58</v>
      </c>
      <c r="H88" s="28">
        <v>10.58</v>
      </c>
      <c r="I88" s="28">
        <v>10.58</v>
      </c>
      <c r="J88" s="27"/>
      <c r="K88" s="27"/>
      <c r="L88" s="28">
        <v>10.58</v>
      </c>
      <c r="M88" s="28">
        <v>10.58</v>
      </c>
      <c r="N88" s="28">
        <v>10.58</v>
      </c>
      <c r="O88" s="27"/>
      <c r="P88" s="28">
        <f>SUM($G$88:$O$88)</f>
        <v>63.48</v>
      </c>
      <c r="Q88" s="33">
        <f t="array" ref="Q88">INDEX(М[Цена за ед., руб],MATCH(1,IF(($B88=М[Наим.])*($C88=М[Артикул, марка, произв.])*($D88=М[Хар-ка])*($S88=М[Прим.]),{1},($B88=М[Наим.])*($C88=М[Артикул, марка, произв.])*($D88=М[Хар-ка])*($S88=М[Прим.])),0))</f>
        <v>0</v>
      </c>
      <c r="R88" s="33">
        <f>ROUND($P$88*$Q$88,2)</f>
        <v>0</v>
      </c>
      <c r="S88" s="25"/>
      <c r="T88" s="25" t="str">
        <f t="array" ref="T88">INDEX(М[Форма закупа],MATCH(1,IF(($B88=М[Наим.])*($C88=М[Артикул, марка, произв.])*($D88=М[Хар-ка])*($S88=М[Прим.]),{1},($B88=М[Наим.])*($C88=М[Артикул, марка, произв.])*($D88=М[Хар-ка])*($S88=М[Прим.])),0))</f>
        <v>Закупка подрядчик</v>
      </c>
    </row>
    <row r="89" spans="1:20" ht="10.95" customHeight="1" outlineLevel="4" x14ac:dyDescent="0.2">
      <c r="A89" s="23" t="s">
        <v>73</v>
      </c>
      <c r="B89" s="24" t="s">
        <v>70</v>
      </c>
      <c r="C89" s="25"/>
      <c r="D89" s="25" t="s">
        <v>72</v>
      </c>
      <c r="E89" s="26" t="s">
        <v>32</v>
      </c>
      <c r="F89" s="29">
        <v>1.0149999999999999</v>
      </c>
      <c r="G89" s="28">
        <v>5.0599999999999996</v>
      </c>
      <c r="H89" s="28">
        <v>5.0599999999999996</v>
      </c>
      <c r="I89" s="28">
        <v>5.0599999999999996</v>
      </c>
      <c r="J89" s="27"/>
      <c r="K89" s="27"/>
      <c r="L89" s="28">
        <v>5.0599999999999996</v>
      </c>
      <c r="M89" s="28">
        <v>5.0599999999999996</v>
      </c>
      <c r="N89" s="28">
        <v>5.0599999999999996</v>
      </c>
      <c r="O89" s="28">
        <v>12.08</v>
      </c>
      <c r="P89" s="28">
        <f>SUM($G$89:$O$89)</f>
        <v>42.44</v>
      </c>
      <c r="Q89" s="33">
        <f t="array" ref="Q89">INDEX(М[Цена за ед., руб],MATCH(1,IF(($B89=М[Наим.])*($C89=М[Артикул, марка, произв.])*($D89=М[Хар-ка])*($S89=М[Прим.]),{1},($B89=М[Наим.])*($C89=М[Артикул, марка, произв.])*($D89=М[Хар-ка])*($S89=М[Прим.])),0))</f>
        <v>0</v>
      </c>
      <c r="R89" s="33">
        <f>ROUND($P$89*$Q$89,2)</f>
        <v>0</v>
      </c>
      <c r="S89" s="25"/>
      <c r="T89" s="25" t="str">
        <f t="array" ref="T89">INDEX(М[Форма закупа],MATCH(1,IF(($B89=М[Наим.])*($C89=М[Артикул, марка, произв.])*($D89=М[Хар-ка])*($S89=М[Прим.]),{1},($B89=М[Наим.])*($C89=М[Артикул, марка, произв.])*($D89=М[Хар-ка])*($S89=М[Прим.])),0))</f>
        <v>Закупка подрядчик</v>
      </c>
    </row>
    <row r="90" spans="1:20" ht="10.95" customHeight="1" outlineLevel="4" x14ac:dyDescent="0.2">
      <c r="A90" s="23" t="s">
        <v>75</v>
      </c>
      <c r="B90" s="24" t="s">
        <v>70</v>
      </c>
      <c r="C90" s="25"/>
      <c r="D90" s="25" t="s">
        <v>74</v>
      </c>
      <c r="E90" s="26" t="s">
        <v>32</v>
      </c>
      <c r="F90" s="29">
        <v>1.0149999999999999</v>
      </c>
      <c r="G90" s="27"/>
      <c r="H90" s="27"/>
      <c r="I90" s="27"/>
      <c r="J90" s="27"/>
      <c r="K90" s="27"/>
      <c r="L90" s="27"/>
      <c r="M90" s="27"/>
      <c r="N90" s="27"/>
      <c r="O90" s="28">
        <v>26.31</v>
      </c>
      <c r="P90" s="28">
        <f>SUM($G$90:$O$90)</f>
        <v>26.31</v>
      </c>
      <c r="Q90" s="33">
        <f t="array" ref="Q90">INDEX(М[Цена за ед., руб],MATCH(1,IF(($B90=М[Наим.])*($C90=М[Артикул, марка, произв.])*($D90=М[Хар-ка])*($S90=М[Прим.]),{1},($B90=М[Наим.])*($C90=М[Артикул, марка, произв.])*($D90=М[Хар-ка])*($S90=М[Прим.])),0))</f>
        <v>0</v>
      </c>
      <c r="R90" s="33">
        <f>ROUND($P$90*$Q$90,2)</f>
        <v>0</v>
      </c>
      <c r="S90" s="25"/>
      <c r="T90" s="25" t="str">
        <f t="array" ref="T90">INDEX(М[Форма закупа],MATCH(1,IF(($B90=М[Наим.])*($C90=М[Артикул, марка, произв.])*($D90=М[Хар-ка])*($S90=М[Прим.]),{1},($B90=М[Наим.])*($C90=М[Артикул, марка, произв.])*($D90=М[Хар-ка])*($S90=М[Прим.])),0))</f>
        <v>Закупка подрядчик</v>
      </c>
    </row>
    <row r="91" spans="1:20" ht="10.95" customHeight="1" outlineLevel="4" x14ac:dyDescent="0.2">
      <c r="A91" s="23" t="s">
        <v>78</v>
      </c>
      <c r="B91" s="24" t="s">
        <v>62</v>
      </c>
      <c r="C91" s="25"/>
      <c r="D91" s="25" t="s">
        <v>79</v>
      </c>
      <c r="E91" s="26" t="s">
        <v>32</v>
      </c>
      <c r="F91" s="29">
        <v>1.0149999999999999</v>
      </c>
      <c r="G91" s="28">
        <v>3.23</v>
      </c>
      <c r="H91" s="28">
        <v>3.23</v>
      </c>
      <c r="I91" s="28">
        <v>3.23</v>
      </c>
      <c r="J91" s="27"/>
      <c r="K91" s="27"/>
      <c r="L91" s="28">
        <v>3.23</v>
      </c>
      <c r="M91" s="28">
        <v>3.23</v>
      </c>
      <c r="N91" s="28">
        <v>3.23</v>
      </c>
      <c r="O91" s="27"/>
      <c r="P91" s="28">
        <f>SUM($G$91:$O$91)</f>
        <v>19.38</v>
      </c>
      <c r="Q91" s="33">
        <f t="array" ref="Q91">INDEX(М[Цена за ед., руб],MATCH(1,IF(($B91=М[Наим.])*($C91=М[Артикул, марка, произв.])*($D91=М[Хар-ка])*($S91=М[Прим.]),{1},($B91=М[Наим.])*($C91=М[Артикул, марка, произв.])*($D91=М[Хар-ка])*($S91=М[Прим.])),0))</f>
        <v>0</v>
      </c>
      <c r="R91" s="33">
        <f>ROUND($P$91*$Q$91,2)</f>
        <v>0</v>
      </c>
      <c r="S91" s="25" t="s">
        <v>102</v>
      </c>
      <c r="T91" s="25" t="str">
        <f t="array" ref="T91">INDEX(М[Форма закупа],MATCH(1,IF(($B91=М[Наим.])*($C91=М[Артикул, марка, произв.])*($D91=М[Хар-ка])*($S91=М[Прим.]),{1},($B91=М[Наим.])*($C91=М[Артикул, марка, произв.])*($D91=М[Хар-ка])*($S91=М[Прим.])),0))</f>
        <v>Закупка подрядчик</v>
      </c>
    </row>
    <row r="92" spans="1:20" ht="10.95" customHeight="1" outlineLevel="4" x14ac:dyDescent="0.2">
      <c r="A92" s="20"/>
      <c r="B92" s="14" t="s">
        <v>30</v>
      </c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84"/>
      <c r="R92" s="85">
        <f>SUM($R$93)</f>
        <v>0</v>
      </c>
      <c r="S92" s="18"/>
      <c r="T92" s="22"/>
    </row>
    <row r="93" spans="1:20" ht="46.95" customHeight="1" outlineLevel="4" x14ac:dyDescent="0.2">
      <c r="A93" s="23"/>
      <c r="B93" s="24" t="s">
        <v>103</v>
      </c>
      <c r="C93" s="25"/>
      <c r="D93" s="25"/>
      <c r="E93" s="26" t="s">
        <v>32</v>
      </c>
      <c r="F93" s="27"/>
      <c r="G93" s="33">
        <v>1891.58</v>
      </c>
      <c r="H93" s="31">
        <v>1548.2</v>
      </c>
      <c r="I93" s="33">
        <v>1977.42</v>
      </c>
      <c r="J93" s="33">
        <v>1509.12</v>
      </c>
      <c r="K93" s="33">
        <v>1509.12</v>
      </c>
      <c r="L93" s="33">
        <v>1977.42</v>
      </c>
      <c r="M93" s="31">
        <v>1548.2</v>
      </c>
      <c r="N93" s="33">
        <v>1376.51</v>
      </c>
      <c r="O93" s="28">
        <v>888.15</v>
      </c>
      <c r="P93" s="33">
        <f>SUM($G$93:$O$93)</f>
        <v>14225.72</v>
      </c>
      <c r="Q93" s="33">
        <f t="array" ref="Q93">INDEX(Р[Цена за ед., руб],MATCH(1,IF(($B93=Р[Наименование])*($S93=Р[Примечание]),{1},($B93=Р[Наименование])*($S93=Р[Примечание])),0))</f>
        <v>0</v>
      </c>
      <c r="R93" s="33">
        <f>ROUND($P$93*$Q$93,2)</f>
        <v>0</v>
      </c>
      <c r="S93" s="25" t="s">
        <v>104</v>
      </c>
      <c r="T93" s="25"/>
    </row>
    <row r="94" spans="1:20" ht="10.95" customHeight="1" outlineLevel="4" x14ac:dyDescent="0.2">
      <c r="A94" s="20"/>
      <c r="B94" s="14" t="s">
        <v>34</v>
      </c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84"/>
      <c r="R94" s="85">
        <f>SUM($R$95:$R$104)</f>
        <v>0</v>
      </c>
      <c r="S94" s="18"/>
      <c r="T94" s="22"/>
    </row>
    <row r="95" spans="1:20" ht="46.95" customHeight="1" outlineLevel="4" x14ac:dyDescent="0.2">
      <c r="A95" s="23" t="s">
        <v>35</v>
      </c>
      <c r="B95" s="24" t="s">
        <v>43</v>
      </c>
      <c r="C95" s="25"/>
      <c r="D95" s="25" t="s">
        <v>44</v>
      </c>
      <c r="E95" s="26" t="s">
        <v>45</v>
      </c>
      <c r="F95" s="29">
        <v>0.14000000000000001</v>
      </c>
      <c r="G95" s="28">
        <v>18.93</v>
      </c>
      <c r="H95" s="28">
        <v>15.49</v>
      </c>
      <c r="I95" s="28">
        <v>19.79</v>
      </c>
      <c r="J95" s="28">
        <v>15.12</v>
      </c>
      <c r="K95" s="28">
        <v>15.12</v>
      </c>
      <c r="L95" s="28">
        <v>19.79</v>
      </c>
      <c r="M95" s="28">
        <v>15.49</v>
      </c>
      <c r="N95" s="28">
        <v>13.77</v>
      </c>
      <c r="O95" s="28">
        <v>9.43</v>
      </c>
      <c r="P95" s="28">
        <f>SUM($G$95:$O$95)</f>
        <v>142.93</v>
      </c>
      <c r="Q95" s="33">
        <f t="array" ref="Q95">INDEX(М[Цена за ед., руб],MATCH(1,IF(($B95=М[Наим.])*($C95=М[Артикул, марка, произв.])*($D95=М[Хар-ка])*($S95=М[Прим.]),{1},($B95=М[Наим.])*($C95=М[Артикул, марка, произв.])*($D95=М[Хар-ка])*($S95=М[Прим.])),0))</f>
        <v>0</v>
      </c>
      <c r="R95" s="33">
        <f>ROUND($P$95*$Q$95,2)</f>
        <v>0</v>
      </c>
      <c r="S95" s="25"/>
      <c r="T95" s="25" t="str">
        <f t="array" ref="T95">INDEX(М[Форма закупа],MATCH(1,IF(($B95=М[Наим.])*($C95=М[Артикул, марка, произв.])*($D95=М[Хар-ка])*($S95=М[Прим.]),{1},($B95=М[Наим.])*($C95=М[Артикул, марка, произв.])*($D95=М[Хар-ка])*($S95=М[Прим.])),0))</f>
        <v>Закупка подрядчик</v>
      </c>
    </row>
    <row r="96" spans="1:20" ht="10.95" customHeight="1" outlineLevel="4" x14ac:dyDescent="0.2">
      <c r="A96" s="23" t="s">
        <v>39</v>
      </c>
      <c r="B96" s="24" t="s">
        <v>47</v>
      </c>
      <c r="C96" s="25"/>
      <c r="D96" s="25" t="s">
        <v>48</v>
      </c>
      <c r="E96" s="26" t="s">
        <v>32</v>
      </c>
      <c r="F96" s="29">
        <v>7.6999999999999999E-2</v>
      </c>
      <c r="G96" s="28">
        <v>10.41</v>
      </c>
      <c r="H96" s="28">
        <v>8.52</v>
      </c>
      <c r="I96" s="28">
        <v>10.89</v>
      </c>
      <c r="J96" s="28">
        <v>8.52</v>
      </c>
      <c r="K96" s="28">
        <v>8.52</v>
      </c>
      <c r="L96" s="28">
        <v>10.89</v>
      </c>
      <c r="M96" s="28">
        <v>8.52</v>
      </c>
      <c r="N96" s="28">
        <v>7.58</v>
      </c>
      <c r="O96" s="28">
        <v>5.19</v>
      </c>
      <c r="P96" s="28">
        <f>SUM($G$96:$O$96)</f>
        <v>79.039999999999992</v>
      </c>
      <c r="Q96" s="33">
        <f t="array" ref="Q96">INDEX(М[Цена за ед., руб],MATCH(1,IF(($B96=М[Наим.])*($C96=М[Артикул, марка, произв.])*($D96=М[Хар-ка])*($S96=М[Прим.]),{1},($B96=М[Наим.])*($C96=М[Артикул, марка, произв.])*($D96=М[Хар-ка])*($S96=М[Прим.])),0))</f>
        <v>0</v>
      </c>
      <c r="R96" s="33">
        <f>ROUND($P$96*$Q$96,2)</f>
        <v>0</v>
      </c>
      <c r="S96" s="25"/>
      <c r="T96" s="25" t="str">
        <f t="array" ref="T96">INDEX(М[Форма закупа],MATCH(1,IF(($B96=М[Наим.])*($C96=М[Артикул, марка, произв.])*($D96=М[Хар-ка])*($S96=М[Прим.]),{1},($B96=М[Наим.])*($C96=М[Артикул, марка, произв.])*($D96=М[Хар-ка])*($S96=М[Прим.])),0))</f>
        <v>Закупка подрядчик</v>
      </c>
    </row>
    <row r="97" spans="1:20" ht="22.95" customHeight="1" outlineLevel="4" x14ac:dyDescent="0.2">
      <c r="A97" s="23" t="s">
        <v>42</v>
      </c>
      <c r="B97" s="24" t="s">
        <v>50</v>
      </c>
      <c r="C97" s="25"/>
      <c r="D97" s="25" t="s">
        <v>69</v>
      </c>
      <c r="E97" s="26" t="s">
        <v>52</v>
      </c>
      <c r="F97" s="27"/>
      <c r="G97" s="30">
        <v>450</v>
      </c>
      <c r="H97" s="30">
        <v>370</v>
      </c>
      <c r="I97" s="30">
        <v>470</v>
      </c>
      <c r="J97" s="30">
        <v>350</v>
      </c>
      <c r="K97" s="30">
        <v>350</v>
      </c>
      <c r="L97" s="30">
        <v>470</v>
      </c>
      <c r="M97" s="30">
        <v>370</v>
      </c>
      <c r="N97" s="30">
        <v>330</v>
      </c>
      <c r="O97" s="30">
        <v>580</v>
      </c>
      <c r="P97" s="34">
        <f>SUM($G$97:$O$97)</f>
        <v>3740</v>
      </c>
      <c r="Q97" s="33">
        <f t="array" ref="Q97">INDEX(М[Цена за ед., руб],MATCH(1,IF(($B97=М[Наим.])*($C97=М[Артикул, марка, произв.])*($D97=М[Хар-ка])*($S97=М[Прим.]),{1},($B97=М[Наим.])*($C97=М[Артикул, марка, произв.])*($D97=М[Хар-ка])*($S97=М[Прим.])),0))</f>
        <v>0</v>
      </c>
      <c r="R97" s="33">
        <f>ROUND($P$97*$Q$97,2)</f>
        <v>0</v>
      </c>
      <c r="S97" s="25"/>
      <c r="T97" s="25" t="str">
        <f t="array" ref="T97">INDEX(М[Форма закупа],MATCH(1,IF(($B97=М[Наим.])*($C97=М[Артикул, марка, произв.])*($D97=М[Хар-ка])*($S97=М[Прим.]),{1},($B97=М[Наим.])*($C97=М[Артикул, марка, произв.])*($D97=М[Хар-ка])*($S97=М[Прим.])),0))</f>
        <v>Закупка подрядчик</v>
      </c>
    </row>
    <row r="98" spans="1:20" ht="10.95" customHeight="1" outlineLevel="4" x14ac:dyDescent="0.2">
      <c r="A98" s="23" t="s">
        <v>46</v>
      </c>
      <c r="B98" s="24" t="s">
        <v>54</v>
      </c>
      <c r="C98" s="25"/>
      <c r="D98" s="25" t="s">
        <v>55</v>
      </c>
      <c r="E98" s="26" t="s">
        <v>32</v>
      </c>
      <c r="F98" s="29">
        <v>1.4999999999999999E-2</v>
      </c>
      <c r="G98" s="28">
        <v>28.37</v>
      </c>
      <c r="H98" s="28">
        <v>23.22</v>
      </c>
      <c r="I98" s="28">
        <v>29.66</v>
      </c>
      <c r="J98" s="28">
        <v>22.64</v>
      </c>
      <c r="K98" s="28">
        <v>22.64</v>
      </c>
      <c r="L98" s="28">
        <v>29.66</v>
      </c>
      <c r="M98" s="28">
        <v>23.22</v>
      </c>
      <c r="N98" s="28">
        <v>20.65</v>
      </c>
      <c r="O98" s="28">
        <v>13.32</v>
      </c>
      <c r="P98" s="28">
        <f>SUM($G$98:$O$98)</f>
        <v>213.38</v>
      </c>
      <c r="Q98" s="33">
        <f t="array" ref="Q98">INDEX(М[Цена за ед., руб],MATCH(1,IF(($B98=М[Наим.])*($C98=М[Артикул, марка, произв.])*($D98=М[Хар-ка])*($S98=М[Прим.]),{1},($B98=М[Наим.])*($C98=М[Артикул, марка, произв.])*($D98=М[Хар-ка])*($S98=М[Прим.])),0))</f>
        <v>0</v>
      </c>
      <c r="R98" s="33">
        <f>ROUND($P$98*$Q$98,2)</f>
        <v>0</v>
      </c>
      <c r="S98" s="25"/>
      <c r="T98" s="25" t="str">
        <f t="array" ref="T98">INDEX(М[Форма закупа],MATCH(1,IF(($B98=М[Наим.])*($C98=М[Артикул, марка, произв.])*($D98=М[Хар-ка])*($S98=М[Прим.]),{1},($B98=М[Наим.])*($C98=М[Артикул, марка, произв.])*($D98=М[Хар-ка])*($S98=М[Прим.])),0))</f>
        <v>Закупка подрядчик</v>
      </c>
    </row>
    <row r="99" spans="1:20" ht="10.95" customHeight="1" outlineLevel="4" x14ac:dyDescent="0.2">
      <c r="A99" s="23" t="s">
        <v>49</v>
      </c>
      <c r="B99" s="24" t="s">
        <v>70</v>
      </c>
      <c r="C99" s="25"/>
      <c r="D99" s="25" t="s">
        <v>89</v>
      </c>
      <c r="E99" s="26" t="s">
        <v>32</v>
      </c>
      <c r="F99" s="29">
        <v>1.0149999999999999</v>
      </c>
      <c r="G99" s="28">
        <v>521.45000000000005</v>
      </c>
      <c r="H99" s="28">
        <v>426.64</v>
      </c>
      <c r="I99" s="28">
        <v>545.15</v>
      </c>
      <c r="J99" s="28">
        <v>416.53</v>
      </c>
      <c r="K99" s="28">
        <v>416.53</v>
      </c>
      <c r="L99" s="28">
        <v>545.15</v>
      </c>
      <c r="M99" s="28">
        <v>426.64</v>
      </c>
      <c r="N99" s="28">
        <v>379.24</v>
      </c>
      <c r="O99" s="27"/>
      <c r="P99" s="33">
        <f>SUM($G$99:$O$99)</f>
        <v>3677.33</v>
      </c>
      <c r="Q99" s="33">
        <f t="array" ref="Q99">INDEX(М[Цена за ед., руб],MATCH(1,IF(($B99=М[Наим.])*($C99=М[Артикул, марка, произв.])*($D99=М[Хар-ка])*($S99=М[Прим.]),{1},($B99=М[Наим.])*($C99=М[Артикул, марка, произв.])*($D99=М[Хар-ка])*($S99=М[Прим.])),0))</f>
        <v>0</v>
      </c>
      <c r="R99" s="33">
        <f>ROUND($P$99*$Q$99,2)</f>
        <v>0</v>
      </c>
      <c r="S99" s="25"/>
      <c r="T99" s="25" t="str">
        <f t="array" ref="T99">INDEX(М[Форма закупа],MATCH(1,IF(($B99=М[Наим.])*($C99=М[Артикул, марка, произв.])*($D99=М[Хар-ка])*($S99=М[Прим.]),{1},($B99=М[Наим.])*($C99=М[Артикул, марка, произв.])*($D99=М[Хар-ка])*($S99=М[Прим.])),0))</f>
        <v>Закупка подрядчик</v>
      </c>
    </row>
    <row r="100" spans="1:20" ht="10.95" customHeight="1" outlineLevel="4" x14ac:dyDescent="0.2">
      <c r="A100" s="23" t="s">
        <v>53</v>
      </c>
      <c r="B100" s="24" t="s">
        <v>70</v>
      </c>
      <c r="C100" s="25"/>
      <c r="D100" s="25" t="s">
        <v>71</v>
      </c>
      <c r="E100" s="26" t="s">
        <v>32</v>
      </c>
      <c r="F100" s="29">
        <v>1.0149999999999999</v>
      </c>
      <c r="G100" s="28">
        <v>635.02</v>
      </c>
      <c r="H100" s="28">
        <v>519.38</v>
      </c>
      <c r="I100" s="28">
        <v>663.93</v>
      </c>
      <c r="J100" s="28">
        <v>506.22</v>
      </c>
      <c r="K100" s="28">
        <v>506.22</v>
      </c>
      <c r="L100" s="28">
        <v>663.93</v>
      </c>
      <c r="M100" s="28">
        <v>519.38</v>
      </c>
      <c r="N100" s="28">
        <v>461.56</v>
      </c>
      <c r="O100" s="28">
        <v>351.05</v>
      </c>
      <c r="P100" s="33">
        <f>SUM($G$100:$O$100)</f>
        <v>4826.6900000000005</v>
      </c>
      <c r="Q100" s="33">
        <f t="array" ref="Q100">INDEX(М[Цена за ед., руб],MATCH(1,IF(($B100=М[Наим.])*($C100=М[Артикул, марка, произв.])*($D100=М[Хар-ка])*($S100=М[Прим.]),{1},($B100=М[Наим.])*($C100=М[Артикул, марка, произв.])*($D100=М[Хар-ка])*($S100=М[Прим.])),0))</f>
        <v>0</v>
      </c>
      <c r="R100" s="33">
        <f>ROUND($P$100*$Q$100,2)</f>
        <v>0</v>
      </c>
      <c r="S100" s="25"/>
      <c r="T100" s="25" t="str">
        <f t="array" ref="T100">INDEX(М[Форма закупа],MATCH(1,IF(($B100=М[Наим.])*($C100=М[Артикул, марка, произв.])*($D100=М[Хар-ка])*($S100=М[Прим.]),{1},($B100=М[Наим.])*($C100=М[Артикул, марка, произв.])*($D100=М[Хар-ка])*($S100=М[Прим.])),0))</f>
        <v>Закупка подрядчик</v>
      </c>
    </row>
    <row r="101" spans="1:20" ht="10.95" customHeight="1" outlineLevel="4" x14ac:dyDescent="0.2">
      <c r="A101" s="23" t="s">
        <v>56</v>
      </c>
      <c r="B101" s="24" t="s">
        <v>70</v>
      </c>
      <c r="C101" s="25"/>
      <c r="D101" s="25" t="s">
        <v>90</v>
      </c>
      <c r="E101" s="26" t="s">
        <v>32</v>
      </c>
      <c r="F101" s="29">
        <v>1.0149999999999999</v>
      </c>
      <c r="G101" s="32">
        <v>508.9</v>
      </c>
      <c r="H101" s="28">
        <v>416.37</v>
      </c>
      <c r="I101" s="28">
        <v>532.03</v>
      </c>
      <c r="J101" s="28">
        <v>408.63</v>
      </c>
      <c r="K101" s="28">
        <v>408.63</v>
      </c>
      <c r="L101" s="28">
        <v>532.03</v>
      </c>
      <c r="M101" s="28">
        <v>416.37</v>
      </c>
      <c r="N101" s="28">
        <v>370.11</v>
      </c>
      <c r="O101" s="27"/>
      <c r="P101" s="33">
        <f>SUM($G$101:$O$101)</f>
        <v>3593.07</v>
      </c>
      <c r="Q101" s="33">
        <f t="array" ref="Q101">INDEX(М[Цена за ед., руб],MATCH(1,IF(($B101=М[Наим.])*($C101=М[Артикул, марка, произв.])*($D101=М[Хар-ка])*($S101=М[Прим.]),{1},($B101=М[Наим.])*($C101=М[Артикул, марка, произв.])*($D101=М[Хар-ка])*($S101=М[Прим.])),0))</f>
        <v>0</v>
      </c>
      <c r="R101" s="33">
        <f>ROUND($P$101*$Q$101,2)</f>
        <v>0</v>
      </c>
      <c r="S101" s="25"/>
      <c r="T101" s="25" t="str">
        <f t="array" ref="T101">INDEX(М[Форма закупа],MATCH(1,IF(($B101=М[Наим.])*($C101=М[Артикул, марка, произв.])*($D101=М[Хар-ка])*($S101=М[Прим.]),{1},($B101=М[Наим.])*($C101=М[Артикул, марка, произв.])*($D101=М[Хар-ка])*($S101=М[Прим.])),0))</f>
        <v>Закупка подрядчик</v>
      </c>
    </row>
    <row r="102" spans="1:20" ht="10.95" customHeight="1" outlineLevel="4" x14ac:dyDescent="0.2">
      <c r="A102" s="23" t="s">
        <v>73</v>
      </c>
      <c r="B102" s="24" t="s">
        <v>70</v>
      </c>
      <c r="C102" s="25"/>
      <c r="D102" s="25" t="s">
        <v>72</v>
      </c>
      <c r="E102" s="26" t="s">
        <v>32</v>
      </c>
      <c r="F102" s="29">
        <v>1.0149999999999999</v>
      </c>
      <c r="G102" s="28">
        <v>250.54</v>
      </c>
      <c r="H102" s="28">
        <v>204.99</v>
      </c>
      <c r="I102" s="28">
        <v>261.93</v>
      </c>
      <c r="J102" s="28">
        <v>200.38</v>
      </c>
      <c r="K102" s="28">
        <v>200.38</v>
      </c>
      <c r="L102" s="28">
        <v>261.93</v>
      </c>
      <c r="M102" s="28">
        <v>204.99</v>
      </c>
      <c r="N102" s="28">
        <v>182.21</v>
      </c>
      <c r="O102" s="28">
        <v>136.54</v>
      </c>
      <c r="P102" s="33">
        <f>SUM($G$102:$O$102)</f>
        <v>1903.89</v>
      </c>
      <c r="Q102" s="33">
        <f t="array" ref="Q102">INDEX(М[Цена за ед., руб],MATCH(1,IF(($B102=М[Наим.])*($C102=М[Артикул, марка, произв.])*($D102=М[Хар-ка])*($S102=М[Прим.]),{1},($B102=М[Наим.])*($C102=М[Артикул, марка, произв.])*($D102=М[Хар-ка])*($S102=М[Прим.])),0))</f>
        <v>0</v>
      </c>
      <c r="R102" s="33">
        <f>ROUND($P$102*$Q$102,2)</f>
        <v>0</v>
      </c>
      <c r="S102" s="25"/>
      <c r="T102" s="25" t="str">
        <f t="array" ref="T102">INDEX(М[Форма закупа],MATCH(1,IF(($B102=М[Наим.])*($C102=М[Артикул, марка, произв.])*($D102=М[Хар-ка])*($S102=М[Прим.]),{1},($B102=М[Наим.])*($C102=М[Артикул, марка, произв.])*($D102=М[Хар-ка])*($S102=М[Прим.])),0))</f>
        <v>Закупка подрядчик</v>
      </c>
    </row>
    <row r="103" spans="1:20" ht="10.95" customHeight="1" outlineLevel="4" x14ac:dyDescent="0.2">
      <c r="A103" s="23" t="s">
        <v>75</v>
      </c>
      <c r="B103" s="24" t="s">
        <v>70</v>
      </c>
      <c r="C103" s="25"/>
      <c r="D103" s="25" t="s">
        <v>74</v>
      </c>
      <c r="E103" s="26" t="s">
        <v>32</v>
      </c>
      <c r="F103" s="29">
        <v>1.0149999999999999</v>
      </c>
      <c r="G103" s="27"/>
      <c r="H103" s="27"/>
      <c r="I103" s="27"/>
      <c r="J103" s="27"/>
      <c r="K103" s="27"/>
      <c r="L103" s="27"/>
      <c r="M103" s="27"/>
      <c r="N103" s="27"/>
      <c r="O103" s="28">
        <v>296.73</v>
      </c>
      <c r="P103" s="28">
        <f>SUM($G$103:$O$103)</f>
        <v>296.73</v>
      </c>
      <c r="Q103" s="33">
        <f t="array" ref="Q103">INDEX(М[Цена за ед., руб],MATCH(1,IF(($B103=М[Наим.])*($C103=М[Артикул, марка, произв.])*($D103=М[Хар-ка])*($S103=М[Прим.]),{1},($B103=М[Наим.])*($C103=М[Артикул, марка, произв.])*($D103=М[Хар-ка])*($S103=М[Прим.])),0))</f>
        <v>0</v>
      </c>
      <c r="R103" s="33">
        <f>ROUND($P$103*$Q$103,2)</f>
        <v>0</v>
      </c>
      <c r="S103" s="25"/>
      <c r="T103" s="25" t="str">
        <f t="array" ref="T103">INDEX(М[Форма закупа],MATCH(1,IF(($B103=М[Наим.])*($C103=М[Артикул, марка, произв.])*($D103=М[Хар-ка])*($S103=М[Прим.]),{1},($B103=М[Наим.])*($C103=М[Артикул, марка, произв.])*($D103=М[Хар-ка])*($S103=М[Прим.])),0))</f>
        <v>Закупка подрядчик</v>
      </c>
    </row>
    <row r="104" spans="1:20" ht="10.95" customHeight="1" outlineLevel="4" x14ac:dyDescent="0.2">
      <c r="A104" s="23" t="s">
        <v>78</v>
      </c>
      <c r="B104" s="24" t="s">
        <v>62</v>
      </c>
      <c r="C104" s="25"/>
      <c r="D104" s="25" t="s">
        <v>79</v>
      </c>
      <c r="E104" s="26" t="s">
        <v>32</v>
      </c>
      <c r="F104" s="29">
        <v>1.0149999999999999</v>
      </c>
      <c r="G104" s="28">
        <v>4.04</v>
      </c>
      <c r="H104" s="28">
        <v>4.04</v>
      </c>
      <c r="I104" s="28">
        <v>4.04</v>
      </c>
      <c r="J104" s="27"/>
      <c r="K104" s="27"/>
      <c r="L104" s="28">
        <v>4.04</v>
      </c>
      <c r="M104" s="28">
        <v>4.04</v>
      </c>
      <c r="N104" s="28">
        <v>4.04</v>
      </c>
      <c r="O104" s="28">
        <v>117.15</v>
      </c>
      <c r="P104" s="28">
        <f>SUM($G$104:$O$104)</f>
        <v>141.39000000000001</v>
      </c>
      <c r="Q104" s="33">
        <f t="array" ref="Q104">INDEX(М[Цена за ед., руб],MATCH(1,IF(($B104=М[Наим.])*($C104=М[Артикул, марка, произв.])*($D104=М[Хар-ка])*($S104=М[Прим.]),{1},($B104=М[Наим.])*($C104=М[Артикул, марка, произв.])*($D104=М[Хар-ка])*($S104=М[Прим.])),0))</f>
        <v>0</v>
      </c>
      <c r="R104" s="33">
        <f>ROUND($P$104*$Q$104,2)</f>
        <v>0</v>
      </c>
      <c r="S104" s="25" t="s">
        <v>105</v>
      </c>
      <c r="T104" s="25" t="str">
        <f t="array" ref="T104">INDEX(М[Форма закупа],MATCH(1,IF(($B104=М[Наим.])*($C104=М[Артикул, марка, произв.])*($D104=М[Хар-ка])*($S104=М[Прим.]),{1},($B104=М[Наим.])*($C104=М[Артикул, марка, произв.])*($D104=М[Хар-ка])*($S104=М[Прим.])),0))</f>
        <v>Закупка подрядчик</v>
      </c>
    </row>
    <row r="105" spans="1:20" ht="10.95" customHeight="1" outlineLevel="4" x14ac:dyDescent="0.2">
      <c r="A105" s="20"/>
      <c r="B105" s="14" t="s">
        <v>30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84"/>
      <c r="R105" s="85">
        <f>SUM($R$106)</f>
        <v>0</v>
      </c>
      <c r="S105" s="18"/>
      <c r="T105" s="22"/>
    </row>
    <row r="106" spans="1:20" ht="22.95" customHeight="1" outlineLevel="4" x14ac:dyDescent="0.2">
      <c r="A106" s="23"/>
      <c r="B106" s="24" t="s">
        <v>106</v>
      </c>
      <c r="C106" s="25"/>
      <c r="D106" s="25"/>
      <c r="E106" s="26" t="s">
        <v>32</v>
      </c>
      <c r="F106" s="27"/>
      <c r="G106" s="27"/>
      <c r="H106" s="27"/>
      <c r="I106" s="27"/>
      <c r="J106" s="32">
        <v>60.7</v>
      </c>
      <c r="K106" s="32">
        <v>60.7</v>
      </c>
      <c r="L106" s="27"/>
      <c r="M106" s="27"/>
      <c r="N106" s="27"/>
      <c r="O106" s="27"/>
      <c r="P106" s="32">
        <f>SUM($G$106:$O$106)</f>
        <v>121.4</v>
      </c>
      <c r="Q106" s="33">
        <f t="array" ref="Q106">INDEX(Р[Цена за ед., руб],MATCH(1,IF(($B106=Р[Наименование])*($S106=Р[Примечание]),{1},($B106=Р[Наименование])*($S106=Р[Примечание])),0))</f>
        <v>0</v>
      </c>
      <c r="R106" s="33">
        <f>ROUND($P$106*$Q$106,2)</f>
        <v>0</v>
      </c>
      <c r="S106" s="25" t="s">
        <v>107</v>
      </c>
      <c r="T106" s="25"/>
    </row>
    <row r="107" spans="1:20" ht="10.95" customHeight="1" outlineLevel="4" x14ac:dyDescent="0.2">
      <c r="A107" s="20"/>
      <c r="B107" s="14" t="s">
        <v>34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84"/>
      <c r="R107" s="85">
        <f>SUM($R$108:$R$116)</f>
        <v>0</v>
      </c>
      <c r="S107" s="18"/>
      <c r="T107" s="22"/>
    </row>
    <row r="108" spans="1:20" ht="46.95" customHeight="1" outlineLevel="4" x14ac:dyDescent="0.2">
      <c r="A108" s="23" t="s">
        <v>35</v>
      </c>
      <c r="B108" s="24" t="s">
        <v>43</v>
      </c>
      <c r="C108" s="25"/>
      <c r="D108" s="25" t="s">
        <v>44</v>
      </c>
      <c r="E108" s="26" t="s">
        <v>45</v>
      </c>
      <c r="F108" s="29">
        <v>0.14000000000000001</v>
      </c>
      <c r="G108" s="27"/>
      <c r="H108" s="27"/>
      <c r="I108" s="27"/>
      <c r="J108" s="28">
        <v>0.59</v>
      </c>
      <c r="K108" s="28">
        <v>0.59</v>
      </c>
      <c r="L108" s="27"/>
      <c r="M108" s="27"/>
      <c r="N108" s="27"/>
      <c r="O108" s="27"/>
      <c r="P108" s="28">
        <f>SUM($G$108:$O$108)</f>
        <v>1.18</v>
      </c>
      <c r="Q108" s="33">
        <f t="array" ref="Q108">INDEX(М[Цена за ед., руб],MATCH(1,IF(($B108=М[Наим.])*($C108=М[Артикул, марка, произв.])*($D108=М[Хар-ка])*($S108=М[Прим.]),{1},($B108=М[Наим.])*($C108=М[Артикул, марка, произв.])*($D108=М[Хар-ка])*($S108=М[Прим.])),0))</f>
        <v>0</v>
      </c>
      <c r="R108" s="33">
        <f>ROUND($P$108*$Q$108,2)</f>
        <v>0</v>
      </c>
      <c r="S108" s="25"/>
      <c r="T108" s="25" t="str">
        <f t="array" ref="T108">INDEX(М[Форма закупа],MATCH(1,IF(($B108=М[Наим.])*($C108=М[Артикул, марка, произв.])*($D108=М[Хар-ка])*($S108=М[Прим.]),{1},($B108=М[Наим.])*($C108=М[Артикул, марка, произв.])*($D108=М[Хар-ка])*($S108=М[Прим.])),0))</f>
        <v>Закупка подрядчик</v>
      </c>
    </row>
    <row r="109" spans="1:20" ht="10.95" customHeight="1" outlineLevel="4" x14ac:dyDescent="0.2">
      <c r="A109" s="23" t="s">
        <v>39</v>
      </c>
      <c r="B109" s="24" t="s">
        <v>47</v>
      </c>
      <c r="C109" s="25"/>
      <c r="D109" s="25" t="s">
        <v>48</v>
      </c>
      <c r="E109" s="26" t="s">
        <v>32</v>
      </c>
      <c r="F109" s="29">
        <v>7.6999999999999999E-2</v>
      </c>
      <c r="G109" s="27"/>
      <c r="H109" s="27"/>
      <c r="I109" s="27"/>
      <c r="J109" s="28">
        <v>0.32</v>
      </c>
      <c r="K109" s="28">
        <v>0.32</v>
      </c>
      <c r="L109" s="27"/>
      <c r="M109" s="27"/>
      <c r="N109" s="27"/>
      <c r="O109" s="27"/>
      <c r="P109" s="28">
        <f>SUM($G$109:$O$109)</f>
        <v>0.64</v>
      </c>
      <c r="Q109" s="33">
        <f t="array" ref="Q109">INDEX(М[Цена за ед., руб],MATCH(1,IF(($B109=М[Наим.])*($C109=М[Артикул, марка, произв.])*($D109=М[Хар-ка])*($S109=М[Прим.]),{1},($B109=М[Наим.])*($C109=М[Артикул, марка, произв.])*($D109=М[Хар-ка])*($S109=М[Прим.])),0))</f>
        <v>0</v>
      </c>
      <c r="R109" s="33">
        <f>ROUND($P$109*$Q$109,2)</f>
        <v>0</v>
      </c>
      <c r="S109" s="25"/>
      <c r="T109" s="25" t="str">
        <f t="array" ref="T109">INDEX(М[Форма закупа],MATCH(1,IF(($B109=М[Наим.])*($C109=М[Артикул, марка, произв.])*($D109=М[Хар-ка])*($S109=М[Прим.]),{1},($B109=М[Наим.])*($C109=М[Артикул, марка, произв.])*($D109=М[Хар-ка])*($S109=М[Прим.])),0))</f>
        <v>Закупка подрядчик</v>
      </c>
    </row>
    <row r="110" spans="1:20" ht="22.95" customHeight="1" outlineLevel="4" x14ac:dyDescent="0.2">
      <c r="A110" s="23" t="s">
        <v>42</v>
      </c>
      <c r="B110" s="24" t="s">
        <v>50</v>
      </c>
      <c r="C110" s="25"/>
      <c r="D110" s="25" t="s">
        <v>69</v>
      </c>
      <c r="E110" s="26" t="s">
        <v>52</v>
      </c>
      <c r="F110" s="27"/>
      <c r="G110" s="27"/>
      <c r="H110" s="27"/>
      <c r="I110" s="27"/>
      <c r="J110" s="30">
        <v>28</v>
      </c>
      <c r="K110" s="30">
        <v>28</v>
      </c>
      <c r="L110" s="27"/>
      <c r="M110" s="27"/>
      <c r="N110" s="27"/>
      <c r="O110" s="27"/>
      <c r="P110" s="30">
        <f>SUM($G$110:$O$110)</f>
        <v>56</v>
      </c>
      <c r="Q110" s="33">
        <f t="array" ref="Q110">INDEX(М[Цена за ед., руб],MATCH(1,IF(($B110=М[Наим.])*($C110=М[Артикул, марка, произв.])*($D110=М[Хар-ка])*($S110=М[Прим.]),{1},($B110=М[Наим.])*($C110=М[Артикул, марка, произв.])*($D110=М[Хар-ка])*($S110=М[Прим.])),0))</f>
        <v>0</v>
      </c>
      <c r="R110" s="33">
        <f>ROUND($P$110*$Q$110,2)</f>
        <v>0</v>
      </c>
      <c r="S110" s="25"/>
      <c r="T110" s="25" t="str">
        <f t="array" ref="T110">INDEX(М[Форма закупа],MATCH(1,IF(($B110=М[Наим.])*($C110=М[Артикул, марка, произв.])*($D110=М[Хар-ка])*($S110=М[Прим.]),{1},($B110=М[Наим.])*($C110=М[Артикул, марка, произв.])*($D110=М[Хар-ка])*($S110=М[Прим.])),0))</f>
        <v>Закупка подрядчик</v>
      </c>
    </row>
    <row r="111" spans="1:20" ht="10.95" customHeight="1" outlineLevel="4" x14ac:dyDescent="0.2">
      <c r="A111" s="23" t="s">
        <v>46</v>
      </c>
      <c r="B111" s="24" t="s">
        <v>54</v>
      </c>
      <c r="C111" s="25"/>
      <c r="D111" s="25" t="s">
        <v>55</v>
      </c>
      <c r="E111" s="26" t="s">
        <v>32</v>
      </c>
      <c r="F111" s="29">
        <v>1.4999999999999999E-2</v>
      </c>
      <c r="G111" s="27"/>
      <c r="H111" s="27"/>
      <c r="I111" s="27"/>
      <c r="J111" s="28">
        <v>0.91</v>
      </c>
      <c r="K111" s="28">
        <v>0.91</v>
      </c>
      <c r="L111" s="27"/>
      <c r="M111" s="27"/>
      <c r="N111" s="27"/>
      <c r="O111" s="27"/>
      <c r="P111" s="28">
        <f>SUM($G$111:$O$111)</f>
        <v>1.82</v>
      </c>
      <c r="Q111" s="33">
        <f t="array" ref="Q111">INDEX(М[Цена за ед., руб],MATCH(1,IF(($B111=М[Наим.])*($C111=М[Артикул, марка, произв.])*($D111=М[Хар-ка])*($S111=М[Прим.]),{1},($B111=М[Наим.])*($C111=М[Артикул, марка, произв.])*($D111=М[Хар-ка])*($S111=М[Прим.])),0))</f>
        <v>0</v>
      </c>
      <c r="R111" s="33">
        <f>ROUND($P$111*$Q$111,2)</f>
        <v>0</v>
      </c>
      <c r="S111" s="25"/>
      <c r="T111" s="25" t="str">
        <f t="array" ref="T111">INDEX(М[Форма закупа],MATCH(1,IF(($B111=М[Наим.])*($C111=М[Артикул, марка, произв.])*($D111=М[Хар-ка])*($S111=М[Прим.]),{1},($B111=М[Наим.])*($C111=М[Артикул, марка, произв.])*($D111=М[Хар-ка])*($S111=М[Прим.])),0))</f>
        <v>Закупка подрядчик</v>
      </c>
    </row>
    <row r="112" spans="1:20" ht="10.95" customHeight="1" outlineLevel="4" x14ac:dyDescent="0.2">
      <c r="A112" s="23" t="s">
        <v>49</v>
      </c>
      <c r="B112" s="24" t="s">
        <v>70</v>
      </c>
      <c r="C112" s="25"/>
      <c r="D112" s="25" t="s">
        <v>89</v>
      </c>
      <c r="E112" s="26" t="s">
        <v>32</v>
      </c>
      <c r="F112" s="29">
        <v>1.0149999999999999</v>
      </c>
      <c r="G112" s="27"/>
      <c r="H112" s="27"/>
      <c r="I112" s="27"/>
      <c r="J112" s="28">
        <v>14.67</v>
      </c>
      <c r="K112" s="28">
        <v>14.67</v>
      </c>
      <c r="L112" s="27"/>
      <c r="M112" s="27"/>
      <c r="N112" s="27"/>
      <c r="O112" s="27"/>
      <c r="P112" s="28">
        <f>SUM($G$112:$O$112)</f>
        <v>29.34</v>
      </c>
      <c r="Q112" s="33">
        <f t="array" ref="Q112">INDEX(М[Цена за ед., руб],MATCH(1,IF(($B112=М[Наим.])*($C112=М[Артикул, марка, произв.])*($D112=М[Хар-ка])*($S112=М[Прим.]),{1},($B112=М[Наим.])*($C112=М[Артикул, марка, произв.])*($D112=М[Хар-ка])*($S112=М[Прим.])),0))</f>
        <v>0</v>
      </c>
      <c r="R112" s="33">
        <f>ROUND($P$112*$Q$112,2)</f>
        <v>0</v>
      </c>
      <c r="S112" s="25"/>
      <c r="T112" s="25" t="str">
        <f t="array" ref="T112">INDEX(М[Форма закупа],MATCH(1,IF(($B112=М[Наим.])*($C112=М[Артикул, марка, произв.])*($D112=М[Хар-ка])*($S112=М[Прим.]),{1},($B112=М[Наим.])*($C112=М[Артикул, марка, произв.])*($D112=М[Хар-ка])*($S112=М[Прим.])),0))</f>
        <v>Закупка подрядчик</v>
      </c>
    </row>
    <row r="113" spans="1:20" ht="10.95" customHeight="1" outlineLevel="4" x14ac:dyDescent="0.2">
      <c r="A113" s="23" t="s">
        <v>53</v>
      </c>
      <c r="B113" s="24" t="s">
        <v>70</v>
      </c>
      <c r="C113" s="25"/>
      <c r="D113" s="25" t="s">
        <v>71</v>
      </c>
      <c r="E113" s="26" t="s">
        <v>32</v>
      </c>
      <c r="F113" s="29">
        <v>1.0149999999999999</v>
      </c>
      <c r="G113" s="27"/>
      <c r="H113" s="27"/>
      <c r="I113" s="27"/>
      <c r="J113" s="28">
        <v>18.45</v>
      </c>
      <c r="K113" s="28">
        <v>18.45</v>
      </c>
      <c r="L113" s="27"/>
      <c r="M113" s="27"/>
      <c r="N113" s="27"/>
      <c r="O113" s="27"/>
      <c r="P113" s="32">
        <f>SUM($G$113:$O$113)</f>
        <v>36.9</v>
      </c>
      <c r="Q113" s="33">
        <f t="array" ref="Q113">INDEX(М[Цена за ед., руб],MATCH(1,IF(($B113=М[Наим.])*($C113=М[Артикул, марка, произв.])*($D113=М[Хар-ка])*($S113=М[Прим.]),{1},($B113=М[Наим.])*($C113=М[Артикул, марка, произв.])*($D113=М[Хар-ка])*($S113=М[Прим.])),0))</f>
        <v>0</v>
      </c>
      <c r="R113" s="33">
        <f>ROUND($P$113*$Q$113,2)</f>
        <v>0</v>
      </c>
      <c r="S113" s="25"/>
      <c r="T113" s="25" t="str">
        <f t="array" ref="T113">INDEX(М[Форма закупа],MATCH(1,IF(($B113=М[Наим.])*($C113=М[Артикул, марка, произв.])*($D113=М[Хар-ка])*($S113=М[Прим.]),{1},($B113=М[Наим.])*($C113=М[Артикул, марка, произв.])*($D113=М[Хар-ка])*($S113=М[Прим.])),0))</f>
        <v>Закупка подрядчик</v>
      </c>
    </row>
    <row r="114" spans="1:20" ht="10.95" customHeight="1" outlineLevel="4" x14ac:dyDescent="0.2">
      <c r="A114" s="23" t="s">
        <v>56</v>
      </c>
      <c r="B114" s="24" t="s">
        <v>70</v>
      </c>
      <c r="C114" s="25"/>
      <c r="D114" s="25" t="s">
        <v>90</v>
      </c>
      <c r="E114" s="26" t="s">
        <v>32</v>
      </c>
      <c r="F114" s="29">
        <v>1.0149999999999999</v>
      </c>
      <c r="G114" s="27"/>
      <c r="H114" s="27"/>
      <c r="I114" s="27"/>
      <c r="J114" s="28">
        <v>15.41</v>
      </c>
      <c r="K114" s="28">
        <v>15.41</v>
      </c>
      <c r="L114" s="27"/>
      <c r="M114" s="27"/>
      <c r="N114" s="27"/>
      <c r="O114" s="27"/>
      <c r="P114" s="28">
        <f>SUM($G$114:$O$114)</f>
        <v>30.82</v>
      </c>
      <c r="Q114" s="33">
        <f t="array" ref="Q114">INDEX(М[Цена за ед., руб],MATCH(1,IF(($B114=М[Наим.])*($C114=М[Артикул, марка, произв.])*($D114=М[Хар-ка])*($S114=М[Прим.]),{1},($B114=М[Наим.])*($C114=М[Артикул, марка, произв.])*($D114=М[Хар-ка])*($S114=М[Прим.])),0))</f>
        <v>0</v>
      </c>
      <c r="R114" s="33">
        <f>ROUND($P$114*$Q$114,2)</f>
        <v>0</v>
      </c>
      <c r="S114" s="25"/>
      <c r="T114" s="25" t="str">
        <f t="array" ref="T114">INDEX(М[Форма закупа],MATCH(1,IF(($B114=М[Наим.])*($C114=М[Артикул, марка, произв.])*($D114=М[Хар-ка])*($S114=М[Прим.]),{1},($B114=М[Наим.])*($C114=М[Артикул, марка, произв.])*($D114=М[Хар-ка])*($S114=М[Прим.])),0))</f>
        <v>Закупка подрядчик</v>
      </c>
    </row>
    <row r="115" spans="1:20" ht="10.95" customHeight="1" outlineLevel="4" x14ac:dyDescent="0.2">
      <c r="A115" s="23" t="s">
        <v>73</v>
      </c>
      <c r="B115" s="24" t="s">
        <v>70</v>
      </c>
      <c r="C115" s="25"/>
      <c r="D115" s="25" t="s">
        <v>72</v>
      </c>
      <c r="E115" s="26" t="s">
        <v>32</v>
      </c>
      <c r="F115" s="29">
        <v>1.0149999999999999</v>
      </c>
      <c r="G115" s="27"/>
      <c r="H115" s="27"/>
      <c r="I115" s="27"/>
      <c r="J115" s="28">
        <v>7.42</v>
      </c>
      <c r="K115" s="28">
        <v>7.42</v>
      </c>
      <c r="L115" s="27"/>
      <c r="M115" s="27"/>
      <c r="N115" s="27"/>
      <c r="O115" s="27"/>
      <c r="P115" s="28">
        <f>SUM($G$115:$O$115)</f>
        <v>14.84</v>
      </c>
      <c r="Q115" s="33">
        <f t="array" ref="Q115">INDEX(М[Цена за ед., руб],MATCH(1,IF(($B115=М[Наим.])*($C115=М[Артикул, марка, произв.])*($D115=М[Хар-ка])*($S115=М[Прим.]),{1},($B115=М[Наим.])*($C115=М[Артикул, марка, произв.])*($D115=М[Хар-ка])*($S115=М[Прим.])),0))</f>
        <v>0</v>
      </c>
      <c r="R115" s="33">
        <f>ROUND($P$115*$Q$115,2)</f>
        <v>0</v>
      </c>
      <c r="S115" s="25"/>
      <c r="T115" s="25" t="str">
        <f t="array" ref="T115">INDEX(М[Форма закупа],MATCH(1,IF(($B115=М[Наим.])*($C115=М[Артикул, марка, произв.])*($D115=М[Хар-ка])*($S115=М[Прим.]),{1},($B115=М[Наим.])*($C115=М[Артикул, марка, произв.])*($D115=М[Хар-ка])*($S115=М[Прим.])),0))</f>
        <v>Закупка подрядчик</v>
      </c>
    </row>
    <row r="116" spans="1:20" ht="10.95" customHeight="1" outlineLevel="4" x14ac:dyDescent="0.2">
      <c r="A116" s="23" t="s">
        <v>75</v>
      </c>
      <c r="B116" s="24" t="s">
        <v>62</v>
      </c>
      <c r="C116" s="25"/>
      <c r="D116" s="25" t="s">
        <v>79</v>
      </c>
      <c r="E116" s="26" t="s">
        <v>32</v>
      </c>
      <c r="F116" s="29">
        <v>1.0149999999999999</v>
      </c>
      <c r="G116" s="27"/>
      <c r="H116" s="27"/>
      <c r="I116" s="27"/>
      <c r="J116" s="28">
        <v>5.66</v>
      </c>
      <c r="K116" s="28">
        <v>5.66</v>
      </c>
      <c r="L116" s="27"/>
      <c r="M116" s="27"/>
      <c r="N116" s="27"/>
      <c r="O116" s="27"/>
      <c r="P116" s="28">
        <f>SUM($G$116:$O$116)</f>
        <v>11.32</v>
      </c>
      <c r="Q116" s="33">
        <f t="array" ref="Q116">INDEX(М[Цена за ед., руб],MATCH(1,IF(($B116=М[Наим.])*($C116=М[Артикул, марка, произв.])*($D116=М[Хар-ка])*($S116=М[Прим.]),{1},($B116=М[Наим.])*($C116=М[Артикул, марка, произв.])*($D116=М[Хар-ка])*($S116=М[Прим.])),0))</f>
        <v>0</v>
      </c>
      <c r="R116" s="33">
        <f>ROUND($P$116*$Q$116,2)</f>
        <v>0</v>
      </c>
      <c r="S116" s="25" t="s">
        <v>108</v>
      </c>
      <c r="T116" s="25" t="str">
        <f t="array" ref="T116">INDEX(М[Форма закупа],MATCH(1,IF(($B116=М[Наим.])*($C116=М[Артикул, марка, произв.])*($D116=М[Хар-ка])*($S116=М[Прим.]),{1},($B116=М[Наим.])*($C116=М[Артикул, марка, произв.])*($D116=М[Хар-ка])*($S116=М[Прим.])),0))</f>
        <v>Закупка подрядчик</v>
      </c>
    </row>
    <row r="117" spans="1:20" ht="10.95" customHeight="1" outlineLevel="4" x14ac:dyDescent="0.2">
      <c r="A117" s="20"/>
      <c r="B117" s="14" t="s">
        <v>30</v>
      </c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84"/>
      <c r="R117" s="85">
        <f>SUM($R$118)</f>
        <v>0</v>
      </c>
      <c r="S117" s="18"/>
      <c r="T117" s="22"/>
    </row>
    <row r="118" spans="1:20" ht="22.95" customHeight="1" outlineLevel="4" x14ac:dyDescent="0.2">
      <c r="A118" s="23"/>
      <c r="B118" s="24" t="s">
        <v>109</v>
      </c>
      <c r="C118" s="25"/>
      <c r="D118" s="25"/>
      <c r="E118" s="26" t="s">
        <v>32</v>
      </c>
      <c r="F118" s="27"/>
      <c r="G118" s="33">
        <v>6125.21</v>
      </c>
      <c r="H118" s="33">
        <v>6682.05</v>
      </c>
      <c r="I118" s="33">
        <v>10672.71</v>
      </c>
      <c r="J118" s="33">
        <v>8352.56</v>
      </c>
      <c r="K118" s="33">
        <v>8352.56</v>
      </c>
      <c r="L118" s="33">
        <v>10672.71</v>
      </c>
      <c r="M118" s="33">
        <v>3341.02</v>
      </c>
      <c r="N118" s="31">
        <v>2969.8</v>
      </c>
      <c r="O118" s="27"/>
      <c r="P118" s="33">
        <f>SUM($G$118:$O$118)</f>
        <v>57168.619999999995</v>
      </c>
      <c r="Q118" s="33">
        <f t="array" ref="Q118">INDEX(Р[Цена за ед., руб],MATCH(1,IF(($B118=Р[Наименование])*($S118=Р[Примечание]),{1},($B118=Р[Наименование])*($S118=Р[Примечание])),0))</f>
        <v>0</v>
      </c>
      <c r="R118" s="33">
        <f>ROUND($P$118*$Q$118,2)</f>
        <v>0</v>
      </c>
      <c r="S118" s="25" t="s">
        <v>110</v>
      </c>
      <c r="T118" s="25"/>
    </row>
    <row r="119" spans="1:20" ht="10.95" customHeight="1" outlineLevel="4" x14ac:dyDescent="0.2">
      <c r="A119" s="20"/>
      <c r="B119" s="14" t="s">
        <v>34</v>
      </c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84"/>
      <c r="R119" s="85">
        <f>SUM($R$120:$R$126)</f>
        <v>0</v>
      </c>
      <c r="S119" s="18"/>
      <c r="T119" s="22"/>
    </row>
    <row r="120" spans="1:20" ht="46.95" customHeight="1" outlineLevel="4" x14ac:dyDescent="0.2">
      <c r="A120" s="23" t="s">
        <v>35</v>
      </c>
      <c r="B120" s="24" t="s">
        <v>43</v>
      </c>
      <c r="C120" s="25"/>
      <c r="D120" s="25" t="s">
        <v>44</v>
      </c>
      <c r="E120" s="26" t="s">
        <v>45</v>
      </c>
      <c r="F120" s="29">
        <v>0.14000000000000001</v>
      </c>
      <c r="G120" s="28">
        <v>49.27</v>
      </c>
      <c r="H120" s="28">
        <v>53.75</v>
      </c>
      <c r="I120" s="28">
        <v>85.85</v>
      </c>
      <c r="J120" s="28">
        <v>67.180000000000007</v>
      </c>
      <c r="K120" s="28">
        <v>67.180000000000007</v>
      </c>
      <c r="L120" s="28">
        <v>85.85</v>
      </c>
      <c r="M120" s="28">
        <v>26.87</v>
      </c>
      <c r="N120" s="28">
        <v>23.89</v>
      </c>
      <c r="O120" s="27"/>
      <c r="P120" s="28">
        <f>SUM($G$120:$O$120)</f>
        <v>459.84000000000003</v>
      </c>
      <c r="Q120" s="33">
        <f t="array" ref="Q120">INDEX(М[Цена за ед., руб],MATCH(1,IF(($B120=М[Наим.])*($C120=М[Артикул, марка, произв.])*($D120=М[Хар-ка])*($S120=М[Прим.]),{1},($B120=М[Наим.])*($C120=М[Артикул, марка, произв.])*($D120=М[Хар-ка])*($S120=М[Прим.])),0))</f>
        <v>0</v>
      </c>
      <c r="R120" s="33">
        <f>ROUND($P$120*$Q$120,2)</f>
        <v>0</v>
      </c>
      <c r="S120" s="25"/>
      <c r="T120" s="25" t="str">
        <f t="array" ref="T120">INDEX(М[Форма закупа],MATCH(1,IF(($B120=М[Наим.])*($C120=М[Артикул, марка, произв.])*($D120=М[Хар-ка])*($S120=М[Прим.]),{1},($B120=М[Наим.])*($C120=М[Артикул, марка, произв.])*($D120=М[Хар-ка])*($S120=М[Прим.])),0))</f>
        <v>Закупка подрядчик</v>
      </c>
    </row>
    <row r="121" spans="1:20" ht="10.95" customHeight="1" outlineLevel="4" x14ac:dyDescent="0.2">
      <c r="A121" s="23" t="s">
        <v>39</v>
      </c>
      <c r="B121" s="24" t="s">
        <v>47</v>
      </c>
      <c r="C121" s="25"/>
      <c r="D121" s="25" t="s">
        <v>48</v>
      </c>
      <c r="E121" s="26" t="s">
        <v>32</v>
      </c>
      <c r="F121" s="29">
        <v>7.6999999999999999E-2</v>
      </c>
      <c r="G121" s="32">
        <v>27.1</v>
      </c>
      <c r="H121" s="28">
        <v>29.56</v>
      </c>
      <c r="I121" s="28">
        <v>47.22</v>
      </c>
      <c r="J121" s="28">
        <v>36.950000000000003</v>
      </c>
      <c r="K121" s="28">
        <v>36.950000000000003</v>
      </c>
      <c r="L121" s="28">
        <v>47.22</v>
      </c>
      <c r="M121" s="28">
        <v>14.78</v>
      </c>
      <c r="N121" s="28">
        <v>13.14</v>
      </c>
      <c r="O121" s="27"/>
      <c r="P121" s="28">
        <f>SUM($G$121:$O$121)</f>
        <v>252.91999999999996</v>
      </c>
      <c r="Q121" s="33">
        <f t="array" ref="Q121">INDEX(М[Цена за ед., руб],MATCH(1,IF(($B121=М[Наим.])*($C121=М[Артикул, марка, произв.])*($D121=М[Хар-ка])*($S121=М[Прим.]),{1},($B121=М[Наим.])*($C121=М[Артикул, марка, произв.])*($D121=М[Хар-ка])*($S121=М[Прим.])),0))</f>
        <v>0</v>
      </c>
      <c r="R121" s="33">
        <f>ROUND($P$121*$Q$121,2)</f>
        <v>0</v>
      </c>
      <c r="S121" s="25"/>
      <c r="T121" s="25" t="str">
        <f t="array" ref="T121">INDEX(М[Форма закупа],MATCH(1,IF(($B121=М[Наим.])*($C121=М[Артикул, марка, произв.])*($D121=М[Хар-ка])*($S121=М[Прим.]),{1},($B121=М[Наим.])*($C121=М[Артикул, марка, произв.])*($D121=М[Хар-ка])*($S121=М[Прим.])),0))</f>
        <v>Закупка подрядчик</v>
      </c>
    </row>
    <row r="122" spans="1:20" ht="22.95" customHeight="1" outlineLevel="4" x14ac:dyDescent="0.2">
      <c r="A122" s="23" t="s">
        <v>42</v>
      </c>
      <c r="B122" s="24" t="s">
        <v>50</v>
      </c>
      <c r="C122" s="25"/>
      <c r="D122" s="25" t="s">
        <v>111</v>
      </c>
      <c r="E122" s="26" t="s">
        <v>52</v>
      </c>
      <c r="F122" s="27"/>
      <c r="G122" s="30">
        <v>792</v>
      </c>
      <c r="H122" s="30">
        <v>864</v>
      </c>
      <c r="I122" s="34">
        <v>1380</v>
      </c>
      <c r="J122" s="34">
        <v>1080</v>
      </c>
      <c r="K122" s="34">
        <v>1080</v>
      </c>
      <c r="L122" s="34">
        <v>1380</v>
      </c>
      <c r="M122" s="30">
        <v>432</v>
      </c>
      <c r="N122" s="30">
        <v>384</v>
      </c>
      <c r="O122" s="27"/>
      <c r="P122" s="34">
        <f>SUM($G$122:$O$122)</f>
        <v>7392</v>
      </c>
      <c r="Q122" s="33">
        <f t="array" ref="Q122">INDEX(М[Цена за ед., руб],MATCH(1,IF(($B122=М[Наим.])*($C122=М[Артикул, марка, произв.])*($D122=М[Хар-ка])*($S122=М[Прим.]),{1},($B122=М[Наим.])*($C122=М[Артикул, марка, произв.])*($D122=М[Хар-ка])*($S122=М[Прим.])),0))</f>
        <v>0</v>
      </c>
      <c r="R122" s="33">
        <f>ROUND($P$122*$Q$122,2)</f>
        <v>0</v>
      </c>
      <c r="S122" s="25"/>
      <c r="T122" s="25" t="str">
        <f t="array" ref="T122">INDEX(М[Форма закупа],MATCH(1,IF(($B122=М[Наим.])*($C122=М[Артикул, марка, произв.])*($D122=М[Хар-ка])*($S122=М[Прим.]),{1},($B122=М[Наим.])*($C122=М[Артикул, марка, произв.])*($D122=М[Хар-ка])*($S122=М[Прим.])),0))</f>
        <v>Закупка подрядчик</v>
      </c>
    </row>
    <row r="123" spans="1:20" ht="10.95" customHeight="1" outlineLevel="4" x14ac:dyDescent="0.2">
      <c r="A123" s="23" t="s">
        <v>46</v>
      </c>
      <c r="B123" s="24" t="s">
        <v>54</v>
      </c>
      <c r="C123" s="25"/>
      <c r="D123" s="25" t="s">
        <v>55</v>
      </c>
      <c r="E123" s="26" t="s">
        <v>32</v>
      </c>
      <c r="F123" s="29">
        <v>1.4999999999999999E-2</v>
      </c>
      <c r="G123" s="28">
        <v>91.88</v>
      </c>
      <c r="H123" s="28">
        <v>100.23</v>
      </c>
      <c r="I123" s="28">
        <v>160.09</v>
      </c>
      <c r="J123" s="28">
        <v>125.29</v>
      </c>
      <c r="K123" s="28">
        <v>125.29</v>
      </c>
      <c r="L123" s="28">
        <v>160.09</v>
      </c>
      <c r="M123" s="28">
        <v>50.12</v>
      </c>
      <c r="N123" s="28">
        <v>44.55</v>
      </c>
      <c r="O123" s="27"/>
      <c r="P123" s="28">
        <f>SUM($G$123:$O$123)</f>
        <v>857.54000000000008</v>
      </c>
      <c r="Q123" s="33">
        <f t="array" ref="Q123">INDEX(М[Цена за ед., руб],MATCH(1,IF(($B123=М[Наим.])*($C123=М[Артикул, марка, произв.])*($D123=М[Хар-ка])*($S123=М[Прим.]),{1},($B123=М[Наим.])*($C123=М[Артикул, марка, произв.])*($D123=М[Хар-ка])*($S123=М[Прим.])),0))</f>
        <v>0</v>
      </c>
      <c r="R123" s="33">
        <f>ROUND($P$123*$Q$123,2)</f>
        <v>0</v>
      </c>
      <c r="S123" s="25"/>
      <c r="T123" s="25" t="str">
        <f t="array" ref="T123">INDEX(М[Форма закупа],MATCH(1,IF(($B123=М[Наим.])*($C123=М[Артикул, марка, произв.])*($D123=М[Хар-ка])*($S123=М[Прим.]),{1},($B123=М[Наим.])*($C123=М[Артикул, марка, произв.])*($D123=М[Хар-ка])*($S123=М[Прим.])),0))</f>
        <v>Закупка подрядчик</v>
      </c>
    </row>
    <row r="124" spans="1:20" ht="10.95" customHeight="1" outlineLevel="4" x14ac:dyDescent="0.2">
      <c r="A124" s="23" t="s">
        <v>49</v>
      </c>
      <c r="B124" s="24" t="s">
        <v>70</v>
      </c>
      <c r="C124" s="25"/>
      <c r="D124" s="25" t="s">
        <v>112</v>
      </c>
      <c r="E124" s="26" t="s">
        <v>32</v>
      </c>
      <c r="F124" s="29">
        <v>1.0149999999999999</v>
      </c>
      <c r="G124" s="33">
        <v>3506.85</v>
      </c>
      <c r="H124" s="33">
        <v>3825.65</v>
      </c>
      <c r="I124" s="33">
        <v>6110.41</v>
      </c>
      <c r="J124" s="33">
        <v>4782.0600000000004</v>
      </c>
      <c r="K124" s="33">
        <v>4782.0600000000004</v>
      </c>
      <c r="L124" s="33">
        <v>6110.41</v>
      </c>
      <c r="M124" s="33">
        <v>1912.83</v>
      </c>
      <c r="N124" s="33">
        <v>1700.29</v>
      </c>
      <c r="O124" s="27"/>
      <c r="P124" s="33">
        <f>SUM($G$124:$O$124)</f>
        <v>32730.560000000005</v>
      </c>
      <c r="Q124" s="33">
        <f t="array" ref="Q124">INDEX(М[Цена за ед., руб],MATCH(1,IF(($B124=М[Наим.])*($C124=М[Артикул, марка, произв.])*($D124=М[Хар-ка])*($S124=М[Прим.]),{1},($B124=М[Наим.])*($C124=М[Артикул, марка, произв.])*($D124=М[Хар-ка])*($S124=М[Прим.])),0))</f>
        <v>0</v>
      </c>
      <c r="R124" s="33">
        <f>ROUND($P$124*$Q$124,2)</f>
        <v>0</v>
      </c>
      <c r="S124" s="25"/>
      <c r="T124" s="25" t="str">
        <f t="array" ref="T124">INDEX(М[Форма закупа],MATCH(1,IF(($B124=М[Наим.])*($C124=М[Артикул, марка, произв.])*($D124=М[Хар-ка])*($S124=М[Прим.]),{1},($B124=М[Наим.])*($C124=М[Артикул, марка, произв.])*($D124=М[Хар-ка])*($S124=М[Прим.])),0))</f>
        <v>Закупка подрядчик</v>
      </c>
    </row>
    <row r="125" spans="1:20" ht="10.95" customHeight="1" outlineLevel="4" x14ac:dyDescent="0.2">
      <c r="A125" s="23" t="s">
        <v>53</v>
      </c>
      <c r="B125" s="24" t="s">
        <v>70</v>
      </c>
      <c r="C125" s="25"/>
      <c r="D125" s="25" t="s">
        <v>90</v>
      </c>
      <c r="E125" s="26" t="s">
        <v>32</v>
      </c>
      <c r="F125" s="29">
        <v>1.0149999999999999</v>
      </c>
      <c r="G125" s="33">
        <v>2350.5500000000002</v>
      </c>
      <c r="H125" s="33">
        <v>2564.23</v>
      </c>
      <c r="I125" s="33">
        <v>4095.65</v>
      </c>
      <c r="J125" s="33">
        <v>3205.29</v>
      </c>
      <c r="K125" s="33">
        <v>3205.29</v>
      </c>
      <c r="L125" s="33">
        <v>4095.65</v>
      </c>
      <c r="M125" s="33">
        <v>1282.1199999999999</v>
      </c>
      <c r="N125" s="33">
        <v>1139.6600000000001</v>
      </c>
      <c r="O125" s="27"/>
      <c r="P125" s="33">
        <f>SUM($G$125:$O$125)</f>
        <v>21938.440000000002</v>
      </c>
      <c r="Q125" s="33">
        <f t="array" ref="Q125">INDEX(М[Цена за ед., руб],MATCH(1,IF(($B125=М[Наим.])*($C125=М[Артикул, марка, произв.])*($D125=М[Хар-ка])*($S125=М[Прим.]),{1},($B125=М[Наим.])*($C125=М[Артикул, марка, произв.])*($D125=М[Хар-ка])*($S125=М[Прим.])),0))</f>
        <v>0</v>
      </c>
      <c r="R125" s="33">
        <f>ROUND($P$125*$Q$125,2)</f>
        <v>0</v>
      </c>
      <c r="S125" s="25"/>
      <c r="T125" s="25" t="str">
        <f t="array" ref="T125">INDEX(М[Форма закупа],MATCH(1,IF(($B125=М[Наим.])*($C125=М[Артикул, марка, произв.])*($D125=М[Хар-ка])*($S125=М[Прим.]),{1},($B125=М[Наим.])*($C125=М[Артикул, марка, произв.])*($D125=М[Хар-ка])*($S125=М[Прим.])),0))</f>
        <v>Закупка подрядчик</v>
      </c>
    </row>
    <row r="126" spans="1:20" ht="10.95" customHeight="1" outlineLevel="4" x14ac:dyDescent="0.2">
      <c r="A126" s="23" t="s">
        <v>56</v>
      </c>
      <c r="B126" s="24" t="s">
        <v>62</v>
      </c>
      <c r="C126" s="25"/>
      <c r="D126" s="25" t="s">
        <v>79</v>
      </c>
      <c r="E126" s="26" t="s">
        <v>32</v>
      </c>
      <c r="F126" s="29">
        <v>1.0149999999999999</v>
      </c>
      <c r="G126" s="32">
        <v>359.7</v>
      </c>
      <c r="H126" s="32">
        <v>392.4</v>
      </c>
      <c r="I126" s="28">
        <v>626.74</v>
      </c>
      <c r="J126" s="32">
        <v>490.5</v>
      </c>
      <c r="K126" s="32">
        <v>490.5</v>
      </c>
      <c r="L126" s="28">
        <v>626.74</v>
      </c>
      <c r="M126" s="32">
        <v>196.2</v>
      </c>
      <c r="N126" s="32">
        <v>174.4</v>
      </c>
      <c r="O126" s="27"/>
      <c r="P126" s="33">
        <f>SUM($G$126:$O$126)</f>
        <v>3357.18</v>
      </c>
      <c r="Q126" s="33">
        <f t="array" ref="Q126">INDEX(М[Цена за ед., руб],MATCH(1,IF(($B126=М[Наим.])*($C126=М[Артикул, марка, произв.])*($D126=М[Хар-ка])*($S126=М[Прим.]),{1},($B126=М[Наим.])*($C126=М[Артикул, марка, произв.])*($D126=М[Хар-ка])*($S126=М[Прим.])),0))</f>
        <v>0</v>
      </c>
      <c r="R126" s="33">
        <f>ROUND($P$126*$Q$126,2)</f>
        <v>0</v>
      </c>
      <c r="S126" s="25" t="s">
        <v>113</v>
      </c>
      <c r="T126" s="25" t="str">
        <f t="array" ref="T126">INDEX(М[Форма закупа],MATCH(1,IF(($B126=М[Наим.])*($C126=М[Артикул, марка, произв.])*($D126=М[Хар-ка])*($S126=М[Прим.]),{1},($B126=М[Наим.])*($C126=М[Артикул, марка, произв.])*($D126=М[Хар-ка])*($S126=М[Прим.])),0))</f>
        <v>Закупка подрядчик</v>
      </c>
    </row>
    <row r="127" spans="1:20" ht="10.95" customHeight="1" outlineLevel="4" x14ac:dyDescent="0.2">
      <c r="A127" s="20"/>
      <c r="B127" s="14" t="s">
        <v>30</v>
      </c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84"/>
      <c r="R127" s="85">
        <f>SUM($R$128)</f>
        <v>0</v>
      </c>
      <c r="S127" s="18"/>
      <c r="T127" s="22"/>
    </row>
    <row r="128" spans="1:20" ht="34.950000000000003" customHeight="1" outlineLevel="4" x14ac:dyDescent="0.2">
      <c r="A128" s="23"/>
      <c r="B128" s="24" t="s">
        <v>114</v>
      </c>
      <c r="C128" s="25"/>
      <c r="D128" s="25"/>
      <c r="E128" s="26" t="s">
        <v>32</v>
      </c>
      <c r="F128" s="27"/>
      <c r="G128" s="33">
        <v>1648.99</v>
      </c>
      <c r="H128" s="33">
        <v>1519.83</v>
      </c>
      <c r="I128" s="28">
        <v>497.48</v>
      </c>
      <c r="J128" s="28">
        <v>431.34</v>
      </c>
      <c r="K128" s="28">
        <v>362.03</v>
      </c>
      <c r="L128" s="28">
        <v>497.48</v>
      </c>
      <c r="M128" s="28">
        <v>465.18</v>
      </c>
      <c r="N128" s="28">
        <v>465.18</v>
      </c>
      <c r="O128" s="33">
        <v>6836.04</v>
      </c>
      <c r="P128" s="33">
        <f>SUM($G$128:$O$128)</f>
        <v>12723.55</v>
      </c>
      <c r="Q128" s="33">
        <f t="array" ref="Q128">INDEX(Р[Цена за ед., руб],MATCH(1,IF(($B128=Р[Наименование])*($S128=Р[Примечание]),{1},($B128=Р[Наименование])*($S128=Р[Примечание])),0))</f>
        <v>0</v>
      </c>
      <c r="R128" s="33">
        <f>ROUND($P$128*$Q$128,2)</f>
        <v>0</v>
      </c>
      <c r="S128" s="25" t="s">
        <v>115</v>
      </c>
      <c r="T128" s="25"/>
    </row>
    <row r="129" spans="1:20" ht="10.95" customHeight="1" outlineLevel="4" x14ac:dyDescent="0.2">
      <c r="A129" s="20"/>
      <c r="B129" s="14" t="s">
        <v>34</v>
      </c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84"/>
      <c r="R129" s="85">
        <f>SUM($R$130:$R$150)</f>
        <v>0</v>
      </c>
      <c r="S129" s="18"/>
      <c r="T129" s="22"/>
    </row>
    <row r="130" spans="1:20" ht="10.95" customHeight="1" outlineLevel="4" x14ac:dyDescent="0.2">
      <c r="A130" s="23" t="s">
        <v>35</v>
      </c>
      <c r="B130" s="24" t="s">
        <v>116</v>
      </c>
      <c r="C130" s="25"/>
      <c r="D130" s="25" t="s">
        <v>117</v>
      </c>
      <c r="E130" s="26" t="s">
        <v>118</v>
      </c>
      <c r="F130" s="29">
        <v>1.02</v>
      </c>
      <c r="G130" s="32">
        <v>0.2</v>
      </c>
      <c r="H130" s="32">
        <v>0.2</v>
      </c>
      <c r="I130" s="27"/>
      <c r="J130" s="28">
        <v>0.02</v>
      </c>
      <c r="K130" s="28">
        <v>0.02</v>
      </c>
      <c r="L130" s="27"/>
      <c r="M130" s="27"/>
      <c r="N130" s="27"/>
      <c r="O130" s="28">
        <v>0.27</v>
      </c>
      <c r="P130" s="28">
        <f>SUM($G$130:$O$130)</f>
        <v>0.71000000000000008</v>
      </c>
      <c r="Q130" s="33">
        <f t="array" ref="Q130">INDEX(М[Цена за ед., руб],MATCH(1,IF(($B130=М[Наим.])*($C130=М[Артикул, марка, произв.])*($D130=М[Хар-ка])*($S130=М[Прим.]),{1},($B130=М[Наим.])*($C130=М[Артикул, марка, произв.])*($D130=М[Хар-ка])*($S130=М[Прим.])),0))</f>
        <v>0</v>
      </c>
      <c r="R130" s="33">
        <f>ROUND($P$130*$Q$130,2)</f>
        <v>0</v>
      </c>
      <c r="S130" s="25"/>
      <c r="T130" s="25" t="str">
        <f t="array" ref="T130">INDEX(М[Форма закупа],MATCH(1,IF(($B130=М[Наим.])*($C130=М[Артикул, марка, произв.])*($D130=М[Хар-ка])*($S130=М[Прим.]),{1},($B130=М[Наим.])*($C130=М[Артикул, марка, произв.])*($D130=М[Хар-ка])*($S130=М[Прим.])),0))</f>
        <v>Закупка подрядчик</v>
      </c>
    </row>
    <row r="131" spans="1:20" ht="10.95" customHeight="1" outlineLevel="4" x14ac:dyDescent="0.2">
      <c r="A131" s="23" t="s">
        <v>39</v>
      </c>
      <c r="B131" s="24" t="s">
        <v>119</v>
      </c>
      <c r="C131" s="25"/>
      <c r="D131" s="25" t="s">
        <v>120</v>
      </c>
      <c r="E131" s="26" t="s">
        <v>32</v>
      </c>
      <c r="F131" s="29">
        <v>1.0149999999999999</v>
      </c>
      <c r="G131" s="28">
        <v>374.77</v>
      </c>
      <c r="H131" s="28">
        <v>363.24</v>
      </c>
      <c r="I131" s="27"/>
      <c r="J131" s="27"/>
      <c r="K131" s="27"/>
      <c r="L131" s="27"/>
      <c r="M131" s="27"/>
      <c r="N131" s="27"/>
      <c r="O131" s="28">
        <v>374.77</v>
      </c>
      <c r="P131" s="33">
        <f>SUM($G$131:$O$131)</f>
        <v>1112.78</v>
      </c>
      <c r="Q131" s="33">
        <f t="array" ref="Q131">INDEX(М[Цена за ед., руб],MATCH(1,IF(($B131=М[Наим.])*($C131=М[Артикул, марка, произв.])*($D131=М[Хар-ка])*($S131=М[Прим.]),{1},($B131=М[Наим.])*($C131=М[Артикул, марка, произв.])*($D131=М[Хар-ка])*($S131=М[Прим.])),0))</f>
        <v>0</v>
      </c>
      <c r="R131" s="33">
        <f>ROUND($P$131*$Q$131,2)</f>
        <v>0</v>
      </c>
      <c r="S131" s="25"/>
      <c r="T131" s="25" t="str">
        <f t="array" ref="T131">INDEX(М[Форма закупа],MATCH(1,IF(($B131=М[Наим.])*($C131=М[Артикул, марка, произв.])*($D131=М[Хар-ка])*($S131=М[Прим.]),{1},($B131=М[Наим.])*($C131=М[Артикул, марка, произв.])*($D131=М[Хар-ка])*($S131=М[Прим.])),0))</f>
        <v>Закупка подрядчик</v>
      </c>
    </row>
    <row r="132" spans="1:20" ht="10.95" customHeight="1" outlineLevel="4" x14ac:dyDescent="0.2">
      <c r="A132" s="23" t="s">
        <v>42</v>
      </c>
      <c r="B132" s="24" t="s">
        <v>119</v>
      </c>
      <c r="C132" s="25"/>
      <c r="D132" s="25" t="s">
        <v>121</v>
      </c>
      <c r="E132" s="26" t="s">
        <v>32</v>
      </c>
      <c r="F132" s="29">
        <v>1.0149999999999999</v>
      </c>
      <c r="G132" s="27"/>
      <c r="H132" s="27"/>
      <c r="I132" s="27"/>
      <c r="J132" s="28">
        <v>76.64</v>
      </c>
      <c r="K132" s="28">
        <v>76.64</v>
      </c>
      <c r="L132" s="27"/>
      <c r="M132" s="27"/>
      <c r="N132" s="27"/>
      <c r="O132" s="28">
        <v>229.91</v>
      </c>
      <c r="P132" s="28">
        <f>SUM($G$132:$O$132)</f>
        <v>383.19</v>
      </c>
      <c r="Q132" s="33">
        <f t="array" ref="Q132">INDEX(М[Цена за ед., руб],MATCH(1,IF(($B132=М[Наим.])*($C132=М[Артикул, марка, произв.])*($D132=М[Хар-ка])*($S132=М[Прим.]),{1},($B132=М[Наим.])*($C132=М[Артикул, марка, произв.])*($D132=М[Хар-ка])*($S132=М[Прим.])),0))</f>
        <v>0</v>
      </c>
      <c r="R132" s="33">
        <f>ROUND($P$132*$Q$132,2)</f>
        <v>0</v>
      </c>
      <c r="S132" s="25"/>
      <c r="T132" s="25" t="str">
        <f t="array" ref="T132">INDEX(М[Форма закупа],MATCH(1,IF(($B132=М[Наим.])*($C132=М[Артикул, марка, произв.])*($D132=М[Хар-ка])*($S132=М[Прим.]),{1},($B132=М[Наим.])*($C132=М[Артикул, марка, произв.])*($D132=М[Хар-ка])*($S132=М[Прим.])),0))</f>
        <v>Закупка подрядчик</v>
      </c>
    </row>
    <row r="133" spans="1:20" ht="10.95" customHeight="1" outlineLevel="4" x14ac:dyDescent="0.2">
      <c r="A133" s="23" t="s">
        <v>46</v>
      </c>
      <c r="B133" s="24" t="s">
        <v>40</v>
      </c>
      <c r="C133" s="25"/>
      <c r="D133" s="25" t="s">
        <v>122</v>
      </c>
      <c r="E133" s="26" t="s">
        <v>32</v>
      </c>
      <c r="F133" s="29">
        <v>1.0149999999999999</v>
      </c>
      <c r="G133" s="28">
        <v>130.01</v>
      </c>
      <c r="H133" s="28">
        <v>97.23</v>
      </c>
      <c r="I133" s="28">
        <v>120.44</v>
      </c>
      <c r="J133" s="28">
        <v>49.43</v>
      </c>
      <c r="K133" s="28">
        <v>32.65</v>
      </c>
      <c r="L133" s="28">
        <v>120.44</v>
      </c>
      <c r="M133" s="28">
        <v>112.62</v>
      </c>
      <c r="N133" s="28">
        <v>112.62</v>
      </c>
      <c r="O133" s="28">
        <v>88.18</v>
      </c>
      <c r="P133" s="28">
        <f>SUM($G$133:$O$133)</f>
        <v>863.62000000000012</v>
      </c>
      <c r="Q133" s="33">
        <f t="array" ref="Q133">INDEX(М[Цена за ед., руб],MATCH(1,IF(($B133=М[Наим.])*($C133=М[Артикул, марка, произв.])*($D133=М[Хар-ка])*($S133=М[Прим.]),{1},($B133=М[Наим.])*($C133=М[Артикул, марка, произв.])*($D133=М[Хар-ка])*($S133=М[Прим.])),0))</f>
        <v>0</v>
      </c>
      <c r="R133" s="33">
        <f>ROUND($P$133*$Q$133,2)</f>
        <v>0</v>
      </c>
      <c r="S133" s="25"/>
      <c r="T133" s="25" t="str">
        <f t="array" ref="T133">INDEX(М[Форма закупа],MATCH(1,IF(($B133=М[Наим.])*($C133=М[Артикул, марка, произв.])*($D133=М[Хар-ка])*($S133=М[Прим.]),{1},($B133=М[Наим.])*($C133=М[Артикул, марка, произв.])*($D133=М[Хар-ка])*($S133=М[Прим.])),0))</f>
        <v>Закупка подрядчик</v>
      </c>
    </row>
    <row r="134" spans="1:20" ht="10.95" customHeight="1" outlineLevel="4" x14ac:dyDescent="0.2">
      <c r="A134" s="23" t="s">
        <v>49</v>
      </c>
      <c r="B134" s="24" t="s">
        <v>40</v>
      </c>
      <c r="C134" s="25"/>
      <c r="D134" s="25" t="s">
        <v>88</v>
      </c>
      <c r="E134" s="26" t="s">
        <v>32</v>
      </c>
      <c r="F134" s="29">
        <v>1.0149999999999999</v>
      </c>
      <c r="G134" s="28">
        <v>199.38</v>
      </c>
      <c r="H134" s="28">
        <v>195.54</v>
      </c>
      <c r="I134" s="27"/>
      <c r="J134" s="28">
        <v>82.65</v>
      </c>
      <c r="K134" s="28">
        <v>82.65</v>
      </c>
      <c r="L134" s="27"/>
      <c r="M134" s="27"/>
      <c r="N134" s="27"/>
      <c r="O134" s="28">
        <v>461.42</v>
      </c>
      <c r="P134" s="33">
        <f>SUM($G$134:$O$134)</f>
        <v>1021.6399999999999</v>
      </c>
      <c r="Q134" s="33">
        <f t="array" ref="Q134">INDEX(М[Цена за ед., руб],MATCH(1,IF(($B134=М[Наим.])*($C134=М[Артикул, марка, произв.])*($D134=М[Хар-ка])*($S134=М[Прим.]),{1},($B134=М[Наим.])*($C134=М[Артикул, марка, произв.])*($D134=М[Хар-ка])*($S134=М[Прим.])),0))</f>
        <v>0</v>
      </c>
      <c r="R134" s="33">
        <f>ROUND($P$134*$Q$134,2)</f>
        <v>0</v>
      </c>
      <c r="S134" s="25"/>
      <c r="T134" s="25" t="str">
        <f t="array" ref="T134">INDEX(М[Форма закупа],MATCH(1,IF(($B134=М[Наим.])*($C134=М[Артикул, марка, произв.])*($D134=М[Хар-ка])*($S134=М[Прим.]),{1},($B134=М[Наим.])*($C134=М[Артикул, марка, произв.])*($D134=М[Хар-ка])*($S134=М[Прим.])),0))</f>
        <v>Закупка подрядчик</v>
      </c>
    </row>
    <row r="135" spans="1:20" ht="46.95" customHeight="1" outlineLevel="4" x14ac:dyDescent="0.2">
      <c r="A135" s="23" t="s">
        <v>53</v>
      </c>
      <c r="B135" s="24" t="s">
        <v>43</v>
      </c>
      <c r="C135" s="25"/>
      <c r="D135" s="25" t="s">
        <v>44</v>
      </c>
      <c r="E135" s="26" t="s">
        <v>45</v>
      </c>
      <c r="F135" s="29">
        <v>0.14000000000000001</v>
      </c>
      <c r="G135" s="28">
        <v>14.03</v>
      </c>
      <c r="H135" s="28">
        <v>12.63</v>
      </c>
      <c r="I135" s="28">
        <v>4.83</v>
      </c>
      <c r="J135" s="28">
        <v>3.96</v>
      </c>
      <c r="K135" s="28">
        <v>3.29</v>
      </c>
      <c r="L135" s="28">
        <v>4.83</v>
      </c>
      <c r="M135" s="28">
        <v>4.51</v>
      </c>
      <c r="N135" s="28">
        <v>4.51</v>
      </c>
      <c r="O135" s="28">
        <v>62.47</v>
      </c>
      <c r="P135" s="28">
        <f>SUM($G$135:$O$135)</f>
        <v>115.06</v>
      </c>
      <c r="Q135" s="33">
        <f t="array" ref="Q135">INDEX(М[Цена за ед., руб],MATCH(1,IF(($B135=М[Наим.])*($C135=М[Артикул, марка, произв.])*($D135=М[Хар-ка])*($S135=М[Прим.]),{1},($B135=М[Наим.])*($C135=М[Артикул, марка, произв.])*($D135=М[Хар-ка])*($S135=М[Прим.])),0))</f>
        <v>0</v>
      </c>
      <c r="R135" s="33">
        <f>ROUND($P$135*$Q$135,2)</f>
        <v>0</v>
      </c>
      <c r="S135" s="25"/>
      <c r="T135" s="25" t="str">
        <f t="array" ref="T135">INDEX(М[Форма закупа],MATCH(1,IF(($B135=М[Наим.])*($C135=М[Артикул, марка, произв.])*($D135=М[Хар-ка])*($S135=М[Прим.]),{1},($B135=М[Наим.])*($C135=М[Артикул, марка, произв.])*($D135=М[Хар-ка])*($S135=М[Прим.])),0))</f>
        <v>Закупка подрядчик</v>
      </c>
    </row>
    <row r="136" spans="1:20" ht="10.95" customHeight="1" outlineLevel="4" x14ac:dyDescent="0.2">
      <c r="A136" s="23" t="s">
        <v>56</v>
      </c>
      <c r="B136" s="24" t="s">
        <v>47</v>
      </c>
      <c r="C136" s="25"/>
      <c r="D136" s="25" t="s">
        <v>48</v>
      </c>
      <c r="E136" s="26" t="s">
        <v>32</v>
      </c>
      <c r="F136" s="29">
        <v>7.6999999999999999E-2</v>
      </c>
      <c r="G136" s="28">
        <v>7.72</v>
      </c>
      <c r="H136" s="28">
        <v>6.95</v>
      </c>
      <c r="I136" s="28">
        <v>2.66</v>
      </c>
      <c r="J136" s="28">
        <v>2.1800000000000002</v>
      </c>
      <c r="K136" s="28">
        <v>1.81</v>
      </c>
      <c r="L136" s="28">
        <v>2.66</v>
      </c>
      <c r="M136" s="28">
        <v>2.48</v>
      </c>
      <c r="N136" s="28">
        <v>2.48</v>
      </c>
      <c r="O136" s="28">
        <v>34.36</v>
      </c>
      <c r="P136" s="32">
        <f>SUM($G$136:$O$136)</f>
        <v>63.3</v>
      </c>
      <c r="Q136" s="33">
        <f t="array" ref="Q136">INDEX(М[Цена за ед., руб],MATCH(1,IF(($B136=М[Наим.])*($C136=М[Артикул, марка, произв.])*($D136=М[Хар-ка])*($S136=М[Прим.]),{1},($B136=М[Наим.])*($C136=М[Артикул, марка, произв.])*($D136=М[Хар-ка])*($S136=М[Прим.])),0))</f>
        <v>0</v>
      </c>
      <c r="R136" s="33">
        <f>ROUND($P$136*$Q$136,2)</f>
        <v>0</v>
      </c>
      <c r="S136" s="25"/>
      <c r="T136" s="25" t="str">
        <f t="array" ref="T136">INDEX(М[Форма закупа],MATCH(1,IF(($B136=М[Наим.])*($C136=М[Артикул, марка, произв.])*($D136=М[Хар-ка])*($S136=М[Прим.]),{1},($B136=М[Наим.])*($C136=М[Артикул, марка, произв.])*($D136=М[Хар-ка])*($S136=М[Прим.])),0))</f>
        <v>Закупка подрядчик</v>
      </c>
    </row>
    <row r="137" spans="1:20" ht="22.95" customHeight="1" outlineLevel="4" x14ac:dyDescent="0.2">
      <c r="A137" s="23" t="s">
        <v>73</v>
      </c>
      <c r="B137" s="24" t="s">
        <v>50</v>
      </c>
      <c r="C137" s="25"/>
      <c r="D137" s="25" t="s">
        <v>69</v>
      </c>
      <c r="E137" s="26" t="s">
        <v>52</v>
      </c>
      <c r="F137" s="27"/>
      <c r="G137" s="27"/>
      <c r="H137" s="27"/>
      <c r="I137" s="27"/>
      <c r="J137" s="27"/>
      <c r="K137" s="27"/>
      <c r="L137" s="27"/>
      <c r="M137" s="27"/>
      <c r="N137" s="27"/>
      <c r="O137" s="34">
        <v>2668</v>
      </c>
      <c r="P137" s="34">
        <f>SUM($G$137:$O$137)</f>
        <v>2668</v>
      </c>
      <c r="Q137" s="33">
        <f t="array" ref="Q137">INDEX(М[Цена за ед., руб],MATCH(1,IF(($B137=М[Наим.])*($C137=М[Артикул, марка, произв.])*($D137=М[Хар-ка])*($S137=М[Прим.]),{1},($B137=М[Наим.])*($C137=М[Артикул, марка, произв.])*($D137=М[Хар-ка])*($S137=М[Прим.])),0))</f>
        <v>0</v>
      </c>
      <c r="R137" s="33">
        <f>ROUND($P$137*$Q$137,2)</f>
        <v>0</v>
      </c>
      <c r="S137" s="25"/>
      <c r="T137" s="25" t="str">
        <f t="array" ref="T137">INDEX(М[Форма закупа],MATCH(1,IF(($B137=М[Наим.])*($C137=М[Артикул, марка, произв.])*($D137=М[Хар-ка])*($S137=М[Прим.]),{1},($B137=М[Наим.])*($C137=М[Артикул, марка, произв.])*($D137=М[Хар-ка])*($S137=М[Прим.])),0))</f>
        <v>Закупка подрядчик</v>
      </c>
    </row>
    <row r="138" spans="1:20" ht="22.95" customHeight="1" outlineLevel="4" x14ac:dyDescent="0.2">
      <c r="A138" s="23" t="s">
        <v>75</v>
      </c>
      <c r="B138" s="24" t="s">
        <v>50</v>
      </c>
      <c r="C138" s="25"/>
      <c r="D138" s="25" t="s">
        <v>123</v>
      </c>
      <c r="E138" s="26" t="s">
        <v>52</v>
      </c>
      <c r="F138" s="27"/>
      <c r="G138" s="27"/>
      <c r="H138" s="27"/>
      <c r="I138" s="27"/>
      <c r="J138" s="30">
        <v>8</v>
      </c>
      <c r="K138" s="30">
        <v>8</v>
      </c>
      <c r="L138" s="27"/>
      <c r="M138" s="27"/>
      <c r="N138" s="27"/>
      <c r="O138" s="30">
        <v>24</v>
      </c>
      <c r="P138" s="30">
        <f>SUM($G$138:$O$138)</f>
        <v>40</v>
      </c>
      <c r="Q138" s="33">
        <f t="array" ref="Q138">INDEX(М[Цена за ед., руб],MATCH(1,IF(($B138=М[Наим.])*($C138=М[Артикул, марка, произв.])*($D138=М[Хар-ка])*($S138=М[Прим.]),{1},($B138=М[Наим.])*($C138=М[Артикул, марка, произв.])*($D138=М[Хар-ка])*($S138=М[Прим.])),0))</f>
        <v>0</v>
      </c>
      <c r="R138" s="33">
        <f>ROUND($P$138*$Q$138,2)</f>
        <v>0</v>
      </c>
      <c r="S138" s="25"/>
      <c r="T138" s="25" t="str">
        <f t="array" ref="T138">INDEX(М[Форма закупа],MATCH(1,IF(($B138=М[Наим.])*($C138=М[Артикул, марка, произв.])*($D138=М[Хар-ка])*($S138=М[Прим.]),{1},($B138=М[Наим.])*($C138=М[Артикул, марка, произв.])*($D138=М[Хар-ка])*($S138=М[Прим.])),0))</f>
        <v>Закупка подрядчик</v>
      </c>
    </row>
    <row r="139" spans="1:20" ht="22.95" customHeight="1" outlineLevel="4" x14ac:dyDescent="0.2">
      <c r="A139" s="23" t="s">
        <v>78</v>
      </c>
      <c r="B139" s="24" t="s">
        <v>50</v>
      </c>
      <c r="C139" s="25"/>
      <c r="D139" s="25" t="s">
        <v>124</v>
      </c>
      <c r="E139" s="26" t="s">
        <v>52</v>
      </c>
      <c r="F139" s="27"/>
      <c r="G139" s="30">
        <v>48</v>
      </c>
      <c r="H139" s="30">
        <v>52</v>
      </c>
      <c r="I139" s="27"/>
      <c r="J139" s="27"/>
      <c r="K139" s="27"/>
      <c r="L139" s="27"/>
      <c r="M139" s="27"/>
      <c r="N139" s="27"/>
      <c r="O139" s="30">
        <v>48</v>
      </c>
      <c r="P139" s="30">
        <f>SUM($G$139:$O$139)</f>
        <v>148</v>
      </c>
      <c r="Q139" s="33">
        <f t="array" ref="Q139">INDEX(М[Цена за ед., руб],MATCH(1,IF(($B139=М[Наим.])*($C139=М[Артикул, марка, произв.])*($D139=М[Хар-ка])*($S139=М[Прим.]),{1},($B139=М[Наим.])*($C139=М[Артикул, марка, произв.])*($D139=М[Хар-ка])*($S139=М[Прим.])),0))</f>
        <v>0</v>
      </c>
      <c r="R139" s="33">
        <f>ROUND($P$139*$Q$139,2)</f>
        <v>0</v>
      </c>
      <c r="S139" s="25"/>
      <c r="T139" s="25" t="str">
        <f t="array" ref="T139">INDEX(М[Форма закупа],MATCH(1,IF(($B139=М[Наим.])*($C139=М[Артикул, марка, произв.])*($D139=М[Хар-ка])*($S139=М[Прим.]),{1},($B139=М[Наим.])*($C139=М[Артикул, марка, произв.])*($D139=М[Хар-ка])*($S139=М[Прим.])),0))</f>
        <v>Закупка подрядчик</v>
      </c>
    </row>
    <row r="140" spans="1:20" ht="10.95" customHeight="1" outlineLevel="4" x14ac:dyDescent="0.2">
      <c r="A140" s="23" t="s">
        <v>81</v>
      </c>
      <c r="B140" s="24" t="s">
        <v>54</v>
      </c>
      <c r="C140" s="25"/>
      <c r="D140" s="25" t="s">
        <v>55</v>
      </c>
      <c r="E140" s="26" t="s">
        <v>32</v>
      </c>
      <c r="F140" s="29">
        <v>1.4999999999999999E-2</v>
      </c>
      <c r="G140" s="28">
        <v>24.74</v>
      </c>
      <c r="H140" s="32">
        <v>22.8</v>
      </c>
      <c r="I140" s="28">
        <v>7.46</v>
      </c>
      <c r="J140" s="28">
        <v>6.47</v>
      </c>
      <c r="K140" s="28">
        <v>5.43</v>
      </c>
      <c r="L140" s="28">
        <v>7.46</v>
      </c>
      <c r="M140" s="28">
        <v>6.98</v>
      </c>
      <c r="N140" s="28">
        <v>6.98</v>
      </c>
      <c r="O140" s="28">
        <v>102.54</v>
      </c>
      <c r="P140" s="28">
        <f>SUM($G$140:$O$140)</f>
        <v>190.86</v>
      </c>
      <c r="Q140" s="33">
        <f t="array" ref="Q140">INDEX(М[Цена за ед., руб],MATCH(1,IF(($B140=М[Наим.])*($C140=М[Артикул, марка, произв.])*($D140=М[Хар-ка])*($S140=М[Прим.]),{1},($B140=М[Наим.])*($C140=М[Артикул, марка, произв.])*($D140=М[Хар-ка])*($S140=М[Прим.])),0))</f>
        <v>0</v>
      </c>
      <c r="R140" s="33">
        <f>ROUND($P$140*$Q$140,2)</f>
        <v>0</v>
      </c>
      <c r="S140" s="25"/>
      <c r="T140" s="25" t="str">
        <f t="array" ref="T140">INDEX(М[Форма закупа],MATCH(1,IF(($B140=М[Наим.])*($C140=М[Артикул, марка, произв.])*($D140=М[Хар-ка])*($S140=М[Прим.]),{1},($B140=М[Наим.])*($C140=М[Артикул, марка, произв.])*($D140=М[Хар-ка])*($S140=М[Прим.])),0))</f>
        <v>Закупка подрядчик</v>
      </c>
    </row>
    <row r="141" spans="1:20" ht="10.95" customHeight="1" outlineLevel="4" x14ac:dyDescent="0.2">
      <c r="A141" s="23" t="s">
        <v>84</v>
      </c>
      <c r="B141" s="24" t="s">
        <v>70</v>
      </c>
      <c r="C141" s="25"/>
      <c r="D141" s="25" t="s">
        <v>89</v>
      </c>
      <c r="E141" s="26" t="s">
        <v>32</v>
      </c>
      <c r="F141" s="29">
        <v>1.0149999999999999</v>
      </c>
      <c r="G141" s="32">
        <v>30.9</v>
      </c>
      <c r="H141" s="28">
        <v>23.11</v>
      </c>
      <c r="I141" s="28">
        <v>28.63</v>
      </c>
      <c r="J141" s="28">
        <v>11.75</v>
      </c>
      <c r="K141" s="28">
        <v>7.76</v>
      </c>
      <c r="L141" s="28">
        <v>28.63</v>
      </c>
      <c r="M141" s="28">
        <v>26.77</v>
      </c>
      <c r="N141" s="28">
        <v>26.77</v>
      </c>
      <c r="O141" s="28">
        <v>20.96</v>
      </c>
      <c r="P141" s="28">
        <f>SUM($G$141:$O$141)</f>
        <v>205.28000000000003</v>
      </c>
      <c r="Q141" s="33">
        <f t="array" ref="Q141">INDEX(М[Цена за ед., руб],MATCH(1,IF(($B141=М[Наим.])*($C141=М[Артикул, марка, произв.])*($D141=М[Хар-ка])*($S141=М[Прим.]),{1},($B141=М[Наим.])*($C141=М[Артикул, марка, произв.])*($D141=М[Хар-ка])*($S141=М[Прим.])),0))</f>
        <v>0</v>
      </c>
      <c r="R141" s="33">
        <f>ROUND($P$141*$Q$141,2)</f>
        <v>0</v>
      </c>
      <c r="S141" s="25"/>
      <c r="T141" s="25" t="str">
        <f t="array" ref="T141">INDEX(М[Форма закупа],MATCH(1,IF(($B141=М[Наим.])*($C141=М[Артикул, марка, произв.])*($D141=М[Хар-ка])*($S141=М[Прим.]),{1},($B141=М[Наим.])*($C141=М[Артикул, марка, произв.])*($D141=М[Хар-ка])*($S141=М[Прим.])),0))</f>
        <v>Закупка подрядчик</v>
      </c>
    </row>
    <row r="142" spans="1:20" ht="10.95" customHeight="1" outlineLevel="4" x14ac:dyDescent="0.2">
      <c r="A142" s="23" t="s">
        <v>97</v>
      </c>
      <c r="B142" s="24" t="s">
        <v>70</v>
      </c>
      <c r="C142" s="25"/>
      <c r="D142" s="25" t="s">
        <v>71</v>
      </c>
      <c r="E142" s="26" t="s">
        <v>32</v>
      </c>
      <c r="F142" s="29">
        <v>1.0149999999999999</v>
      </c>
      <c r="G142" s="28">
        <v>109.69</v>
      </c>
      <c r="H142" s="28">
        <v>108.67</v>
      </c>
      <c r="I142" s="27"/>
      <c r="J142" s="28">
        <v>30.75</v>
      </c>
      <c r="K142" s="28">
        <v>30.75</v>
      </c>
      <c r="L142" s="27"/>
      <c r="M142" s="27"/>
      <c r="N142" s="27"/>
      <c r="O142" s="33">
        <v>1746.82</v>
      </c>
      <c r="P142" s="33">
        <f>SUM($G$142:$O$142)</f>
        <v>2026.6799999999998</v>
      </c>
      <c r="Q142" s="33">
        <f t="array" ref="Q142">INDEX(М[Цена за ед., руб],MATCH(1,IF(($B142=М[Наим.])*($C142=М[Артикул, марка, произв.])*($D142=М[Хар-ка])*($S142=М[Прим.]),{1},($B142=М[Наим.])*($C142=М[Артикул, марка, произв.])*($D142=М[Хар-ка])*($S142=М[Прим.])),0))</f>
        <v>0</v>
      </c>
      <c r="R142" s="33">
        <f>ROUND($P$142*$Q$142,2)</f>
        <v>0</v>
      </c>
      <c r="S142" s="25"/>
      <c r="T142" s="25" t="str">
        <f t="array" ref="T142">INDEX(М[Форма закупа],MATCH(1,IF(($B142=М[Наим.])*($C142=М[Артикул, марка, произв.])*($D142=М[Хар-ка])*($S142=М[Прим.]),{1},($B142=М[Наим.])*($C142=М[Артикул, марка, произв.])*($D142=М[Хар-ка])*($S142=М[Прим.])),0))</f>
        <v>Закупка подрядчик</v>
      </c>
    </row>
    <row r="143" spans="1:20" ht="10.95" customHeight="1" outlineLevel="4" x14ac:dyDescent="0.2">
      <c r="A143" s="23" t="s">
        <v>125</v>
      </c>
      <c r="B143" s="24" t="s">
        <v>70</v>
      </c>
      <c r="C143" s="25"/>
      <c r="D143" s="25" t="s">
        <v>126</v>
      </c>
      <c r="E143" s="26" t="s">
        <v>32</v>
      </c>
      <c r="F143" s="29">
        <v>1.0149999999999999</v>
      </c>
      <c r="G143" s="28">
        <v>154.79</v>
      </c>
      <c r="H143" s="28">
        <v>171.99</v>
      </c>
      <c r="I143" s="27"/>
      <c r="J143" s="27"/>
      <c r="K143" s="27"/>
      <c r="L143" s="27"/>
      <c r="M143" s="27"/>
      <c r="N143" s="27"/>
      <c r="O143" s="28">
        <v>154.79</v>
      </c>
      <c r="P143" s="28">
        <f>SUM($G$143:$O$143)</f>
        <v>481.56999999999994</v>
      </c>
      <c r="Q143" s="33">
        <f t="array" ref="Q143">INDEX(М[Цена за ед., руб],MATCH(1,IF(($B143=М[Наим.])*($C143=М[Артикул, марка, произв.])*($D143=М[Хар-ка])*($S143=М[Прим.]),{1},($B143=М[Наим.])*($C143=М[Артикул, марка, произв.])*($D143=М[Хар-ка])*($S143=М[Прим.])),0))</f>
        <v>0</v>
      </c>
      <c r="R143" s="33">
        <f>ROUND($P$143*$Q$143,2)</f>
        <v>0</v>
      </c>
      <c r="S143" s="25"/>
      <c r="T143" s="25" t="str">
        <f t="array" ref="T143">INDEX(М[Форма закупа],MATCH(1,IF(($B143=М[Наим.])*($C143=М[Артикул, марка, произв.])*($D143=М[Хар-ка])*($S143=М[Прим.]),{1},($B143=М[Наим.])*($C143=М[Артикул, марка, произв.])*($D143=М[Хар-ка])*($S143=М[Прим.])),0))</f>
        <v>Закупка подрядчик</v>
      </c>
    </row>
    <row r="144" spans="1:20" ht="10.95" customHeight="1" outlineLevel="4" x14ac:dyDescent="0.2">
      <c r="A144" s="23" t="s">
        <v>127</v>
      </c>
      <c r="B144" s="24" t="s">
        <v>70</v>
      </c>
      <c r="C144" s="25"/>
      <c r="D144" s="25" t="s">
        <v>90</v>
      </c>
      <c r="E144" s="26" t="s">
        <v>32</v>
      </c>
      <c r="F144" s="29">
        <v>1.0149999999999999</v>
      </c>
      <c r="G144" s="28">
        <v>361.64</v>
      </c>
      <c r="H144" s="28">
        <v>270.45</v>
      </c>
      <c r="I144" s="28">
        <v>335.02</v>
      </c>
      <c r="J144" s="28">
        <v>137.49</v>
      </c>
      <c r="K144" s="28">
        <v>90.81</v>
      </c>
      <c r="L144" s="28">
        <v>335.02</v>
      </c>
      <c r="M144" s="28">
        <v>313.26</v>
      </c>
      <c r="N144" s="28">
        <v>313.26</v>
      </c>
      <c r="O144" s="28">
        <v>271.43</v>
      </c>
      <c r="P144" s="33">
        <f>SUM($G$144:$O$144)</f>
        <v>2428.3799999999997</v>
      </c>
      <c r="Q144" s="33">
        <f t="array" ref="Q144">INDEX(М[Цена за ед., руб],MATCH(1,IF(($B144=М[Наим.])*($C144=М[Артикул, марка, произв.])*($D144=М[Хар-ка])*($S144=М[Прим.]),{1},($B144=М[Наим.])*($C144=М[Артикул, марка, произв.])*($D144=М[Хар-ка])*($S144=М[Прим.])),0))</f>
        <v>0</v>
      </c>
      <c r="R144" s="33">
        <f>ROUND($P$144*$Q$144,2)</f>
        <v>0</v>
      </c>
      <c r="S144" s="25"/>
      <c r="T144" s="25" t="str">
        <f t="array" ref="T144">INDEX(М[Форма закупа],MATCH(1,IF(($B144=М[Наим.])*($C144=М[Артикул, марка, произв.])*($D144=М[Хар-ка])*($S144=М[Прим.]),{1},($B144=М[Наим.])*($C144=М[Артикул, марка, произв.])*($D144=М[Хар-ка])*($S144=М[Прим.])),0))</f>
        <v>Закупка подрядчик</v>
      </c>
    </row>
    <row r="145" spans="1:20" ht="10.95" customHeight="1" outlineLevel="4" x14ac:dyDescent="0.2">
      <c r="A145" s="23" t="s">
        <v>128</v>
      </c>
      <c r="B145" s="24" t="s">
        <v>70</v>
      </c>
      <c r="C145" s="25"/>
      <c r="D145" s="25" t="s">
        <v>72</v>
      </c>
      <c r="E145" s="26" t="s">
        <v>32</v>
      </c>
      <c r="F145" s="29">
        <v>1.0149999999999999</v>
      </c>
      <c r="G145" s="27"/>
      <c r="H145" s="27"/>
      <c r="I145" s="27"/>
      <c r="J145" s="27"/>
      <c r="K145" s="27"/>
      <c r="L145" s="27"/>
      <c r="M145" s="27"/>
      <c r="N145" s="27"/>
      <c r="O145" s="28">
        <v>631.80999999999995</v>
      </c>
      <c r="P145" s="28">
        <f>SUM($G$145:$O$145)</f>
        <v>631.80999999999995</v>
      </c>
      <c r="Q145" s="33">
        <f t="array" ref="Q145">INDEX(М[Цена за ед., руб],MATCH(1,IF(($B145=М[Наим.])*($C145=М[Артикул, марка, произв.])*($D145=М[Хар-ка])*($S145=М[Прим.]),{1},($B145=М[Наим.])*($C145=М[Артикул, марка, произв.])*($D145=М[Хар-ка])*($S145=М[Прим.])),0))</f>
        <v>0</v>
      </c>
      <c r="R145" s="33">
        <f>ROUND($P$145*$Q$145,2)</f>
        <v>0</v>
      </c>
      <c r="S145" s="25"/>
      <c r="T145" s="25" t="str">
        <f t="array" ref="T145">INDEX(М[Форма закупа],MATCH(1,IF(($B145=М[Наим.])*($C145=М[Артикул, марка, произв.])*($D145=М[Хар-ка])*($S145=М[Прим.]),{1},($B145=М[Наим.])*($C145=М[Артикул, марка, произв.])*($D145=М[Хар-ка])*($S145=М[Прим.])),0))</f>
        <v>Закупка подрядчик</v>
      </c>
    </row>
    <row r="146" spans="1:20" ht="10.95" customHeight="1" outlineLevel="4" x14ac:dyDescent="0.2">
      <c r="A146" s="23" t="s">
        <v>129</v>
      </c>
      <c r="B146" s="24" t="s">
        <v>70</v>
      </c>
      <c r="C146" s="25"/>
      <c r="D146" s="25" t="s">
        <v>74</v>
      </c>
      <c r="E146" s="26" t="s">
        <v>32</v>
      </c>
      <c r="F146" s="29">
        <v>1.0149999999999999</v>
      </c>
      <c r="G146" s="27"/>
      <c r="H146" s="27"/>
      <c r="I146" s="27"/>
      <c r="J146" s="27"/>
      <c r="K146" s="27"/>
      <c r="L146" s="27"/>
      <c r="M146" s="27"/>
      <c r="N146" s="27"/>
      <c r="O146" s="33">
        <v>1377.06</v>
      </c>
      <c r="P146" s="33">
        <f>SUM($G$146:$O$146)</f>
        <v>1377.06</v>
      </c>
      <c r="Q146" s="33">
        <f t="array" ref="Q146">INDEX(М[Цена за ед., руб],MATCH(1,IF(($B146=М[Наим.])*($C146=М[Артикул, марка, произв.])*($D146=М[Хар-ка])*($S146=М[Прим.]),{1},($B146=М[Наим.])*($C146=М[Артикул, марка, произв.])*($D146=М[Хар-ка])*($S146=М[Прим.])),0))</f>
        <v>0</v>
      </c>
      <c r="R146" s="33">
        <f>ROUND($P$146*$Q$146,2)</f>
        <v>0</v>
      </c>
      <c r="S146" s="25"/>
      <c r="T146" s="25" t="str">
        <f t="array" ref="T146">INDEX(М[Форма закупа],MATCH(1,IF(($B146=М[Наим.])*($C146=М[Артикул, марка, произв.])*($D146=М[Хар-ка])*($S146=М[Прим.]),{1},($B146=М[Наим.])*($C146=М[Артикул, марка, произв.])*($D146=М[Хар-ка])*($S146=М[Прим.])),0))</f>
        <v>Закупка подрядчик</v>
      </c>
    </row>
    <row r="147" spans="1:20" ht="10.95" customHeight="1" outlineLevel="4" x14ac:dyDescent="0.2">
      <c r="A147" s="23" t="s">
        <v>130</v>
      </c>
      <c r="B147" s="24" t="s">
        <v>62</v>
      </c>
      <c r="C147" s="25"/>
      <c r="D147" s="25" t="s">
        <v>63</v>
      </c>
      <c r="E147" s="26" t="s">
        <v>32</v>
      </c>
      <c r="F147" s="29">
        <v>1.0149999999999999</v>
      </c>
      <c r="G147" s="28">
        <v>104.41</v>
      </c>
      <c r="H147" s="28">
        <v>114.74</v>
      </c>
      <c r="I147" s="27"/>
      <c r="J147" s="27"/>
      <c r="K147" s="27"/>
      <c r="L147" s="27"/>
      <c r="M147" s="27"/>
      <c r="N147" s="27"/>
      <c r="O147" s="28">
        <v>104.41</v>
      </c>
      <c r="P147" s="28">
        <f>SUM($G$147:$O$147)</f>
        <v>323.55999999999995</v>
      </c>
      <c r="Q147" s="33">
        <f t="array" ref="Q147">INDEX(М[Цена за ед., руб],MATCH(1,IF(($B147=М[Наим.])*($C147=М[Артикул, марка, произв.])*($D147=М[Хар-ка])*($S147=М[Прим.]),{1},($B147=М[Наим.])*($C147=М[Артикул, марка, произв.])*($D147=М[Хар-ка])*($S147=М[Прим.])),0))</f>
        <v>0</v>
      </c>
      <c r="R147" s="33">
        <f>ROUND($P$147*$Q$147,2)</f>
        <v>0</v>
      </c>
      <c r="S147" s="25" t="s">
        <v>131</v>
      </c>
      <c r="T147" s="25" t="str">
        <f t="array" ref="T147">INDEX(М[Форма закупа],MATCH(1,IF(($B147=М[Наим.])*($C147=М[Артикул, марка, произв.])*($D147=М[Хар-ка])*($S147=М[Прим.]),{1},($B147=М[Наим.])*($C147=М[Артикул, марка, произв.])*($D147=М[Хар-ка])*($S147=М[Прим.])),0))</f>
        <v>Закупка подрядчик</v>
      </c>
    </row>
    <row r="148" spans="1:20" ht="10.95" customHeight="1" outlineLevel="4" x14ac:dyDescent="0.2">
      <c r="A148" s="23" t="s">
        <v>132</v>
      </c>
      <c r="B148" s="24" t="s">
        <v>62</v>
      </c>
      <c r="C148" s="25"/>
      <c r="D148" s="25" t="s">
        <v>133</v>
      </c>
      <c r="E148" s="26" t="s">
        <v>32</v>
      </c>
      <c r="F148" s="29">
        <v>1.0149999999999999</v>
      </c>
      <c r="G148" s="27"/>
      <c r="H148" s="27"/>
      <c r="I148" s="27"/>
      <c r="J148" s="28">
        <v>6.37</v>
      </c>
      <c r="K148" s="28">
        <v>6.37</v>
      </c>
      <c r="L148" s="27"/>
      <c r="M148" s="27"/>
      <c r="N148" s="27"/>
      <c r="O148" s="33">
        <v>1173.6500000000001</v>
      </c>
      <c r="P148" s="33">
        <f>SUM($G$148:$O$148)</f>
        <v>1186.3900000000001</v>
      </c>
      <c r="Q148" s="33">
        <f t="array" ref="Q148">INDEX(М[Цена за ед., руб],MATCH(1,IF(($B148=М[Наим.])*($C148=М[Артикул, марка, произв.])*($D148=М[Хар-ка])*($S148=М[Прим.]),{1},($B148=М[Наим.])*($C148=М[Артикул, марка, произв.])*($D148=М[Хар-ка])*($S148=М[Прим.])),0))</f>
        <v>0</v>
      </c>
      <c r="R148" s="33">
        <f>ROUND($P$148*$Q$148,2)</f>
        <v>0</v>
      </c>
      <c r="S148" s="25" t="s">
        <v>134</v>
      </c>
      <c r="T148" s="25" t="str">
        <f t="array" ref="T148">INDEX(М[Форма закупа],MATCH(1,IF(($B148=М[Наим.])*($C148=М[Артикул, марка, произв.])*($D148=М[Хар-ка])*($S148=М[Прим.]),{1},($B148=М[Наим.])*($C148=М[Артикул, марка, произв.])*($D148=М[Хар-ка])*($S148=М[Прим.])),0))</f>
        <v>Закупка подрядчик</v>
      </c>
    </row>
    <row r="149" spans="1:20" ht="10.95" customHeight="1" outlineLevel="4" x14ac:dyDescent="0.2">
      <c r="A149" s="23" t="s">
        <v>135</v>
      </c>
      <c r="B149" s="24" t="s">
        <v>62</v>
      </c>
      <c r="C149" s="25"/>
      <c r="D149" s="25" t="s">
        <v>98</v>
      </c>
      <c r="E149" s="26" t="s">
        <v>32</v>
      </c>
      <c r="F149" s="29">
        <v>1.0149999999999999</v>
      </c>
      <c r="G149" s="28">
        <v>22.52</v>
      </c>
      <c r="H149" s="28">
        <v>16.84</v>
      </c>
      <c r="I149" s="28">
        <v>20.86</v>
      </c>
      <c r="J149" s="28">
        <v>8.56</v>
      </c>
      <c r="K149" s="28">
        <v>5.65</v>
      </c>
      <c r="L149" s="28">
        <v>20.86</v>
      </c>
      <c r="M149" s="28">
        <v>19.510000000000002</v>
      </c>
      <c r="N149" s="28">
        <v>19.510000000000002</v>
      </c>
      <c r="O149" s="28">
        <v>15.27</v>
      </c>
      <c r="P149" s="28">
        <f>SUM($G$149:$O$149)</f>
        <v>149.58000000000001</v>
      </c>
      <c r="Q149" s="33">
        <f t="array" ref="Q149">INDEX(М[Цена за ед., руб],MATCH(1,IF(($B149=М[Наим.])*($C149=М[Артикул, марка, произв.])*($D149=М[Хар-ка])*($S149=М[Прим.]),{1},($B149=М[Наим.])*($C149=М[Артикул, марка, произв.])*($D149=М[Хар-ка])*($S149=М[Прим.])),0))</f>
        <v>0</v>
      </c>
      <c r="R149" s="33">
        <f>ROUND($P$149*$Q$149,2)</f>
        <v>0</v>
      </c>
      <c r="S149" s="25" t="s">
        <v>136</v>
      </c>
      <c r="T149" s="25" t="str">
        <f t="array" ref="T149">INDEX(М[Форма закупа],MATCH(1,IF(($B149=М[Наим.])*($C149=М[Артикул, марка, произв.])*($D149=М[Хар-ка])*($S149=М[Прим.]),{1},($B149=М[Наим.])*($C149=М[Артикул, марка, произв.])*($D149=М[Хар-ка])*($S149=М[Прим.])),0))</f>
        <v>Закупка подрядчик</v>
      </c>
    </row>
    <row r="150" spans="1:20" ht="10.95" customHeight="1" outlineLevel="4" x14ac:dyDescent="0.2">
      <c r="A150" s="23" t="s">
        <v>137</v>
      </c>
      <c r="B150" s="24" t="s">
        <v>138</v>
      </c>
      <c r="C150" s="25"/>
      <c r="D150" s="25" t="s">
        <v>139</v>
      </c>
      <c r="E150" s="26" t="s">
        <v>32</v>
      </c>
      <c r="F150" s="29">
        <v>1.0149999999999999</v>
      </c>
      <c r="G150" s="28">
        <v>185.62</v>
      </c>
      <c r="H150" s="28">
        <v>180.84</v>
      </c>
      <c r="I150" s="27"/>
      <c r="J150" s="28">
        <v>34.17</v>
      </c>
      <c r="K150" s="28">
        <v>34.17</v>
      </c>
      <c r="L150" s="27"/>
      <c r="M150" s="27"/>
      <c r="N150" s="27"/>
      <c r="O150" s="28">
        <v>288.11</v>
      </c>
      <c r="P150" s="28">
        <f>SUM($G$150:$O$150)</f>
        <v>722.91000000000008</v>
      </c>
      <c r="Q150" s="33">
        <f t="array" ref="Q150">INDEX(М[Цена за ед., руб],MATCH(1,IF(($B150=М[Наим.])*($C150=М[Артикул, марка, произв.])*($D150=М[Хар-ка])*($S150=М[Прим.]),{1},($B150=М[Наим.])*($C150=М[Артикул, марка, произв.])*($D150=М[Хар-ка])*($S150=М[Прим.])),0))</f>
        <v>0</v>
      </c>
      <c r="R150" s="33">
        <f>ROUND($P$150*$Q$150,2)</f>
        <v>0</v>
      </c>
      <c r="S150" s="25"/>
      <c r="T150" s="25" t="str">
        <f t="array" ref="T150">INDEX(М[Форма закупа],MATCH(1,IF(($B150=М[Наим.])*($C150=М[Артикул, марка, произв.])*($D150=М[Хар-ка])*($S150=М[Прим.]),{1},($B150=М[Наим.])*($C150=М[Артикул, марка, произв.])*($D150=М[Хар-ка])*($S150=М[Прим.])),0))</f>
        <v>Закупка подрядчик</v>
      </c>
    </row>
    <row r="151" spans="1:20" ht="10.95" customHeight="1" outlineLevel="2" x14ac:dyDescent="0.2">
      <c r="A151" s="13" t="s">
        <v>140</v>
      </c>
      <c r="B151" s="14" t="s">
        <v>141</v>
      </c>
      <c r="C151" s="15"/>
      <c r="D151" s="15"/>
      <c r="E151" s="16"/>
      <c r="F151" s="17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83"/>
      <c r="R151" s="83">
        <f>SUM($R$152)</f>
        <v>0</v>
      </c>
      <c r="S151" s="19"/>
      <c r="T151" s="19"/>
    </row>
    <row r="152" spans="1:20" ht="10.95" customHeight="1" outlineLevel="3" x14ac:dyDescent="0.2">
      <c r="A152" s="13" t="s">
        <v>142</v>
      </c>
      <c r="B152" s="14" t="s">
        <v>141</v>
      </c>
      <c r="C152" s="15"/>
      <c r="D152" s="15"/>
      <c r="E152" s="16"/>
      <c r="F152" s="17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83"/>
      <c r="R152" s="83">
        <f>SUM($R$155,$R$153)</f>
        <v>0</v>
      </c>
      <c r="S152" s="19"/>
      <c r="T152" s="19"/>
    </row>
    <row r="153" spans="1:20" ht="10.95" customHeight="1" outlineLevel="4" x14ac:dyDescent="0.2">
      <c r="A153" s="20"/>
      <c r="B153" s="14" t="s">
        <v>30</v>
      </c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84"/>
      <c r="R153" s="85">
        <f>SUM($R$154)</f>
        <v>0</v>
      </c>
      <c r="S153" s="18"/>
      <c r="T153" s="22"/>
    </row>
    <row r="154" spans="1:20" ht="46.95" customHeight="1" outlineLevel="4" x14ac:dyDescent="0.2">
      <c r="A154" s="23"/>
      <c r="B154" s="24" t="s">
        <v>143</v>
      </c>
      <c r="C154" s="25"/>
      <c r="D154" s="25"/>
      <c r="E154" s="26" t="s">
        <v>52</v>
      </c>
      <c r="F154" s="27"/>
      <c r="G154" s="30">
        <v>3</v>
      </c>
      <c r="H154" s="30">
        <v>3</v>
      </c>
      <c r="I154" s="30">
        <v>3</v>
      </c>
      <c r="J154" s="30">
        <v>4</v>
      </c>
      <c r="K154" s="30">
        <v>6</v>
      </c>
      <c r="L154" s="30">
        <v>4</v>
      </c>
      <c r="M154" s="30">
        <v>3</v>
      </c>
      <c r="N154" s="30">
        <v>3</v>
      </c>
      <c r="O154" s="30">
        <v>4</v>
      </c>
      <c r="P154" s="30">
        <f>SUM($G$154:$O$154)</f>
        <v>33</v>
      </c>
      <c r="Q154" s="33">
        <f t="array" ref="Q154">INDEX(Р[Цена за ед., руб],MATCH(1,IF(($B154=Р[Наименование])*($S154=Р[Примечание]),{1},($B154=Р[Наименование])*($S154=Р[Примечание])),0))</f>
        <v>0</v>
      </c>
      <c r="R154" s="33">
        <f>ROUND($P$154*$Q$154,2)</f>
        <v>0</v>
      </c>
      <c r="S154" s="25" t="s">
        <v>144</v>
      </c>
      <c r="T154" s="25"/>
    </row>
    <row r="155" spans="1:20" ht="10.95" customHeight="1" outlineLevel="4" x14ac:dyDescent="0.2">
      <c r="A155" s="20"/>
      <c r="B155" s="14" t="s">
        <v>34</v>
      </c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84"/>
      <c r="R155" s="85">
        <f>SUM($R$156:$R$169)</f>
        <v>0</v>
      </c>
      <c r="S155" s="18"/>
      <c r="T155" s="22"/>
    </row>
    <row r="156" spans="1:20" ht="22.95" customHeight="1" outlineLevel="4" x14ac:dyDescent="0.2">
      <c r="A156" s="23" t="s">
        <v>35</v>
      </c>
      <c r="B156" s="24" t="s">
        <v>36</v>
      </c>
      <c r="C156" s="25"/>
      <c r="D156" s="25" t="s">
        <v>145</v>
      </c>
      <c r="E156" s="26" t="s">
        <v>38</v>
      </c>
      <c r="F156" s="29">
        <v>1.0149999999999999</v>
      </c>
      <c r="G156" s="29">
        <v>1.4E-2</v>
      </c>
      <c r="H156" s="29">
        <v>1.4E-2</v>
      </c>
      <c r="I156" s="29">
        <v>1.4E-2</v>
      </c>
      <c r="J156" s="29">
        <v>1.4E-2</v>
      </c>
      <c r="K156" s="28">
        <v>0.08</v>
      </c>
      <c r="L156" s="29">
        <v>4.7E-2</v>
      </c>
      <c r="M156" s="29">
        <v>1.4E-2</v>
      </c>
      <c r="N156" s="29">
        <v>1.4E-2</v>
      </c>
      <c r="O156" s="29">
        <v>0.159</v>
      </c>
      <c r="P156" s="28">
        <f>SUM($G$156:$O$156)</f>
        <v>0.37</v>
      </c>
      <c r="Q156" s="33">
        <f t="array" ref="Q156">INDEX(М[Цена за ед., руб],MATCH(1,IF(($B156=М[Наим.])*($C156=М[Артикул, марка, произв.])*($D156=М[Хар-ка])*($S156=М[Прим.]),{1},($B156=М[Наим.])*($C156=М[Артикул, марка, произв.])*($D156=М[Хар-ка])*($S156=М[Прим.])),0))</f>
        <v>0</v>
      </c>
      <c r="R156" s="33">
        <f>ROUND($P$156*$Q$156,2)</f>
        <v>0</v>
      </c>
      <c r="S156" s="25"/>
      <c r="T156" s="25" t="str">
        <f t="array" ref="T156">INDEX(М[Форма закупа],MATCH(1,IF(($B156=М[Наим.])*($C156=М[Артикул, марка, произв.])*($D156=М[Хар-ка])*($S156=М[Прим.]),{1},($B156=М[Наим.])*($C156=М[Артикул, марка, произв.])*($D156=М[Хар-ка])*($S156=М[Прим.])),0))</f>
        <v>Закупка подрядчик</v>
      </c>
    </row>
    <row r="157" spans="1:20" ht="22.95" customHeight="1" outlineLevel="4" x14ac:dyDescent="0.2">
      <c r="A157" s="23" t="s">
        <v>39</v>
      </c>
      <c r="B157" s="24" t="s">
        <v>36</v>
      </c>
      <c r="C157" s="25"/>
      <c r="D157" s="25" t="s">
        <v>146</v>
      </c>
      <c r="E157" s="26" t="s">
        <v>38</v>
      </c>
      <c r="F157" s="29">
        <v>1.0149999999999999</v>
      </c>
      <c r="G157" s="29">
        <v>1E-3</v>
      </c>
      <c r="H157" s="29">
        <v>1E-3</v>
      </c>
      <c r="I157" s="29">
        <v>1E-3</v>
      </c>
      <c r="J157" s="29">
        <v>1E-3</v>
      </c>
      <c r="K157" s="29">
        <v>1E-3</v>
      </c>
      <c r="L157" s="29">
        <v>1E-3</v>
      </c>
      <c r="M157" s="29">
        <v>1E-3</v>
      </c>
      <c r="N157" s="29">
        <v>1E-3</v>
      </c>
      <c r="O157" s="27"/>
      <c r="P157" s="29">
        <f>SUM($G$157:$O$157)</f>
        <v>8.0000000000000002E-3</v>
      </c>
      <c r="Q157" s="33">
        <f t="array" ref="Q157">INDEX(М[Цена за ед., руб],MATCH(1,IF(($B157=М[Наим.])*($C157=М[Артикул, марка, произв.])*($D157=М[Хар-ка])*($S157=М[Прим.]),{1},($B157=М[Наим.])*($C157=М[Артикул, марка, произв.])*($D157=М[Хар-ка])*($S157=М[Прим.])),0))</f>
        <v>0</v>
      </c>
      <c r="R157" s="33">
        <f>ROUND($P$157*$Q$157,2)</f>
        <v>0</v>
      </c>
      <c r="S157" s="25"/>
      <c r="T157" s="25" t="str">
        <f t="array" ref="T157">INDEX(М[Форма закупа],MATCH(1,IF(($B157=М[Наим.])*($C157=М[Артикул, марка, произв.])*($D157=М[Хар-ка])*($S157=М[Прим.]),{1},($B157=М[Наим.])*($C157=М[Артикул, марка, произв.])*($D157=М[Хар-ка])*($S157=М[Прим.])),0))</f>
        <v>Закупка подрядчик</v>
      </c>
    </row>
    <row r="158" spans="1:20" ht="22.95" customHeight="1" outlineLevel="4" x14ac:dyDescent="0.2">
      <c r="A158" s="23" t="s">
        <v>42</v>
      </c>
      <c r="B158" s="24" t="s">
        <v>36</v>
      </c>
      <c r="C158" s="25"/>
      <c r="D158" s="25" t="s">
        <v>147</v>
      </c>
      <c r="E158" s="26" t="s">
        <v>38</v>
      </c>
      <c r="F158" s="29">
        <v>1.0149999999999999</v>
      </c>
      <c r="G158" s="29">
        <v>1.2999999999999999E-2</v>
      </c>
      <c r="H158" s="29">
        <v>1.2999999999999999E-2</v>
      </c>
      <c r="I158" s="29">
        <v>1.2999999999999999E-2</v>
      </c>
      <c r="J158" s="29">
        <v>1.2999999999999999E-2</v>
      </c>
      <c r="K158" s="29">
        <v>1.2999999999999999E-2</v>
      </c>
      <c r="L158" s="29">
        <v>1.2999999999999999E-2</v>
      </c>
      <c r="M158" s="29">
        <v>1.2999999999999999E-2</v>
      </c>
      <c r="N158" s="29">
        <v>1.2999999999999999E-2</v>
      </c>
      <c r="O158" s="27"/>
      <c r="P158" s="29">
        <f>SUM($G$158:$O$158)</f>
        <v>0.104</v>
      </c>
      <c r="Q158" s="33">
        <f t="array" ref="Q158">INDEX(М[Цена за ед., руб],MATCH(1,IF(($B158=М[Наим.])*($C158=М[Артикул, марка, произв.])*($D158=М[Хар-ка])*($S158=М[Прим.]),{1},($B158=М[Наим.])*($C158=М[Артикул, марка, произв.])*($D158=М[Хар-ка])*($S158=М[Прим.])),0))</f>
        <v>0</v>
      </c>
      <c r="R158" s="33">
        <f>ROUND($P$158*$Q$158,2)</f>
        <v>0</v>
      </c>
      <c r="S158" s="25"/>
      <c r="T158" s="25" t="str">
        <f t="array" ref="T158">INDEX(М[Форма закупа],MATCH(1,IF(($B158=М[Наим.])*($C158=М[Артикул, марка, произв.])*($D158=М[Хар-ка])*($S158=М[Прим.]),{1},($B158=М[Наим.])*($C158=М[Артикул, марка, произв.])*($D158=М[Хар-ка])*($S158=М[Прим.])),0))</f>
        <v>Закупка подрядчик</v>
      </c>
    </row>
    <row r="159" spans="1:20" ht="10.95" customHeight="1" outlineLevel="4" x14ac:dyDescent="0.2">
      <c r="A159" s="23" t="s">
        <v>46</v>
      </c>
      <c r="B159" s="24" t="s">
        <v>119</v>
      </c>
      <c r="C159" s="25"/>
      <c r="D159" s="25" t="s">
        <v>148</v>
      </c>
      <c r="E159" s="26" t="s">
        <v>32</v>
      </c>
      <c r="F159" s="29">
        <v>1.0149999999999999</v>
      </c>
      <c r="G159" s="28">
        <v>30.69</v>
      </c>
      <c r="H159" s="28">
        <v>30.69</v>
      </c>
      <c r="I159" s="28">
        <v>30.69</v>
      </c>
      <c r="J159" s="28">
        <v>30.69</v>
      </c>
      <c r="K159" s="28">
        <v>30.69</v>
      </c>
      <c r="L159" s="28">
        <v>30.69</v>
      </c>
      <c r="M159" s="28">
        <v>30.69</v>
      </c>
      <c r="N159" s="28">
        <v>30.69</v>
      </c>
      <c r="O159" s="27"/>
      <c r="P159" s="28">
        <f>SUM($G$159:$O$159)</f>
        <v>245.52</v>
      </c>
      <c r="Q159" s="33">
        <f t="array" ref="Q159">INDEX(М[Цена за ед., руб],MATCH(1,IF(($B159=М[Наим.])*($C159=М[Артикул, марка, произв.])*($D159=М[Хар-ка])*($S159=М[Прим.]),{1},($B159=М[Наим.])*($C159=М[Артикул, марка, произв.])*($D159=М[Хар-ка])*($S159=М[Прим.])),0))</f>
        <v>0</v>
      </c>
      <c r="R159" s="33">
        <f>ROUND($P$159*$Q$159,2)</f>
        <v>0</v>
      </c>
      <c r="S159" s="25"/>
      <c r="T159" s="25" t="str">
        <f t="array" ref="T159">INDEX(М[Форма закупа],MATCH(1,IF(($B159=М[Наим.])*($C159=М[Артикул, марка, произв.])*($D159=М[Хар-ка])*($S159=М[Прим.]),{1},($B159=М[Наим.])*($C159=М[Артикул, марка, произв.])*($D159=М[Хар-ка])*($S159=М[Прим.])),0))</f>
        <v>Закупка подрядчик</v>
      </c>
    </row>
    <row r="160" spans="1:20" ht="10.95" customHeight="1" outlineLevel="4" x14ac:dyDescent="0.2">
      <c r="A160" s="23" t="s">
        <v>49</v>
      </c>
      <c r="B160" s="24" t="s">
        <v>40</v>
      </c>
      <c r="C160" s="25"/>
      <c r="D160" s="25" t="s">
        <v>149</v>
      </c>
      <c r="E160" s="26" t="s">
        <v>32</v>
      </c>
      <c r="F160" s="29">
        <v>1.0149999999999999</v>
      </c>
      <c r="G160" s="28">
        <v>15.46</v>
      </c>
      <c r="H160" s="28">
        <v>15.46</v>
      </c>
      <c r="I160" s="28">
        <v>15.46</v>
      </c>
      <c r="J160" s="28">
        <v>15.46</v>
      </c>
      <c r="K160" s="28">
        <v>15.46</v>
      </c>
      <c r="L160" s="28">
        <v>15.46</v>
      </c>
      <c r="M160" s="28">
        <v>15.46</v>
      </c>
      <c r="N160" s="28">
        <v>15.46</v>
      </c>
      <c r="O160" s="27"/>
      <c r="P160" s="28">
        <f>SUM($G$160:$O$160)</f>
        <v>123.68000000000004</v>
      </c>
      <c r="Q160" s="33">
        <f t="array" ref="Q160">INDEX(М[Цена за ед., руб],MATCH(1,IF(($B160=М[Наим.])*($C160=М[Артикул, марка, произв.])*($D160=М[Хар-ка])*($S160=М[Прим.]),{1},($B160=М[Наим.])*($C160=М[Артикул, марка, произв.])*($D160=М[Хар-ка])*($S160=М[Прим.])),0))</f>
        <v>0</v>
      </c>
      <c r="R160" s="33">
        <f>ROUND($P$160*$Q$160,2)</f>
        <v>0</v>
      </c>
      <c r="S160" s="25"/>
      <c r="T160" s="25" t="str">
        <f t="array" ref="T160">INDEX(М[Форма закупа],MATCH(1,IF(($B160=М[Наим.])*($C160=М[Артикул, марка, произв.])*($D160=М[Хар-ка])*($S160=М[Прим.]),{1},($B160=М[Наим.])*($C160=М[Артикул, марка, произв.])*($D160=М[Хар-ка])*($S160=М[Прим.])),0))</f>
        <v>Закупка подрядчик</v>
      </c>
    </row>
    <row r="161" spans="1:20" ht="10.95" customHeight="1" outlineLevel="4" x14ac:dyDescent="0.2">
      <c r="A161" s="23" t="s">
        <v>53</v>
      </c>
      <c r="B161" s="24" t="s">
        <v>40</v>
      </c>
      <c r="C161" s="25"/>
      <c r="D161" s="25" t="s">
        <v>150</v>
      </c>
      <c r="E161" s="26" t="s">
        <v>32</v>
      </c>
      <c r="F161" s="29">
        <v>1.0149999999999999</v>
      </c>
      <c r="G161" s="28">
        <v>2.73</v>
      </c>
      <c r="H161" s="28">
        <v>2.73</v>
      </c>
      <c r="I161" s="28">
        <v>2.73</v>
      </c>
      <c r="J161" s="28">
        <v>2.73</v>
      </c>
      <c r="K161" s="28">
        <v>2.73</v>
      </c>
      <c r="L161" s="28">
        <v>2.73</v>
      </c>
      <c r="M161" s="28">
        <v>2.73</v>
      </c>
      <c r="N161" s="28">
        <v>2.73</v>
      </c>
      <c r="O161" s="27"/>
      <c r="P161" s="28">
        <f>SUM($G$161:$O$161)</f>
        <v>21.84</v>
      </c>
      <c r="Q161" s="33">
        <f t="array" ref="Q161">INDEX(М[Цена за ед., руб],MATCH(1,IF(($B161=М[Наим.])*($C161=М[Артикул, марка, произв.])*($D161=М[Хар-ка])*($S161=М[Прим.]),{1},($B161=М[Наим.])*($C161=М[Артикул, марка, произв.])*($D161=М[Хар-ка])*($S161=М[Прим.])),0))</f>
        <v>0</v>
      </c>
      <c r="R161" s="33">
        <f>ROUND($P$161*$Q$161,2)</f>
        <v>0</v>
      </c>
      <c r="S161" s="25"/>
      <c r="T161" s="25" t="str">
        <f t="array" ref="T161">INDEX(М[Форма закупа],MATCH(1,IF(($B161=М[Наим.])*($C161=М[Артикул, марка, произв.])*($D161=М[Хар-ка])*($S161=М[Прим.]),{1},($B161=М[Наим.])*($C161=М[Артикул, марка, произв.])*($D161=М[Хар-ка])*($S161=М[Прим.])),0))</f>
        <v>Закупка подрядчик</v>
      </c>
    </row>
    <row r="162" spans="1:20" ht="10.95" customHeight="1" outlineLevel="4" x14ac:dyDescent="0.2">
      <c r="A162" s="23" t="s">
        <v>56</v>
      </c>
      <c r="B162" s="24" t="s">
        <v>40</v>
      </c>
      <c r="C162" s="25"/>
      <c r="D162" s="25" t="s">
        <v>151</v>
      </c>
      <c r="E162" s="26" t="s">
        <v>32</v>
      </c>
      <c r="F162" s="29">
        <v>1.0149999999999999</v>
      </c>
      <c r="G162" s="28">
        <v>4.91</v>
      </c>
      <c r="H162" s="28">
        <v>4.91</v>
      </c>
      <c r="I162" s="28">
        <v>4.91</v>
      </c>
      <c r="J162" s="28">
        <v>4.91</v>
      </c>
      <c r="K162" s="28">
        <v>20.63</v>
      </c>
      <c r="L162" s="28">
        <v>12.77</v>
      </c>
      <c r="M162" s="28">
        <v>4.91</v>
      </c>
      <c r="N162" s="28">
        <v>4.91</v>
      </c>
      <c r="O162" s="28">
        <v>37.340000000000003</v>
      </c>
      <c r="P162" s="32">
        <f>SUM($G$162:$O$162)</f>
        <v>100.19999999999999</v>
      </c>
      <c r="Q162" s="33">
        <f t="array" ref="Q162">INDEX(М[Цена за ед., руб],MATCH(1,IF(($B162=М[Наим.])*($C162=М[Артикул, марка, произв.])*($D162=М[Хар-ка])*($S162=М[Прим.]),{1},($B162=М[Наим.])*($C162=М[Артикул, марка, произв.])*($D162=М[Хар-ка])*($S162=М[Прим.])),0))</f>
        <v>0</v>
      </c>
      <c r="R162" s="33">
        <f>ROUND($P$162*$Q$162,2)</f>
        <v>0</v>
      </c>
      <c r="S162" s="25"/>
      <c r="T162" s="25" t="str">
        <f t="array" ref="T162">INDEX(М[Форма закупа],MATCH(1,IF(($B162=М[Наим.])*($C162=М[Артикул, марка, произв.])*($D162=М[Хар-ка])*($S162=М[Прим.]),{1},($B162=М[Наим.])*($C162=М[Артикул, марка, произв.])*($D162=М[Хар-ка])*($S162=М[Прим.])),0))</f>
        <v>Закупка подрядчик</v>
      </c>
    </row>
    <row r="163" spans="1:20" ht="46.95" customHeight="1" outlineLevel="4" x14ac:dyDescent="0.2">
      <c r="A163" s="23" t="s">
        <v>73</v>
      </c>
      <c r="B163" s="24" t="s">
        <v>43</v>
      </c>
      <c r="C163" s="25"/>
      <c r="D163" s="25" t="s">
        <v>152</v>
      </c>
      <c r="E163" s="26" t="s">
        <v>45</v>
      </c>
      <c r="F163" s="29">
        <v>0.14000000000000001</v>
      </c>
      <c r="G163" s="27"/>
      <c r="H163" s="27"/>
      <c r="I163" s="27"/>
      <c r="J163" s="28">
        <v>0.04</v>
      </c>
      <c r="K163" s="28">
        <v>0.04</v>
      </c>
      <c r="L163" s="27"/>
      <c r="M163" s="27"/>
      <c r="N163" s="27"/>
      <c r="O163" s="27"/>
      <c r="P163" s="28">
        <f>SUM($G$163:$O$163)</f>
        <v>0.08</v>
      </c>
      <c r="Q163" s="33">
        <f t="array" ref="Q163">INDEX(М[Цена за ед., руб],MATCH(1,IF(($B163=М[Наим.])*($C163=М[Артикул, марка, произв.])*($D163=М[Хар-ка])*($S163=М[Прим.]),{1},($B163=М[Наим.])*($C163=М[Артикул, марка, произв.])*($D163=М[Хар-ка])*($S163=М[Прим.])),0))</f>
        <v>0</v>
      </c>
      <c r="R163" s="33">
        <f>ROUND($P$163*$Q$163,2)</f>
        <v>0</v>
      </c>
      <c r="S163" s="25"/>
      <c r="T163" s="25" t="str">
        <f t="array" ref="T163">INDEX(М[Форма закупа],MATCH(1,IF(($B163=М[Наим.])*($C163=М[Артикул, марка, произв.])*($D163=М[Хар-ка])*($S163=М[Прим.]),{1},($B163=М[Наим.])*($C163=М[Артикул, марка, произв.])*($D163=М[Хар-ка])*($S163=М[Прим.])),0))</f>
        <v>Закупка подрядчик</v>
      </c>
    </row>
    <row r="164" spans="1:20" ht="46.95" customHeight="1" outlineLevel="4" x14ac:dyDescent="0.2">
      <c r="A164" s="23" t="s">
        <v>75</v>
      </c>
      <c r="B164" s="24" t="s">
        <v>43</v>
      </c>
      <c r="C164" s="25"/>
      <c r="D164" s="25" t="s">
        <v>44</v>
      </c>
      <c r="E164" s="26" t="s">
        <v>45</v>
      </c>
      <c r="F164" s="29">
        <v>0.14000000000000001</v>
      </c>
      <c r="G164" s="28">
        <v>0.84</v>
      </c>
      <c r="H164" s="28">
        <v>0.84</v>
      </c>
      <c r="I164" s="28">
        <v>0.84</v>
      </c>
      <c r="J164" s="28">
        <v>0.84</v>
      </c>
      <c r="K164" s="28">
        <v>0.98</v>
      </c>
      <c r="L164" s="28">
        <v>0.91</v>
      </c>
      <c r="M164" s="28">
        <v>0.84</v>
      </c>
      <c r="N164" s="28">
        <v>0.84</v>
      </c>
      <c r="O164" s="28">
        <v>0.34</v>
      </c>
      <c r="P164" s="28">
        <f>SUM($G$164:$O$164)</f>
        <v>7.27</v>
      </c>
      <c r="Q164" s="33">
        <f t="array" ref="Q164">INDEX(М[Цена за ед., руб],MATCH(1,IF(($B164=М[Наим.])*($C164=М[Артикул, марка, произв.])*($D164=М[Хар-ка])*($S164=М[Прим.]),{1},($B164=М[Наим.])*($C164=М[Артикул, марка, произв.])*($D164=М[Хар-ка])*($S164=М[Прим.])),0))</f>
        <v>0</v>
      </c>
      <c r="R164" s="33">
        <f>ROUND($P$164*$Q$164,2)</f>
        <v>0</v>
      </c>
      <c r="S164" s="25"/>
      <c r="T164" s="25" t="str">
        <f t="array" ref="T164">INDEX(М[Форма закупа],MATCH(1,IF(($B164=М[Наим.])*($C164=М[Артикул, марка, произв.])*($D164=М[Хар-ка])*($S164=М[Прим.]),{1},($B164=М[Наим.])*($C164=М[Артикул, марка, произв.])*($D164=М[Хар-ка])*($S164=М[Прим.])),0))</f>
        <v>Закупка подрядчик</v>
      </c>
    </row>
    <row r="165" spans="1:20" ht="10.95" customHeight="1" outlineLevel="4" x14ac:dyDescent="0.2">
      <c r="A165" s="23" t="s">
        <v>78</v>
      </c>
      <c r="B165" s="24" t="s">
        <v>47</v>
      </c>
      <c r="C165" s="25"/>
      <c r="D165" s="25" t="s">
        <v>48</v>
      </c>
      <c r="E165" s="26" t="s">
        <v>32</v>
      </c>
      <c r="F165" s="29">
        <v>7.6999999999999999E-2</v>
      </c>
      <c r="G165" s="28">
        <v>0.46</v>
      </c>
      <c r="H165" s="28">
        <v>0.46</v>
      </c>
      <c r="I165" s="28">
        <v>0.46</v>
      </c>
      <c r="J165" s="28">
        <v>0.49</v>
      </c>
      <c r="K165" s="28">
        <v>0.56999999999999995</v>
      </c>
      <c r="L165" s="32">
        <v>0.5</v>
      </c>
      <c r="M165" s="28">
        <v>0.46</v>
      </c>
      <c r="N165" s="28">
        <v>0.46</v>
      </c>
      <c r="O165" s="28">
        <v>0.19</v>
      </c>
      <c r="P165" s="28">
        <f>SUM($G$165:$O$165)</f>
        <v>4.05</v>
      </c>
      <c r="Q165" s="33">
        <f t="array" ref="Q165">INDEX(М[Цена за ед., руб],MATCH(1,IF(($B165=М[Наим.])*($C165=М[Артикул, марка, произв.])*($D165=М[Хар-ка])*($S165=М[Прим.]),{1},($B165=М[Наим.])*($C165=М[Артикул, марка, произв.])*($D165=М[Хар-ка])*($S165=М[Прим.])),0))</f>
        <v>0</v>
      </c>
      <c r="R165" s="33">
        <f>ROUND($P$165*$Q$165,2)</f>
        <v>0</v>
      </c>
      <c r="S165" s="25"/>
      <c r="T165" s="25" t="str">
        <f t="array" ref="T165">INDEX(М[Форма закупа],MATCH(1,IF(($B165=М[Наим.])*($C165=М[Артикул, марка, произв.])*($D165=М[Хар-ка])*($S165=М[Прим.]),{1},($B165=М[Наим.])*($C165=М[Артикул, марка, произв.])*($D165=М[Хар-ка])*($S165=М[Прим.])),0))</f>
        <v>Закупка подрядчик</v>
      </c>
    </row>
    <row r="166" spans="1:20" ht="10.95" customHeight="1" outlineLevel="4" x14ac:dyDescent="0.2">
      <c r="A166" s="23" t="s">
        <v>81</v>
      </c>
      <c r="B166" s="24" t="s">
        <v>54</v>
      </c>
      <c r="C166" s="25"/>
      <c r="D166" s="25" t="s">
        <v>55</v>
      </c>
      <c r="E166" s="26" t="s">
        <v>32</v>
      </c>
      <c r="F166" s="29">
        <v>1.4999999999999999E-2</v>
      </c>
      <c r="G166" s="32">
        <v>3.4</v>
      </c>
      <c r="H166" s="32">
        <v>3.4</v>
      </c>
      <c r="I166" s="32">
        <v>3.4</v>
      </c>
      <c r="J166" s="28">
        <v>3.47</v>
      </c>
      <c r="K166" s="28">
        <v>4.6900000000000004</v>
      </c>
      <c r="L166" s="28">
        <v>4.01</v>
      </c>
      <c r="M166" s="32">
        <v>3.4</v>
      </c>
      <c r="N166" s="32">
        <v>3.4</v>
      </c>
      <c r="O166" s="32">
        <v>2.9</v>
      </c>
      <c r="P166" s="28">
        <f>SUM($G$166:$O$166)</f>
        <v>32.069999999999993</v>
      </c>
      <c r="Q166" s="33">
        <f t="array" ref="Q166">INDEX(М[Цена за ед., руб],MATCH(1,IF(($B166=М[Наим.])*($C166=М[Артикул, марка, произв.])*($D166=М[Хар-ка])*($S166=М[Прим.]),{1},($B166=М[Наим.])*($C166=М[Артикул, марка, произв.])*($D166=М[Хар-ка])*($S166=М[Прим.])),0))</f>
        <v>0</v>
      </c>
      <c r="R166" s="33">
        <f>ROUND($P$166*$Q$166,2)</f>
        <v>0</v>
      </c>
      <c r="S166" s="25"/>
      <c r="T166" s="25" t="str">
        <f t="array" ref="T166">INDEX(М[Форма закупа],MATCH(1,IF(($B166=М[Наим.])*($C166=М[Артикул, марка, произв.])*($D166=М[Хар-ка])*($S166=М[Прим.]),{1},($B166=М[Наим.])*($C166=М[Артикул, марка, произв.])*($D166=М[Хар-ка])*($S166=М[Прим.])),0))</f>
        <v>Закупка подрядчик</v>
      </c>
    </row>
    <row r="167" spans="1:20" ht="10.95" customHeight="1" outlineLevel="4" x14ac:dyDescent="0.2">
      <c r="A167" s="23" t="s">
        <v>84</v>
      </c>
      <c r="B167" s="24" t="s">
        <v>70</v>
      </c>
      <c r="C167" s="25"/>
      <c r="D167" s="25" t="s">
        <v>72</v>
      </c>
      <c r="E167" s="26" t="s">
        <v>32</v>
      </c>
      <c r="F167" s="29">
        <v>1.0149999999999999</v>
      </c>
      <c r="G167" s="27"/>
      <c r="H167" s="27"/>
      <c r="I167" s="27"/>
      <c r="J167" s="28">
        <v>4.54</v>
      </c>
      <c r="K167" s="28">
        <v>4.54</v>
      </c>
      <c r="L167" s="27"/>
      <c r="M167" s="27"/>
      <c r="N167" s="27"/>
      <c r="O167" s="27"/>
      <c r="P167" s="28">
        <f>SUM($G$167:$O$167)</f>
        <v>9.08</v>
      </c>
      <c r="Q167" s="33">
        <f t="array" ref="Q167">INDEX(М[Цена за ед., руб],MATCH(1,IF(($B167=М[Наим.])*($C167=М[Артикул, марка, произв.])*($D167=М[Хар-ка])*($S167=М[Прим.]),{1},($B167=М[Наим.])*($C167=М[Артикул, марка, произв.])*($D167=М[Хар-ка])*($S167=М[Прим.])),0))</f>
        <v>0</v>
      </c>
      <c r="R167" s="33">
        <f>ROUND($P$167*$Q$167,2)</f>
        <v>0</v>
      </c>
      <c r="S167" s="25" t="s">
        <v>153</v>
      </c>
      <c r="T167" s="25" t="str">
        <f t="array" ref="T167">INDEX(М[Форма закупа],MATCH(1,IF(($B167=М[Наим.])*($C167=М[Артикул, марка, произв.])*($D167=М[Хар-ка])*($S167=М[Прим.]),{1},($B167=М[Наим.])*($C167=М[Артикул, марка, произв.])*($D167=М[Хар-ка])*($S167=М[Прим.])),0))</f>
        <v>Закупка подрядчик</v>
      </c>
    </row>
    <row r="168" spans="1:20" ht="10.95" customHeight="1" outlineLevel="4" x14ac:dyDescent="0.2">
      <c r="A168" s="23" t="s">
        <v>97</v>
      </c>
      <c r="B168" s="24" t="s">
        <v>70</v>
      </c>
      <c r="C168" s="25"/>
      <c r="D168" s="25" t="s">
        <v>154</v>
      </c>
      <c r="E168" s="26" t="s">
        <v>32</v>
      </c>
      <c r="F168" s="29">
        <v>1.0149999999999999</v>
      </c>
      <c r="G168" s="28">
        <v>42.78</v>
      </c>
      <c r="H168" s="28">
        <v>42.78</v>
      </c>
      <c r="I168" s="28">
        <v>42.78</v>
      </c>
      <c r="J168" s="28">
        <v>42.78</v>
      </c>
      <c r="K168" s="28">
        <v>42.78</v>
      </c>
      <c r="L168" s="28">
        <v>42.78</v>
      </c>
      <c r="M168" s="28">
        <v>42.78</v>
      </c>
      <c r="N168" s="28">
        <v>42.78</v>
      </c>
      <c r="O168" s="27"/>
      <c r="P168" s="28">
        <f>SUM($G$168:$O$168)</f>
        <v>342.24</v>
      </c>
      <c r="Q168" s="33">
        <f t="array" ref="Q168">INDEX(М[Цена за ед., руб],MATCH(1,IF(($B168=М[Наим.])*($C168=М[Артикул, марка, произв.])*($D168=М[Хар-ка])*($S168=М[Прим.]),{1},($B168=М[Наим.])*($C168=М[Артикул, марка, произв.])*($D168=М[Хар-ка])*($S168=М[Прим.])),0))</f>
        <v>0</v>
      </c>
      <c r="R168" s="33">
        <f>ROUND($P$168*$Q$168,2)</f>
        <v>0</v>
      </c>
      <c r="S168" s="25"/>
      <c r="T168" s="25" t="str">
        <f t="array" ref="T168">INDEX(М[Форма закупа],MATCH(1,IF(($B168=М[Наим.])*($C168=М[Артикул, марка, произв.])*($D168=М[Хар-ка])*($S168=М[Прим.]),{1},($B168=М[Наим.])*($C168=М[Артикул, марка, произв.])*($D168=М[Хар-ка])*($S168=М[Прим.])),0))</f>
        <v>Закупка подрядчик</v>
      </c>
    </row>
    <row r="169" spans="1:20" ht="22.95" customHeight="1" outlineLevel="4" x14ac:dyDescent="0.2">
      <c r="A169" s="23" t="s">
        <v>125</v>
      </c>
      <c r="B169" s="24" t="s">
        <v>155</v>
      </c>
      <c r="C169" s="25"/>
      <c r="D169" s="25" t="s">
        <v>156</v>
      </c>
      <c r="E169" s="26" t="s">
        <v>52</v>
      </c>
      <c r="F169" s="27"/>
      <c r="G169" s="30">
        <v>4</v>
      </c>
      <c r="H169" s="30">
        <v>4</v>
      </c>
      <c r="I169" s="30">
        <v>4</v>
      </c>
      <c r="J169" s="30">
        <v>4</v>
      </c>
      <c r="K169" s="30">
        <v>4</v>
      </c>
      <c r="L169" s="30">
        <v>4</v>
      </c>
      <c r="M169" s="30">
        <v>4</v>
      </c>
      <c r="N169" s="30">
        <v>4</v>
      </c>
      <c r="O169" s="27"/>
      <c r="P169" s="30">
        <f>SUM($G$169:$O$169)</f>
        <v>32</v>
      </c>
      <c r="Q169" s="33">
        <f t="array" ref="Q169">INDEX(М[Цена за ед., руб],MATCH(1,IF(($B169=М[Наим.])*($C169=М[Артикул, марка, произв.])*($D169=М[Хар-ка])*($S169=М[Прим.]),{1},($B169=М[Наим.])*($C169=М[Артикул, марка, произв.])*($D169=М[Хар-ка])*($S169=М[Прим.])),0))</f>
        <v>0</v>
      </c>
      <c r="R169" s="33">
        <f>ROUND($P$169*$Q$169,2)</f>
        <v>0</v>
      </c>
      <c r="S169" s="25" t="s">
        <v>157</v>
      </c>
      <c r="T169" s="25" t="str">
        <f t="array" ref="T169">INDEX(М[Форма закупа],MATCH(1,IF(($B169=М[Наим.])*($C169=М[Артикул, марка, произв.])*($D169=М[Хар-ка])*($S169=М[Прим.]),{1},($B169=М[Наим.])*($C169=М[Артикул, марка, произв.])*($D169=М[Хар-ка])*($S169=М[Прим.])),0))</f>
        <v>Закупка подрядчик</v>
      </c>
    </row>
    <row r="170" spans="1:20" ht="10.95" customHeight="1" outlineLevel="2" x14ac:dyDescent="0.2">
      <c r="A170" s="13" t="s">
        <v>158</v>
      </c>
      <c r="B170" s="14" t="s">
        <v>159</v>
      </c>
      <c r="C170" s="15"/>
      <c r="D170" s="15"/>
      <c r="E170" s="16"/>
      <c r="F170" s="17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83"/>
      <c r="R170" s="83">
        <f>SUM($R$171)</f>
        <v>0</v>
      </c>
      <c r="S170" s="19"/>
      <c r="T170" s="19"/>
    </row>
    <row r="171" spans="1:20" ht="10.95" customHeight="1" outlineLevel="3" x14ac:dyDescent="0.2">
      <c r="A171" s="13" t="s">
        <v>160</v>
      </c>
      <c r="B171" s="14" t="s">
        <v>159</v>
      </c>
      <c r="C171" s="15"/>
      <c r="D171" s="15"/>
      <c r="E171" s="16"/>
      <c r="F171" s="17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83"/>
      <c r="R171" s="83">
        <f>SUM($R$174,$R$172)</f>
        <v>0</v>
      </c>
      <c r="S171" s="19"/>
      <c r="T171" s="19"/>
    </row>
    <row r="172" spans="1:20" ht="10.95" customHeight="1" outlineLevel="4" x14ac:dyDescent="0.2">
      <c r="A172" s="20"/>
      <c r="B172" s="14" t="s">
        <v>30</v>
      </c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84"/>
      <c r="R172" s="85">
        <f>SUM($R$173)</f>
        <v>0</v>
      </c>
      <c r="S172" s="18"/>
      <c r="T172" s="22"/>
    </row>
    <row r="173" spans="1:20" ht="22.95" customHeight="1" outlineLevel="4" x14ac:dyDescent="0.2">
      <c r="A173" s="23"/>
      <c r="B173" s="24" t="s">
        <v>161</v>
      </c>
      <c r="C173" s="25"/>
      <c r="D173" s="25"/>
      <c r="E173" s="26" t="s">
        <v>162</v>
      </c>
      <c r="F173" s="27"/>
      <c r="G173" s="27"/>
      <c r="H173" s="27"/>
      <c r="I173" s="27"/>
      <c r="J173" s="27"/>
      <c r="K173" s="27"/>
      <c r="L173" s="27"/>
      <c r="M173" s="27"/>
      <c r="N173" s="27"/>
      <c r="O173" s="28">
        <v>218.38</v>
      </c>
      <c r="P173" s="28">
        <f>SUM($G$173:$O$173)</f>
        <v>218.38</v>
      </c>
      <c r="Q173" s="33">
        <f t="array" ref="Q173">INDEX(Р[Цена за ед., руб],MATCH(1,IF(($B173=Р[Наименование])*($S173=Р[Примечание]),{1},($B173=Р[Наименование])*($S173=Р[Примечание])),0))</f>
        <v>0</v>
      </c>
      <c r="R173" s="33">
        <f>ROUND($P$173*$Q$173,2)</f>
        <v>0</v>
      </c>
      <c r="S173" s="25"/>
      <c r="T173" s="25"/>
    </row>
    <row r="174" spans="1:20" ht="10.95" customHeight="1" outlineLevel="4" x14ac:dyDescent="0.2">
      <c r="A174" s="20"/>
      <c r="B174" s="14" t="s">
        <v>34</v>
      </c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84"/>
      <c r="R174" s="85">
        <f>SUM($R$175)</f>
        <v>0</v>
      </c>
      <c r="S174" s="18"/>
      <c r="T174" s="22"/>
    </row>
    <row r="175" spans="1:20" ht="70.95" customHeight="1" outlineLevel="4" x14ac:dyDescent="0.2">
      <c r="A175" s="23" t="s">
        <v>35</v>
      </c>
      <c r="B175" s="24" t="s">
        <v>163</v>
      </c>
      <c r="C175" s="25"/>
      <c r="D175" s="25" t="s">
        <v>164</v>
      </c>
      <c r="E175" s="26" t="s">
        <v>162</v>
      </c>
      <c r="F175" s="29">
        <v>1.05</v>
      </c>
      <c r="G175" s="27"/>
      <c r="H175" s="27"/>
      <c r="I175" s="27"/>
      <c r="J175" s="27"/>
      <c r="K175" s="27"/>
      <c r="L175" s="27"/>
      <c r="M175" s="27"/>
      <c r="N175" s="27"/>
      <c r="O175" s="32">
        <v>229.3</v>
      </c>
      <c r="P175" s="32">
        <f>SUM($G$175:$O$175)</f>
        <v>229.3</v>
      </c>
      <c r="Q175" s="33">
        <f t="array" ref="Q175">INDEX(М[Цена за ед., руб],MATCH(1,IF(($B175=М[Наим.])*($C175=М[Артикул, марка, произв.])*($D175=М[Хар-ка])*($S175=М[Прим.]),{1},($B175=М[Наим.])*($C175=М[Артикул, марка, произв.])*($D175=М[Хар-ка])*($S175=М[Прим.])),0))</f>
        <v>0</v>
      </c>
      <c r="R175" s="33">
        <f>ROUND($P$175*$Q$175,2)</f>
        <v>0</v>
      </c>
      <c r="S175" s="25" t="s">
        <v>165</v>
      </c>
      <c r="T175" s="25" t="str">
        <f t="array" ref="T175">INDEX(М[Форма закупа],MATCH(1,IF(($B175=М[Наим.])*($C175=М[Артикул, марка, произв.])*($D175=М[Хар-ка])*($S175=М[Прим.]),{1},($B175=М[Наим.])*($C175=М[Артикул, марка, произв.])*($D175=М[Хар-ка])*($S175=М[Прим.])),0))</f>
        <v>Закупка подрядчик</v>
      </c>
    </row>
    <row r="176" spans="1:20" ht="10.95" customHeight="1" x14ac:dyDescent="0.2">
      <c r="A176" s="35"/>
      <c r="B176" s="36"/>
      <c r="C176" s="36"/>
      <c r="D176" s="36"/>
      <c r="E176" s="36"/>
      <c r="F176" s="36"/>
      <c r="G176" s="37"/>
      <c r="H176" s="37"/>
      <c r="I176" s="37"/>
      <c r="J176" s="37"/>
      <c r="K176" s="37"/>
      <c r="L176" s="37"/>
      <c r="M176" s="37"/>
      <c r="N176" s="37"/>
      <c r="O176" s="37"/>
      <c r="P176" s="62" t="s">
        <v>166</v>
      </c>
      <c r="Q176" s="86"/>
      <c r="R176" s="87">
        <f>$R$9</f>
        <v>0</v>
      </c>
      <c r="S176" s="38"/>
      <c r="T176" s="38"/>
    </row>
    <row r="177" spans="1:20" ht="10.95" customHeight="1" x14ac:dyDescent="0.2">
      <c r="A177" s="35"/>
      <c r="B177" s="36"/>
      <c r="C177" s="36"/>
      <c r="D177" s="36"/>
      <c r="E177" s="36"/>
      <c r="F177" s="36"/>
      <c r="G177" s="39"/>
      <c r="H177" s="39"/>
      <c r="I177" s="39"/>
      <c r="J177" s="39"/>
      <c r="K177" s="39"/>
      <c r="L177" s="39"/>
      <c r="M177" s="39"/>
      <c r="N177" s="39"/>
      <c r="O177" s="39"/>
      <c r="P177" s="63" t="s">
        <v>167</v>
      </c>
      <c r="Q177" s="88"/>
      <c r="R177" s="87">
        <f>SUM($R$172,$R$153,$R$127,$R$117,$R$105,$R$92,$R$79,$R$63,$R$49,$R$34,$R$22,$R$12)</f>
        <v>0</v>
      </c>
      <c r="S177" s="38"/>
      <c r="T177" s="38"/>
    </row>
    <row r="178" spans="1:20" ht="10.95" customHeight="1" x14ac:dyDescent="0.2">
      <c r="A178" s="35"/>
      <c r="B178" s="36"/>
      <c r="C178" s="36"/>
      <c r="D178" s="36"/>
      <c r="E178" s="36"/>
      <c r="F178" s="36"/>
      <c r="G178" s="39"/>
      <c r="H178" s="39"/>
      <c r="I178" s="39"/>
      <c r="J178" s="39"/>
      <c r="K178" s="39"/>
      <c r="L178" s="39"/>
      <c r="M178" s="39"/>
      <c r="N178" s="39"/>
      <c r="O178" s="39"/>
      <c r="P178" s="63" t="s">
        <v>168</v>
      </c>
      <c r="Q178" s="88"/>
      <c r="R178" s="87">
        <f>SUM($R$174,$R$155,$R$129,$R$119,$R$107,$R$94,$R$81,$R$65,$R$51,$R$36,$R$24,$R$14)</f>
        <v>0</v>
      </c>
      <c r="S178" s="38"/>
      <c r="T178" s="38"/>
    </row>
    <row r="179" spans="1:20" ht="10.95" customHeight="1" x14ac:dyDescent="0.2">
      <c r="A179" s="40"/>
      <c r="B179" s="64" t="s">
        <v>169</v>
      </c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89"/>
      <c r="R179" s="89"/>
      <c r="S179" s="64"/>
      <c r="T179" s="40"/>
    </row>
    <row r="180" spans="1:20" ht="10.95" customHeight="1" x14ac:dyDescent="0.2"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90"/>
      <c r="R180" s="90"/>
      <c r="S180" s="65"/>
    </row>
  </sheetData>
  <mergeCells count="28">
    <mergeCell ref="P176:Q176"/>
    <mergeCell ref="P177:Q177"/>
    <mergeCell ref="P178:Q178"/>
    <mergeCell ref="B179:S179"/>
    <mergeCell ref="B180:S180"/>
    <mergeCell ref="P6:P7"/>
    <mergeCell ref="Q6:Q7"/>
    <mergeCell ref="R6:R7"/>
    <mergeCell ref="S6:S7"/>
    <mergeCell ref="T6:T7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6"/>
  <sheetViews>
    <sheetView workbookViewId="0">
      <pane ySplit="3" topLeftCell="A4" activePane="bottomLeft" state="frozen"/>
      <selection pane="bottomLeft" activeCell="A4" sqref="A4"/>
    </sheetView>
  </sheetViews>
  <sheetFormatPr defaultColWidth="10.42578125" defaultRowHeight="11.4" customHeight="1" x14ac:dyDescent="0.2"/>
  <cols>
    <col min="1" max="1" width="57.28515625" style="1" customWidth="1"/>
    <col min="2" max="2" width="11.140625" style="1" customWidth="1"/>
    <col min="3" max="3" width="14.7109375" style="1" customWidth="1"/>
    <col min="4" max="4" width="19.140625" style="1" customWidth="1"/>
    <col min="5" max="5" width="17" style="1" customWidth="1"/>
    <col min="6" max="6" width="36.28515625" style="1" customWidth="1"/>
  </cols>
  <sheetData>
    <row r="1" spans="1:6" ht="10.95" customHeight="1" x14ac:dyDescent="0.2">
      <c r="A1" s="66" t="s">
        <v>170</v>
      </c>
      <c r="B1" s="66"/>
      <c r="C1" s="66"/>
      <c r="D1" s="66"/>
      <c r="E1" s="66"/>
      <c r="F1" s="66"/>
    </row>
    <row r="3" spans="1:6" ht="10.95" customHeight="1" x14ac:dyDescent="0.2">
      <c r="A3" s="69" t="s">
        <v>4</v>
      </c>
      <c r="B3" s="2" t="s">
        <v>7</v>
      </c>
      <c r="C3" s="2" t="s">
        <v>18</v>
      </c>
      <c r="D3" s="77" t="s">
        <v>19</v>
      </c>
      <c r="E3" s="77" t="s">
        <v>20</v>
      </c>
      <c r="F3" s="70" t="s">
        <v>21</v>
      </c>
    </row>
    <row r="4" spans="1:6" ht="10.95" customHeight="1" x14ac:dyDescent="0.2">
      <c r="A4" s="67" t="s">
        <v>31</v>
      </c>
      <c r="B4" s="41" t="s">
        <v>32</v>
      </c>
      <c r="C4" s="42">
        <v>423.44</v>
      </c>
      <c r="D4" s="45"/>
      <c r="E4" s="45">
        <f>ROUND(Р[[#This Row],[Количество]]*Р[[#This Row],[Цена за ед., руб]],2)</f>
        <v>0</v>
      </c>
      <c r="F4" s="68" t="s">
        <v>33</v>
      </c>
    </row>
    <row r="5" spans="1:6" ht="10.95" customHeight="1" x14ac:dyDescent="0.2">
      <c r="A5" s="67" t="s">
        <v>59</v>
      </c>
      <c r="B5" s="41" t="s">
        <v>32</v>
      </c>
      <c r="C5" s="44">
        <v>1267.5999999999999</v>
      </c>
      <c r="D5" s="45"/>
      <c r="E5" s="45">
        <f>ROUND(Р[[#This Row],[Количество]]*Р[[#This Row],[Цена за ед., руб]],2)</f>
        <v>0</v>
      </c>
      <c r="F5" s="68" t="s">
        <v>60</v>
      </c>
    </row>
    <row r="6" spans="1:6" ht="22.95" customHeight="1" x14ac:dyDescent="0.2">
      <c r="A6" s="67" t="s">
        <v>67</v>
      </c>
      <c r="B6" s="41" t="s">
        <v>32</v>
      </c>
      <c r="C6" s="42">
        <v>528.72</v>
      </c>
      <c r="D6" s="45"/>
      <c r="E6" s="45">
        <f>ROUND(Р[[#This Row],[Количество]]*Р[[#This Row],[Цена за ед., руб]],2)</f>
        <v>0</v>
      </c>
      <c r="F6" s="68" t="s">
        <v>68</v>
      </c>
    </row>
    <row r="7" spans="1:6" ht="22.95" customHeight="1" x14ac:dyDescent="0.2">
      <c r="A7" s="67" t="s">
        <v>86</v>
      </c>
      <c r="B7" s="41" t="s">
        <v>32</v>
      </c>
      <c r="C7" s="45">
        <v>2255.66</v>
      </c>
      <c r="D7" s="45"/>
      <c r="E7" s="45">
        <f>ROUND(Р[[#This Row],[Количество]]*Р[[#This Row],[Цена за ед., руб]],2)</f>
        <v>0</v>
      </c>
      <c r="F7" s="68" t="s">
        <v>87</v>
      </c>
    </row>
    <row r="8" spans="1:6" ht="46.95" customHeight="1" x14ac:dyDescent="0.2">
      <c r="A8" s="67" t="s">
        <v>92</v>
      </c>
      <c r="B8" s="41" t="s">
        <v>32</v>
      </c>
      <c r="C8" s="45">
        <v>6511.21</v>
      </c>
      <c r="D8" s="45"/>
      <c r="E8" s="45">
        <f>ROUND(Р[[#This Row],[Количество]]*Р[[#This Row],[Цена за ед., руб]],2)</f>
        <v>0</v>
      </c>
      <c r="F8" s="68" t="s">
        <v>93</v>
      </c>
    </row>
    <row r="9" spans="1:6" ht="22.95" customHeight="1" x14ac:dyDescent="0.2">
      <c r="A9" s="67" t="s">
        <v>100</v>
      </c>
      <c r="B9" s="41" t="s">
        <v>32</v>
      </c>
      <c r="C9" s="42">
        <v>306.85000000000002</v>
      </c>
      <c r="D9" s="45"/>
      <c r="E9" s="45">
        <f>ROUND(Р[[#This Row],[Количество]]*Р[[#This Row],[Цена за ед., руб]],2)</f>
        <v>0</v>
      </c>
      <c r="F9" s="68" t="s">
        <v>101</v>
      </c>
    </row>
    <row r="10" spans="1:6" ht="46.95" customHeight="1" x14ac:dyDescent="0.2">
      <c r="A10" s="67" t="s">
        <v>103</v>
      </c>
      <c r="B10" s="41" t="s">
        <v>32</v>
      </c>
      <c r="C10" s="45">
        <v>14225.72</v>
      </c>
      <c r="D10" s="45"/>
      <c r="E10" s="45">
        <f>ROUND(Р[[#This Row],[Количество]]*Р[[#This Row],[Цена за ед., руб]],2)</f>
        <v>0</v>
      </c>
      <c r="F10" s="68" t="s">
        <v>104</v>
      </c>
    </row>
    <row r="11" spans="1:6" ht="22.95" customHeight="1" x14ac:dyDescent="0.2">
      <c r="A11" s="67" t="s">
        <v>106</v>
      </c>
      <c r="B11" s="41" t="s">
        <v>32</v>
      </c>
      <c r="C11" s="46">
        <v>121.4</v>
      </c>
      <c r="D11" s="45"/>
      <c r="E11" s="45">
        <f>ROUND(Р[[#This Row],[Количество]]*Р[[#This Row],[Цена за ед., руб]],2)</f>
        <v>0</v>
      </c>
      <c r="F11" s="68" t="s">
        <v>107</v>
      </c>
    </row>
    <row r="12" spans="1:6" ht="22.95" customHeight="1" x14ac:dyDescent="0.2">
      <c r="A12" s="67" t="s">
        <v>109</v>
      </c>
      <c r="B12" s="41" t="s">
        <v>32</v>
      </c>
      <c r="C12" s="45">
        <v>57168.62</v>
      </c>
      <c r="D12" s="45"/>
      <c r="E12" s="45">
        <f>ROUND(Р[[#This Row],[Количество]]*Р[[#This Row],[Цена за ед., руб]],2)</f>
        <v>0</v>
      </c>
      <c r="F12" s="68" t="s">
        <v>110</v>
      </c>
    </row>
    <row r="13" spans="1:6" ht="34.950000000000003" customHeight="1" x14ac:dyDescent="0.2">
      <c r="A13" s="67" t="s">
        <v>114</v>
      </c>
      <c r="B13" s="41" t="s">
        <v>32</v>
      </c>
      <c r="C13" s="45">
        <v>12723.55</v>
      </c>
      <c r="D13" s="45"/>
      <c r="E13" s="45">
        <f>ROUND(Р[[#This Row],[Количество]]*Р[[#This Row],[Цена за ед., руб]],2)</f>
        <v>0</v>
      </c>
      <c r="F13" s="68" t="s">
        <v>115</v>
      </c>
    </row>
    <row r="14" spans="1:6" ht="46.95" customHeight="1" x14ac:dyDescent="0.2">
      <c r="A14" s="67" t="s">
        <v>143</v>
      </c>
      <c r="B14" s="41" t="s">
        <v>52</v>
      </c>
      <c r="C14" s="47">
        <v>33</v>
      </c>
      <c r="D14" s="45"/>
      <c r="E14" s="45">
        <f>ROUND(Р[[#This Row],[Количество]]*Р[[#This Row],[Цена за ед., руб]],2)</f>
        <v>0</v>
      </c>
      <c r="F14" s="68" t="s">
        <v>144</v>
      </c>
    </row>
    <row r="15" spans="1:6" ht="10.95" customHeight="1" x14ac:dyDescent="0.2">
      <c r="A15" s="71" t="s">
        <v>161</v>
      </c>
      <c r="B15" s="72" t="s">
        <v>162</v>
      </c>
      <c r="C15" s="73">
        <v>218.38</v>
      </c>
      <c r="D15" s="78"/>
      <c r="E15" s="78">
        <f>ROUND(Р[[#This Row],[Количество]]*Р[[#This Row],[Цена за ед., руб]],2)</f>
        <v>0</v>
      </c>
      <c r="F15" s="75"/>
    </row>
    <row r="16" spans="1:6" ht="11.4" customHeight="1" x14ac:dyDescent="0.2">
      <c r="A16" s="71" t="s">
        <v>198</v>
      </c>
      <c r="B16" s="72"/>
      <c r="C16" s="76"/>
      <c r="D16" s="78"/>
      <c r="E16" s="78">
        <f>SUBTOTAL(109,Р[Сумма, руб])</f>
        <v>0</v>
      </c>
      <c r="F16" s="75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58"/>
  <sheetViews>
    <sheetView workbookViewId="0">
      <pane ySplit="3" topLeftCell="A4" activePane="bottomLeft" state="frozen"/>
      <selection pane="bottomLeft" activeCell="A4" sqref="A4"/>
    </sheetView>
  </sheetViews>
  <sheetFormatPr defaultColWidth="10.42578125" defaultRowHeight="11.4" customHeight="1" x14ac:dyDescent="0.2"/>
  <cols>
    <col min="1" max="1" width="51.7109375" style="1" customWidth="1"/>
    <col min="2" max="2" width="26.5703125" style="1" customWidth="1"/>
    <col min="3" max="3" width="28.42578125" style="1" customWidth="1"/>
    <col min="4" max="4" width="11.140625" style="1" customWidth="1"/>
    <col min="5" max="5" width="14.7109375" style="1" customWidth="1"/>
    <col min="6" max="6" width="19.140625" style="1" customWidth="1"/>
    <col min="7" max="7" width="17" style="1" customWidth="1"/>
    <col min="8" max="8" width="36.42578125" style="1" customWidth="1"/>
    <col min="9" max="9" width="23.28515625" style="1" customWidth="1"/>
  </cols>
  <sheetData>
    <row r="1" spans="1:9" ht="10.95" customHeight="1" x14ac:dyDescent="0.2">
      <c r="A1" s="66" t="s">
        <v>171</v>
      </c>
      <c r="B1" s="66"/>
      <c r="C1" s="66"/>
      <c r="D1" s="66"/>
      <c r="E1" s="66"/>
      <c r="F1" s="66"/>
      <c r="G1" s="66"/>
      <c r="H1" s="66"/>
    </row>
    <row r="2" spans="1:9" ht="10.95" customHeight="1" x14ac:dyDescent="0.2"/>
    <row r="3" spans="1:9" ht="22.95" customHeight="1" x14ac:dyDescent="0.2">
      <c r="A3" s="69" t="s">
        <v>172</v>
      </c>
      <c r="B3" s="79" t="s">
        <v>173</v>
      </c>
      <c r="C3" s="70" t="s">
        <v>174</v>
      </c>
      <c r="D3" s="2" t="s">
        <v>7</v>
      </c>
      <c r="E3" s="2" t="s">
        <v>18</v>
      </c>
      <c r="F3" s="77" t="s">
        <v>19</v>
      </c>
      <c r="G3" s="77" t="s">
        <v>20</v>
      </c>
      <c r="H3" s="2" t="s">
        <v>175</v>
      </c>
      <c r="I3" s="70" t="s">
        <v>176</v>
      </c>
    </row>
    <row r="4" spans="1:9" ht="10.95" customHeight="1" x14ac:dyDescent="0.2">
      <c r="A4" s="67" t="s">
        <v>36</v>
      </c>
      <c r="B4" s="43"/>
      <c r="C4" s="43" t="s">
        <v>145</v>
      </c>
      <c r="D4" s="41" t="s">
        <v>38</v>
      </c>
      <c r="E4" s="42">
        <v>0.37</v>
      </c>
      <c r="F4" s="45"/>
      <c r="G4" s="45">
        <f>ROUND(М[[#This Row],[Количество]]*М[[#This Row],[Цена за ед., руб]],2)</f>
        <v>0</v>
      </c>
      <c r="H4" s="43"/>
      <c r="I4" s="68" t="s">
        <v>177</v>
      </c>
    </row>
    <row r="5" spans="1:9" ht="10.95" customHeight="1" x14ac:dyDescent="0.2">
      <c r="A5" s="67" t="s">
        <v>36</v>
      </c>
      <c r="B5" s="43"/>
      <c r="C5" s="43" t="s">
        <v>146</v>
      </c>
      <c r="D5" s="41" t="s">
        <v>38</v>
      </c>
      <c r="E5" s="48">
        <v>8.0000000000000002E-3</v>
      </c>
      <c r="F5" s="45"/>
      <c r="G5" s="45">
        <f>ROUND(М[[#This Row],[Количество]]*М[[#This Row],[Цена за ед., руб]],2)</f>
        <v>0</v>
      </c>
      <c r="H5" s="43"/>
      <c r="I5" s="68" t="s">
        <v>177</v>
      </c>
    </row>
    <row r="6" spans="1:9" ht="10.95" customHeight="1" x14ac:dyDescent="0.2">
      <c r="A6" s="67" t="s">
        <v>36</v>
      </c>
      <c r="B6" s="43"/>
      <c r="C6" s="43" t="s">
        <v>147</v>
      </c>
      <c r="D6" s="41" t="s">
        <v>38</v>
      </c>
      <c r="E6" s="48">
        <v>0.104</v>
      </c>
      <c r="F6" s="45"/>
      <c r="G6" s="45">
        <f>ROUND(М[[#This Row],[Количество]]*М[[#This Row],[Цена за ед., руб]],2)</f>
        <v>0</v>
      </c>
      <c r="H6" s="43"/>
      <c r="I6" s="68" t="s">
        <v>177</v>
      </c>
    </row>
    <row r="7" spans="1:9" ht="10.95" customHeight="1" x14ac:dyDescent="0.2">
      <c r="A7" s="67" t="s">
        <v>36</v>
      </c>
      <c r="B7" s="43"/>
      <c r="C7" s="43" t="s">
        <v>37</v>
      </c>
      <c r="D7" s="41" t="s">
        <v>38</v>
      </c>
      <c r="E7" s="48">
        <v>0.376</v>
      </c>
      <c r="F7" s="45"/>
      <c r="G7" s="45">
        <f>ROUND(М[[#This Row],[Количество]]*М[[#This Row],[Цена за ед., руб]],2)</f>
        <v>0</v>
      </c>
      <c r="H7" s="43"/>
      <c r="I7" s="68" t="s">
        <v>177</v>
      </c>
    </row>
    <row r="8" spans="1:9" ht="10.95" customHeight="1" x14ac:dyDescent="0.2">
      <c r="A8" s="67" t="s">
        <v>116</v>
      </c>
      <c r="B8" s="43"/>
      <c r="C8" s="43" t="s">
        <v>117</v>
      </c>
      <c r="D8" s="41" t="s">
        <v>118</v>
      </c>
      <c r="E8" s="42">
        <v>0.71</v>
      </c>
      <c r="F8" s="45"/>
      <c r="G8" s="45">
        <f>ROUND(М[[#This Row],[Количество]]*М[[#This Row],[Цена за ед., руб]],2)</f>
        <v>0</v>
      </c>
      <c r="H8" s="43"/>
      <c r="I8" s="68" t="s">
        <v>177</v>
      </c>
    </row>
    <row r="9" spans="1:9" ht="10.95" customHeight="1" x14ac:dyDescent="0.2">
      <c r="A9" s="67" t="s">
        <v>119</v>
      </c>
      <c r="B9" s="43"/>
      <c r="C9" s="43" t="s">
        <v>120</v>
      </c>
      <c r="D9" s="41" t="s">
        <v>32</v>
      </c>
      <c r="E9" s="45">
        <v>1112.78</v>
      </c>
      <c r="F9" s="45"/>
      <c r="G9" s="45">
        <f>ROUND(М[[#This Row],[Количество]]*М[[#This Row],[Цена за ед., руб]],2)</f>
        <v>0</v>
      </c>
      <c r="H9" s="43"/>
      <c r="I9" s="68" t="s">
        <v>177</v>
      </c>
    </row>
    <row r="10" spans="1:9" ht="10.95" customHeight="1" x14ac:dyDescent="0.2">
      <c r="A10" s="67" t="s">
        <v>119</v>
      </c>
      <c r="B10" s="43"/>
      <c r="C10" s="43" t="s">
        <v>121</v>
      </c>
      <c r="D10" s="41" t="s">
        <v>32</v>
      </c>
      <c r="E10" s="42">
        <v>383.19</v>
      </c>
      <c r="F10" s="45"/>
      <c r="G10" s="45">
        <f>ROUND(М[[#This Row],[Количество]]*М[[#This Row],[Цена за ед., руб]],2)</f>
        <v>0</v>
      </c>
      <c r="H10" s="43"/>
      <c r="I10" s="68" t="s">
        <v>177</v>
      </c>
    </row>
    <row r="11" spans="1:9" ht="10.95" customHeight="1" x14ac:dyDescent="0.2">
      <c r="A11" s="67" t="s">
        <v>119</v>
      </c>
      <c r="B11" s="43"/>
      <c r="C11" s="43" t="s">
        <v>148</v>
      </c>
      <c r="D11" s="41" t="s">
        <v>32</v>
      </c>
      <c r="E11" s="42">
        <v>245.52</v>
      </c>
      <c r="F11" s="45"/>
      <c r="G11" s="45">
        <f>ROUND(М[[#This Row],[Количество]]*М[[#This Row],[Цена за ед., руб]],2)</f>
        <v>0</v>
      </c>
      <c r="H11" s="43"/>
      <c r="I11" s="68" t="s">
        <v>177</v>
      </c>
    </row>
    <row r="12" spans="1:9" ht="10.95" customHeight="1" x14ac:dyDescent="0.2">
      <c r="A12" s="67" t="s">
        <v>40</v>
      </c>
      <c r="B12" s="43"/>
      <c r="C12" s="43" t="s">
        <v>122</v>
      </c>
      <c r="D12" s="41" t="s">
        <v>32</v>
      </c>
      <c r="E12" s="42">
        <v>863.62</v>
      </c>
      <c r="F12" s="45"/>
      <c r="G12" s="45">
        <f>ROUND(М[[#This Row],[Количество]]*М[[#This Row],[Цена за ед., руб]],2)</f>
        <v>0</v>
      </c>
      <c r="H12" s="43"/>
      <c r="I12" s="68" t="s">
        <v>177</v>
      </c>
    </row>
    <row r="13" spans="1:9" ht="10.95" customHeight="1" x14ac:dyDescent="0.2">
      <c r="A13" s="67" t="s">
        <v>40</v>
      </c>
      <c r="B13" s="43"/>
      <c r="C13" s="43" t="s">
        <v>149</v>
      </c>
      <c r="D13" s="41" t="s">
        <v>32</v>
      </c>
      <c r="E13" s="42">
        <v>123.68</v>
      </c>
      <c r="F13" s="45"/>
      <c r="G13" s="45">
        <f>ROUND(М[[#This Row],[Количество]]*М[[#This Row],[Цена за ед., руб]],2)</f>
        <v>0</v>
      </c>
      <c r="H13" s="43"/>
      <c r="I13" s="68" t="s">
        <v>177</v>
      </c>
    </row>
    <row r="14" spans="1:9" ht="10.95" customHeight="1" x14ac:dyDescent="0.2">
      <c r="A14" s="67" t="s">
        <v>40</v>
      </c>
      <c r="B14" s="43"/>
      <c r="C14" s="43" t="s">
        <v>150</v>
      </c>
      <c r="D14" s="41" t="s">
        <v>32</v>
      </c>
      <c r="E14" s="42">
        <v>21.84</v>
      </c>
      <c r="F14" s="45"/>
      <c r="G14" s="45">
        <f>ROUND(М[[#This Row],[Количество]]*М[[#This Row],[Цена за ед., руб]],2)</f>
        <v>0</v>
      </c>
      <c r="H14" s="43"/>
      <c r="I14" s="68" t="s">
        <v>177</v>
      </c>
    </row>
    <row r="15" spans="1:9" ht="10.95" customHeight="1" x14ac:dyDescent="0.2">
      <c r="A15" s="67" t="s">
        <v>40</v>
      </c>
      <c r="B15" s="43"/>
      <c r="C15" s="43" t="s">
        <v>151</v>
      </c>
      <c r="D15" s="41" t="s">
        <v>32</v>
      </c>
      <c r="E15" s="46">
        <v>100.2</v>
      </c>
      <c r="F15" s="45"/>
      <c r="G15" s="45">
        <f>ROUND(М[[#This Row],[Количество]]*М[[#This Row],[Цена за ед., руб]],2)</f>
        <v>0</v>
      </c>
      <c r="H15" s="43"/>
      <c r="I15" s="68" t="s">
        <v>177</v>
      </c>
    </row>
    <row r="16" spans="1:9" ht="10.95" customHeight="1" x14ac:dyDescent="0.2">
      <c r="A16" s="67" t="s">
        <v>40</v>
      </c>
      <c r="B16" s="43"/>
      <c r="C16" s="43" t="s">
        <v>88</v>
      </c>
      <c r="D16" s="41" t="s">
        <v>32</v>
      </c>
      <c r="E16" s="45">
        <v>1022.43</v>
      </c>
      <c r="F16" s="45"/>
      <c r="G16" s="45">
        <f>ROUND(М[[#This Row],[Количество]]*М[[#This Row],[Цена за ед., руб]],2)</f>
        <v>0</v>
      </c>
      <c r="H16" s="43"/>
      <c r="I16" s="68" t="s">
        <v>177</v>
      </c>
    </row>
    <row r="17" spans="1:9" ht="10.95" customHeight="1" x14ac:dyDescent="0.2">
      <c r="A17" s="67" t="s">
        <v>40</v>
      </c>
      <c r="B17" s="43"/>
      <c r="C17" s="43" t="s">
        <v>41</v>
      </c>
      <c r="D17" s="41" t="s">
        <v>32</v>
      </c>
      <c r="E17" s="45">
        <v>1046.48</v>
      </c>
      <c r="F17" s="45"/>
      <c r="G17" s="45">
        <f>ROUND(М[[#This Row],[Количество]]*М[[#This Row],[Цена за ед., руб]],2)</f>
        <v>0</v>
      </c>
      <c r="H17" s="43"/>
      <c r="I17" s="68" t="s">
        <v>177</v>
      </c>
    </row>
    <row r="18" spans="1:9" ht="34.950000000000003" customHeight="1" x14ac:dyDescent="0.2">
      <c r="A18" s="67" t="s">
        <v>43</v>
      </c>
      <c r="B18" s="43"/>
      <c r="C18" s="43" t="s">
        <v>152</v>
      </c>
      <c r="D18" s="41" t="s">
        <v>45</v>
      </c>
      <c r="E18" s="42">
        <v>0.08</v>
      </c>
      <c r="F18" s="45"/>
      <c r="G18" s="45">
        <f>ROUND(М[[#This Row],[Количество]]*М[[#This Row],[Цена за ед., руб]],2)</f>
        <v>0</v>
      </c>
      <c r="H18" s="43"/>
      <c r="I18" s="68" t="s">
        <v>177</v>
      </c>
    </row>
    <row r="19" spans="1:9" ht="34.950000000000003" customHeight="1" x14ac:dyDescent="0.2">
      <c r="A19" s="67" t="s">
        <v>43</v>
      </c>
      <c r="B19" s="43"/>
      <c r="C19" s="43" t="s">
        <v>44</v>
      </c>
      <c r="D19" s="41" t="s">
        <v>45</v>
      </c>
      <c r="E19" s="42">
        <v>828.34</v>
      </c>
      <c r="F19" s="45"/>
      <c r="G19" s="45">
        <f>ROUND(М[[#This Row],[Количество]]*М[[#This Row],[Цена за ед., руб]],2)</f>
        <v>0</v>
      </c>
      <c r="H19" s="43"/>
      <c r="I19" s="68" t="s">
        <v>177</v>
      </c>
    </row>
    <row r="20" spans="1:9" ht="70.95" customHeight="1" x14ac:dyDescent="0.2">
      <c r="A20" s="67" t="s">
        <v>163</v>
      </c>
      <c r="B20" s="43"/>
      <c r="C20" s="43" t="s">
        <v>164</v>
      </c>
      <c r="D20" s="41" t="s">
        <v>162</v>
      </c>
      <c r="E20" s="46">
        <v>229.3</v>
      </c>
      <c r="F20" s="45"/>
      <c r="G20" s="45">
        <f>ROUND(М[[#This Row],[Количество]]*М[[#This Row],[Цена за ед., руб]],2)</f>
        <v>0</v>
      </c>
      <c r="H20" s="43" t="s">
        <v>165</v>
      </c>
      <c r="I20" s="68" t="s">
        <v>177</v>
      </c>
    </row>
    <row r="21" spans="1:9" ht="10.95" customHeight="1" x14ac:dyDescent="0.2">
      <c r="A21" s="67" t="s">
        <v>47</v>
      </c>
      <c r="B21" s="43"/>
      <c r="C21" s="43" t="s">
        <v>48</v>
      </c>
      <c r="D21" s="41" t="s">
        <v>32</v>
      </c>
      <c r="E21" s="42">
        <v>456.12</v>
      </c>
      <c r="F21" s="45"/>
      <c r="G21" s="45">
        <f>ROUND(М[[#This Row],[Количество]]*М[[#This Row],[Цена за ед., руб]],2)</f>
        <v>0</v>
      </c>
      <c r="H21" s="43"/>
      <c r="I21" s="68" t="s">
        <v>177</v>
      </c>
    </row>
    <row r="22" spans="1:9" ht="10.95" customHeight="1" x14ac:dyDescent="0.2">
      <c r="A22" s="67" t="s">
        <v>50</v>
      </c>
      <c r="B22" s="43"/>
      <c r="C22" s="43" t="s">
        <v>61</v>
      </c>
      <c r="D22" s="41" t="s">
        <v>52</v>
      </c>
      <c r="E22" s="47">
        <v>192</v>
      </c>
      <c r="F22" s="45"/>
      <c r="G22" s="45">
        <f>ROUND(М[[#This Row],[Количество]]*М[[#This Row],[Цена за ед., руб]],2)</f>
        <v>0</v>
      </c>
      <c r="H22" s="43"/>
      <c r="I22" s="68" t="s">
        <v>177</v>
      </c>
    </row>
    <row r="23" spans="1:9" ht="10.95" customHeight="1" x14ac:dyDescent="0.2">
      <c r="A23" s="67" t="s">
        <v>50</v>
      </c>
      <c r="B23" s="43"/>
      <c r="C23" s="43" t="s">
        <v>69</v>
      </c>
      <c r="D23" s="41" t="s">
        <v>52</v>
      </c>
      <c r="E23" s="49">
        <v>7950</v>
      </c>
      <c r="F23" s="45"/>
      <c r="G23" s="45">
        <f>ROUND(М[[#This Row],[Количество]]*М[[#This Row],[Цена за ед., руб]],2)</f>
        <v>0</v>
      </c>
      <c r="H23" s="43"/>
      <c r="I23" s="68" t="s">
        <v>177</v>
      </c>
    </row>
    <row r="24" spans="1:9" ht="10.95" customHeight="1" x14ac:dyDescent="0.2">
      <c r="A24" s="67" t="s">
        <v>50</v>
      </c>
      <c r="B24" s="43"/>
      <c r="C24" s="43" t="s">
        <v>111</v>
      </c>
      <c r="D24" s="41" t="s">
        <v>52</v>
      </c>
      <c r="E24" s="49">
        <v>7392</v>
      </c>
      <c r="F24" s="45"/>
      <c r="G24" s="45">
        <f>ROUND(М[[#This Row],[Количество]]*М[[#This Row],[Цена за ед., руб]],2)</f>
        <v>0</v>
      </c>
      <c r="H24" s="43"/>
      <c r="I24" s="68" t="s">
        <v>177</v>
      </c>
    </row>
    <row r="25" spans="1:9" ht="10.95" customHeight="1" x14ac:dyDescent="0.2">
      <c r="A25" s="67" t="s">
        <v>50</v>
      </c>
      <c r="B25" s="43"/>
      <c r="C25" s="43" t="s">
        <v>94</v>
      </c>
      <c r="D25" s="41" t="s">
        <v>52</v>
      </c>
      <c r="E25" s="49">
        <v>1952</v>
      </c>
      <c r="F25" s="45"/>
      <c r="G25" s="45">
        <f>ROUND(М[[#This Row],[Количество]]*М[[#This Row],[Цена за ед., руб]],2)</f>
        <v>0</v>
      </c>
      <c r="H25" s="43"/>
      <c r="I25" s="68" t="s">
        <v>177</v>
      </c>
    </row>
    <row r="26" spans="1:9" ht="10.95" customHeight="1" x14ac:dyDescent="0.2">
      <c r="A26" s="67" t="s">
        <v>50</v>
      </c>
      <c r="B26" s="43"/>
      <c r="C26" s="43" t="s">
        <v>123</v>
      </c>
      <c r="D26" s="41" t="s">
        <v>52</v>
      </c>
      <c r="E26" s="47">
        <v>40</v>
      </c>
      <c r="F26" s="45"/>
      <c r="G26" s="45">
        <f>ROUND(М[[#This Row],[Количество]]*М[[#This Row],[Цена за ед., руб]],2)</f>
        <v>0</v>
      </c>
      <c r="H26" s="43"/>
      <c r="I26" s="68" t="s">
        <v>177</v>
      </c>
    </row>
    <row r="27" spans="1:9" ht="10.95" customHeight="1" x14ac:dyDescent="0.2">
      <c r="A27" s="67" t="s">
        <v>50</v>
      </c>
      <c r="B27" s="43"/>
      <c r="C27" s="43" t="s">
        <v>124</v>
      </c>
      <c r="D27" s="41" t="s">
        <v>52</v>
      </c>
      <c r="E27" s="47">
        <v>148</v>
      </c>
      <c r="F27" s="45"/>
      <c r="G27" s="45">
        <f>ROUND(М[[#This Row],[Количество]]*М[[#This Row],[Цена за ед., руб]],2)</f>
        <v>0</v>
      </c>
      <c r="H27" s="43"/>
      <c r="I27" s="68" t="s">
        <v>177</v>
      </c>
    </row>
    <row r="28" spans="1:9" ht="10.95" customHeight="1" x14ac:dyDescent="0.2">
      <c r="A28" s="67" t="s">
        <v>50</v>
      </c>
      <c r="B28" s="43"/>
      <c r="C28" s="43" t="s">
        <v>51</v>
      </c>
      <c r="D28" s="41" t="s">
        <v>52</v>
      </c>
      <c r="E28" s="47">
        <v>156</v>
      </c>
      <c r="F28" s="45"/>
      <c r="G28" s="45">
        <f>ROUND(М[[#This Row],[Количество]]*М[[#This Row],[Цена за ед., руб]],2)</f>
        <v>0</v>
      </c>
      <c r="H28" s="43"/>
      <c r="I28" s="68" t="s">
        <v>177</v>
      </c>
    </row>
    <row r="29" spans="1:9" ht="10.95" customHeight="1" x14ac:dyDescent="0.2">
      <c r="A29" s="67" t="s">
        <v>54</v>
      </c>
      <c r="B29" s="43"/>
      <c r="C29" s="43" t="s">
        <v>55</v>
      </c>
      <c r="D29" s="41" t="s">
        <v>32</v>
      </c>
      <c r="E29" s="44">
        <v>1465.1</v>
      </c>
      <c r="F29" s="45"/>
      <c r="G29" s="45">
        <f>ROUND(М[[#This Row],[Количество]]*М[[#This Row],[Цена за ед., руб]],2)</f>
        <v>0</v>
      </c>
      <c r="H29" s="43"/>
      <c r="I29" s="68" t="s">
        <v>177</v>
      </c>
    </row>
    <row r="30" spans="1:9" ht="10.95" customHeight="1" x14ac:dyDescent="0.2">
      <c r="A30" s="67" t="s">
        <v>57</v>
      </c>
      <c r="B30" s="43"/>
      <c r="C30" s="43" t="s">
        <v>58</v>
      </c>
      <c r="D30" s="41" t="s">
        <v>32</v>
      </c>
      <c r="E30" s="42">
        <v>15.28</v>
      </c>
      <c r="F30" s="45"/>
      <c r="G30" s="45">
        <f>ROUND(М[[#This Row],[Количество]]*М[[#This Row],[Цена за ед., руб]],2)</f>
        <v>0</v>
      </c>
      <c r="H30" s="43"/>
      <c r="I30" s="68" t="s">
        <v>177</v>
      </c>
    </row>
    <row r="31" spans="1:9" ht="10.95" customHeight="1" x14ac:dyDescent="0.2">
      <c r="A31" s="67" t="s">
        <v>70</v>
      </c>
      <c r="B31" s="43"/>
      <c r="C31" s="43" t="s">
        <v>89</v>
      </c>
      <c r="D31" s="41" t="s">
        <v>32</v>
      </c>
      <c r="E31" s="45">
        <v>5272.38</v>
      </c>
      <c r="F31" s="45"/>
      <c r="G31" s="45">
        <f>ROUND(М[[#This Row],[Количество]]*М[[#This Row],[Цена за ед., руб]],2)</f>
        <v>0</v>
      </c>
      <c r="H31" s="43"/>
      <c r="I31" s="68" t="s">
        <v>177</v>
      </c>
    </row>
    <row r="32" spans="1:9" ht="10.95" customHeight="1" x14ac:dyDescent="0.2">
      <c r="A32" s="67" t="s">
        <v>70</v>
      </c>
      <c r="B32" s="43"/>
      <c r="C32" s="43" t="s">
        <v>71</v>
      </c>
      <c r="D32" s="41" t="s">
        <v>32</v>
      </c>
      <c r="E32" s="45">
        <v>8826.57</v>
      </c>
      <c r="F32" s="45"/>
      <c r="G32" s="45">
        <f>ROUND(М[[#This Row],[Количество]]*М[[#This Row],[Цена за ед., руб]],2)</f>
        <v>0</v>
      </c>
      <c r="H32" s="43"/>
      <c r="I32" s="68" t="s">
        <v>177</v>
      </c>
    </row>
    <row r="33" spans="1:9" ht="10.95" customHeight="1" x14ac:dyDescent="0.2">
      <c r="A33" s="67" t="s">
        <v>70</v>
      </c>
      <c r="B33" s="43"/>
      <c r="C33" s="43" t="s">
        <v>126</v>
      </c>
      <c r="D33" s="41" t="s">
        <v>32</v>
      </c>
      <c r="E33" s="42">
        <v>481.57</v>
      </c>
      <c r="F33" s="45"/>
      <c r="G33" s="45">
        <f>ROUND(М[[#This Row],[Количество]]*М[[#This Row],[Цена за ед., руб]],2)</f>
        <v>0</v>
      </c>
      <c r="H33" s="43"/>
      <c r="I33" s="68" t="s">
        <v>177</v>
      </c>
    </row>
    <row r="34" spans="1:9" ht="10.95" customHeight="1" x14ac:dyDescent="0.2">
      <c r="A34" s="67" t="s">
        <v>70</v>
      </c>
      <c r="B34" s="43"/>
      <c r="C34" s="43" t="s">
        <v>112</v>
      </c>
      <c r="D34" s="41" t="s">
        <v>32</v>
      </c>
      <c r="E34" s="45">
        <v>32730.560000000001</v>
      </c>
      <c r="F34" s="45"/>
      <c r="G34" s="45">
        <f>ROUND(М[[#This Row],[Количество]]*М[[#This Row],[Цена за ед., руб]],2)</f>
        <v>0</v>
      </c>
      <c r="H34" s="43"/>
      <c r="I34" s="68" t="s">
        <v>177</v>
      </c>
    </row>
    <row r="35" spans="1:9" ht="10.95" customHeight="1" x14ac:dyDescent="0.2">
      <c r="A35" s="67" t="s">
        <v>70</v>
      </c>
      <c r="B35" s="43"/>
      <c r="C35" s="43" t="s">
        <v>90</v>
      </c>
      <c r="D35" s="41" t="s">
        <v>32</v>
      </c>
      <c r="E35" s="45">
        <v>30441.08</v>
      </c>
      <c r="F35" s="45"/>
      <c r="G35" s="45">
        <f>ROUND(М[[#This Row],[Количество]]*М[[#This Row],[Цена за ед., руб]],2)</f>
        <v>0</v>
      </c>
      <c r="H35" s="43"/>
      <c r="I35" s="68" t="s">
        <v>177</v>
      </c>
    </row>
    <row r="36" spans="1:9" ht="10.95" customHeight="1" x14ac:dyDescent="0.2">
      <c r="A36" s="67" t="s">
        <v>70</v>
      </c>
      <c r="B36" s="43"/>
      <c r="C36" s="43" t="s">
        <v>72</v>
      </c>
      <c r="D36" s="41" t="s">
        <v>32</v>
      </c>
      <c r="E36" s="45">
        <v>5144.8900000000003</v>
      </c>
      <c r="F36" s="45"/>
      <c r="G36" s="45">
        <f>ROUND(М[[#This Row],[Количество]]*М[[#This Row],[Цена за ед., руб]],2)</f>
        <v>0</v>
      </c>
      <c r="H36" s="43"/>
      <c r="I36" s="68" t="s">
        <v>177</v>
      </c>
    </row>
    <row r="37" spans="1:9" ht="10.95" customHeight="1" x14ac:dyDescent="0.2">
      <c r="A37" s="67" t="s">
        <v>70</v>
      </c>
      <c r="B37" s="43"/>
      <c r="C37" s="43" t="s">
        <v>72</v>
      </c>
      <c r="D37" s="41" t="s">
        <v>32</v>
      </c>
      <c r="E37" s="42">
        <v>9.08</v>
      </c>
      <c r="F37" s="45"/>
      <c r="G37" s="45">
        <f>ROUND(М[[#This Row],[Количество]]*М[[#This Row],[Цена за ед., руб]],2)</f>
        <v>0</v>
      </c>
      <c r="H37" s="43" t="s">
        <v>153</v>
      </c>
      <c r="I37" s="68" t="s">
        <v>177</v>
      </c>
    </row>
    <row r="38" spans="1:9" ht="10.95" customHeight="1" x14ac:dyDescent="0.2">
      <c r="A38" s="67" t="s">
        <v>70</v>
      </c>
      <c r="B38" s="43"/>
      <c r="C38" s="43" t="s">
        <v>74</v>
      </c>
      <c r="D38" s="41" t="s">
        <v>32</v>
      </c>
      <c r="E38" s="45">
        <v>2011.48</v>
      </c>
      <c r="F38" s="45"/>
      <c r="G38" s="45">
        <f>ROUND(М[[#This Row],[Количество]]*М[[#This Row],[Цена за ед., руб]],2)</f>
        <v>0</v>
      </c>
      <c r="H38" s="43"/>
      <c r="I38" s="68" t="s">
        <v>177</v>
      </c>
    </row>
    <row r="39" spans="1:9" ht="10.95" customHeight="1" x14ac:dyDescent="0.2">
      <c r="A39" s="67" t="s">
        <v>70</v>
      </c>
      <c r="B39" s="43"/>
      <c r="C39" s="43" t="s">
        <v>154</v>
      </c>
      <c r="D39" s="41" t="s">
        <v>32</v>
      </c>
      <c r="E39" s="42">
        <v>342.24</v>
      </c>
      <c r="F39" s="45"/>
      <c r="G39" s="45">
        <f>ROUND(М[[#This Row],[Количество]]*М[[#This Row],[Цена за ед., руб]],2)</f>
        <v>0</v>
      </c>
      <c r="H39" s="43"/>
      <c r="I39" s="68" t="s">
        <v>177</v>
      </c>
    </row>
    <row r="40" spans="1:9" ht="10.95" customHeight="1" x14ac:dyDescent="0.2">
      <c r="A40" s="67" t="s">
        <v>62</v>
      </c>
      <c r="B40" s="43"/>
      <c r="C40" s="43" t="s">
        <v>63</v>
      </c>
      <c r="D40" s="41" t="s">
        <v>32</v>
      </c>
      <c r="E40" s="42">
        <v>284.32</v>
      </c>
      <c r="F40" s="45"/>
      <c r="G40" s="45">
        <f>ROUND(М[[#This Row],[Количество]]*М[[#This Row],[Цена за ед., руб]],2)</f>
        <v>0</v>
      </c>
      <c r="H40" s="43"/>
      <c r="I40" s="68" t="s">
        <v>177</v>
      </c>
    </row>
    <row r="41" spans="1:9" ht="10.95" customHeight="1" x14ac:dyDescent="0.2">
      <c r="A41" s="67" t="s">
        <v>62</v>
      </c>
      <c r="B41" s="43"/>
      <c r="C41" s="43" t="s">
        <v>63</v>
      </c>
      <c r="D41" s="41" t="s">
        <v>32</v>
      </c>
      <c r="E41" s="42">
        <v>323.56</v>
      </c>
      <c r="F41" s="45"/>
      <c r="G41" s="45">
        <f>ROUND(М[[#This Row],[Количество]]*М[[#This Row],[Цена за ед., руб]],2)</f>
        <v>0</v>
      </c>
      <c r="H41" s="43" t="s">
        <v>131</v>
      </c>
      <c r="I41" s="68" t="s">
        <v>177</v>
      </c>
    </row>
    <row r="42" spans="1:9" ht="22.95" customHeight="1" x14ac:dyDescent="0.2">
      <c r="A42" s="67" t="s">
        <v>62</v>
      </c>
      <c r="B42" s="43"/>
      <c r="C42" s="43" t="s">
        <v>63</v>
      </c>
      <c r="D42" s="41" t="s">
        <v>32</v>
      </c>
      <c r="E42" s="42">
        <v>647.01</v>
      </c>
      <c r="F42" s="45"/>
      <c r="G42" s="45">
        <f>ROUND(М[[#This Row],[Количество]]*М[[#This Row],[Цена за ед., руб]],2)</f>
        <v>0</v>
      </c>
      <c r="H42" s="43" t="s">
        <v>95</v>
      </c>
      <c r="I42" s="68" t="s">
        <v>177</v>
      </c>
    </row>
    <row r="43" spans="1:9" ht="10.95" customHeight="1" x14ac:dyDescent="0.2">
      <c r="A43" s="67" t="s">
        <v>62</v>
      </c>
      <c r="B43" s="43"/>
      <c r="C43" s="43" t="s">
        <v>133</v>
      </c>
      <c r="D43" s="41" t="s">
        <v>32</v>
      </c>
      <c r="E43" s="45">
        <v>1186.3900000000001</v>
      </c>
      <c r="F43" s="45"/>
      <c r="G43" s="45">
        <f>ROUND(М[[#This Row],[Количество]]*М[[#This Row],[Цена за ед., руб]],2)</f>
        <v>0</v>
      </c>
      <c r="H43" s="43" t="s">
        <v>134</v>
      </c>
      <c r="I43" s="68" t="s">
        <v>177</v>
      </c>
    </row>
    <row r="44" spans="1:9" ht="10.95" customHeight="1" x14ac:dyDescent="0.2">
      <c r="A44" s="67" t="s">
        <v>62</v>
      </c>
      <c r="B44" s="43"/>
      <c r="C44" s="43" t="s">
        <v>76</v>
      </c>
      <c r="D44" s="41" t="s">
        <v>32</v>
      </c>
      <c r="E44" s="42">
        <v>11.87</v>
      </c>
      <c r="F44" s="45"/>
      <c r="G44" s="45">
        <f>ROUND(М[[#This Row],[Количество]]*М[[#This Row],[Цена за ед., руб]],2)</f>
        <v>0</v>
      </c>
      <c r="H44" s="43" t="s">
        <v>77</v>
      </c>
      <c r="I44" s="68" t="s">
        <v>177</v>
      </c>
    </row>
    <row r="45" spans="1:9" ht="10.95" customHeight="1" x14ac:dyDescent="0.2">
      <c r="A45" s="67" t="s">
        <v>62</v>
      </c>
      <c r="B45" s="43"/>
      <c r="C45" s="43" t="s">
        <v>79</v>
      </c>
      <c r="D45" s="41" t="s">
        <v>32</v>
      </c>
      <c r="E45" s="42">
        <v>82.41</v>
      </c>
      <c r="F45" s="45"/>
      <c r="G45" s="45">
        <f>ROUND(М[[#This Row],[Количество]]*М[[#This Row],[Цена за ед., руб]],2)</f>
        <v>0</v>
      </c>
      <c r="H45" s="43" t="s">
        <v>80</v>
      </c>
      <c r="I45" s="68" t="s">
        <v>177</v>
      </c>
    </row>
    <row r="46" spans="1:9" ht="22.95" customHeight="1" x14ac:dyDescent="0.2">
      <c r="A46" s="67" t="s">
        <v>62</v>
      </c>
      <c r="B46" s="43"/>
      <c r="C46" s="43" t="s">
        <v>79</v>
      </c>
      <c r="D46" s="41" t="s">
        <v>32</v>
      </c>
      <c r="E46" s="42">
        <v>114.54</v>
      </c>
      <c r="F46" s="45"/>
      <c r="G46" s="45">
        <f>ROUND(М[[#This Row],[Количество]]*М[[#This Row],[Цена за ед., руб]],2)</f>
        <v>0</v>
      </c>
      <c r="H46" s="43" t="s">
        <v>91</v>
      </c>
      <c r="I46" s="68" t="s">
        <v>177</v>
      </c>
    </row>
    <row r="47" spans="1:9" ht="10.95" customHeight="1" x14ac:dyDescent="0.2">
      <c r="A47" s="67" t="s">
        <v>62</v>
      </c>
      <c r="B47" s="43"/>
      <c r="C47" s="43" t="s">
        <v>79</v>
      </c>
      <c r="D47" s="41" t="s">
        <v>32</v>
      </c>
      <c r="E47" s="42">
        <v>0.96</v>
      </c>
      <c r="F47" s="45"/>
      <c r="G47" s="45">
        <f>ROUND(М[[#This Row],[Количество]]*М[[#This Row],[Цена за ед., руб]],2)</f>
        <v>0</v>
      </c>
      <c r="H47" s="43" t="s">
        <v>96</v>
      </c>
      <c r="I47" s="68" t="s">
        <v>177</v>
      </c>
    </row>
    <row r="48" spans="1:9" ht="10.95" customHeight="1" x14ac:dyDescent="0.2">
      <c r="A48" s="67" t="s">
        <v>62</v>
      </c>
      <c r="B48" s="43"/>
      <c r="C48" s="43" t="s">
        <v>79</v>
      </c>
      <c r="D48" s="41" t="s">
        <v>32</v>
      </c>
      <c r="E48" s="42">
        <v>141.38999999999999</v>
      </c>
      <c r="F48" s="45"/>
      <c r="G48" s="45">
        <f>ROUND(М[[#This Row],[Количество]]*М[[#This Row],[Цена за ед., руб]],2)</f>
        <v>0</v>
      </c>
      <c r="H48" s="43" t="s">
        <v>105</v>
      </c>
      <c r="I48" s="68" t="s">
        <v>177</v>
      </c>
    </row>
    <row r="49" spans="1:9" ht="10.95" customHeight="1" x14ac:dyDescent="0.2">
      <c r="A49" s="67" t="s">
        <v>62</v>
      </c>
      <c r="B49" s="43"/>
      <c r="C49" s="43" t="s">
        <v>79</v>
      </c>
      <c r="D49" s="41" t="s">
        <v>32</v>
      </c>
      <c r="E49" s="42">
        <v>19.38</v>
      </c>
      <c r="F49" s="45"/>
      <c r="G49" s="45">
        <f>ROUND(М[[#This Row],[Количество]]*М[[#This Row],[Цена за ед., руб]],2)</f>
        <v>0</v>
      </c>
      <c r="H49" s="43" t="s">
        <v>102</v>
      </c>
      <c r="I49" s="68" t="s">
        <v>177</v>
      </c>
    </row>
    <row r="50" spans="1:9" ht="10.95" customHeight="1" x14ac:dyDescent="0.2">
      <c r="A50" s="67" t="s">
        <v>62</v>
      </c>
      <c r="B50" s="43"/>
      <c r="C50" s="43" t="s">
        <v>79</v>
      </c>
      <c r="D50" s="41" t="s">
        <v>32</v>
      </c>
      <c r="E50" s="45">
        <v>3357.18</v>
      </c>
      <c r="F50" s="45"/>
      <c r="G50" s="45">
        <f>ROUND(М[[#This Row],[Количество]]*М[[#This Row],[Цена за ед., руб]],2)</f>
        <v>0</v>
      </c>
      <c r="H50" s="43" t="s">
        <v>113</v>
      </c>
      <c r="I50" s="68" t="s">
        <v>177</v>
      </c>
    </row>
    <row r="51" spans="1:9" ht="10.95" customHeight="1" x14ac:dyDescent="0.2">
      <c r="A51" s="67" t="s">
        <v>62</v>
      </c>
      <c r="B51" s="43"/>
      <c r="C51" s="43" t="s">
        <v>79</v>
      </c>
      <c r="D51" s="41" t="s">
        <v>32</v>
      </c>
      <c r="E51" s="42">
        <v>11.32</v>
      </c>
      <c r="F51" s="45"/>
      <c r="G51" s="45">
        <f>ROUND(М[[#This Row],[Количество]]*М[[#This Row],[Цена за ед., руб]],2)</f>
        <v>0</v>
      </c>
      <c r="H51" s="43" t="s">
        <v>108</v>
      </c>
      <c r="I51" s="68" t="s">
        <v>177</v>
      </c>
    </row>
    <row r="52" spans="1:9" ht="10.95" customHeight="1" x14ac:dyDescent="0.2">
      <c r="A52" s="67" t="s">
        <v>62</v>
      </c>
      <c r="B52" s="43"/>
      <c r="C52" s="43" t="s">
        <v>98</v>
      </c>
      <c r="D52" s="41" t="s">
        <v>32</v>
      </c>
      <c r="E52" s="42">
        <v>149.58000000000001</v>
      </c>
      <c r="F52" s="45"/>
      <c r="G52" s="45">
        <f>ROUND(М[[#This Row],[Количество]]*М[[#This Row],[Цена за ед., руб]],2)</f>
        <v>0</v>
      </c>
      <c r="H52" s="43" t="s">
        <v>136</v>
      </c>
      <c r="I52" s="68" t="s">
        <v>177</v>
      </c>
    </row>
    <row r="53" spans="1:9" ht="22.95" customHeight="1" x14ac:dyDescent="0.2">
      <c r="A53" s="67" t="s">
        <v>62</v>
      </c>
      <c r="B53" s="43"/>
      <c r="C53" s="43" t="s">
        <v>98</v>
      </c>
      <c r="D53" s="41" t="s">
        <v>32</v>
      </c>
      <c r="E53" s="42">
        <v>111.98</v>
      </c>
      <c r="F53" s="45"/>
      <c r="G53" s="45">
        <f>ROUND(М[[#This Row],[Количество]]*М[[#This Row],[Цена за ед., руб]],2)</f>
        <v>0</v>
      </c>
      <c r="H53" s="43" t="s">
        <v>99</v>
      </c>
      <c r="I53" s="68" t="s">
        <v>177</v>
      </c>
    </row>
    <row r="54" spans="1:9" ht="10.95" customHeight="1" x14ac:dyDescent="0.2">
      <c r="A54" s="67" t="s">
        <v>138</v>
      </c>
      <c r="B54" s="43"/>
      <c r="C54" s="43" t="s">
        <v>139</v>
      </c>
      <c r="D54" s="41" t="s">
        <v>32</v>
      </c>
      <c r="E54" s="42">
        <v>722.91</v>
      </c>
      <c r="F54" s="45"/>
      <c r="G54" s="45">
        <f>ROUND(М[[#This Row],[Количество]]*М[[#This Row],[Цена за ед., руб]],2)</f>
        <v>0</v>
      </c>
      <c r="H54" s="43"/>
      <c r="I54" s="68" t="s">
        <v>177</v>
      </c>
    </row>
    <row r="55" spans="1:9" ht="10.95" customHeight="1" x14ac:dyDescent="0.2">
      <c r="A55" s="67" t="s">
        <v>155</v>
      </c>
      <c r="B55" s="43"/>
      <c r="C55" s="43" t="s">
        <v>156</v>
      </c>
      <c r="D55" s="41" t="s">
        <v>52</v>
      </c>
      <c r="E55" s="47">
        <v>32</v>
      </c>
      <c r="F55" s="45"/>
      <c r="G55" s="45">
        <f>ROUND(М[[#This Row],[Количество]]*М[[#This Row],[Цена за ед., руб]],2)</f>
        <v>0</v>
      </c>
      <c r="H55" s="43" t="s">
        <v>157</v>
      </c>
      <c r="I55" s="68" t="s">
        <v>177</v>
      </c>
    </row>
    <row r="56" spans="1:9" ht="10.95" customHeight="1" x14ac:dyDescent="0.2">
      <c r="A56" s="67" t="s">
        <v>82</v>
      </c>
      <c r="B56" s="43"/>
      <c r="C56" s="43" t="s">
        <v>83</v>
      </c>
      <c r="D56" s="41" t="s">
        <v>32</v>
      </c>
      <c r="E56" s="42">
        <v>8.41</v>
      </c>
      <c r="F56" s="45"/>
      <c r="G56" s="45">
        <f>ROUND(М[[#This Row],[Количество]]*М[[#This Row],[Цена за ед., руб]],2)</f>
        <v>0</v>
      </c>
      <c r="H56" s="43"/>
      <c r="I56" s="68" t="s">
        <v>177</v>
      </c>
    </row>
    <row r="57" spans="1:9" ht="10.95" customHeight="1" x14ac:dyDescent="0.2">
      <c r="A57" s="71" t="s">
        <v>82</v>
      </c>
      <c r="B57" s="80"/>
      <c r="C57" s="80" t="s">
        <v>85</v>
      </c>
      <c r="D57" s="72" t="s">
        <v>32</v>
      </c>
      <c r="E57" s="73">
        <v>69.98</v>
      </c>
      <c r="F57" s="78"/>
      <c r="G57" s="78">
        <f>ROUND(М[[#This Row],[Количество]]*М[[#This Row],[Цена за ед., руб]],2)</f>
        <v>0</v>
      </c>
      <c r="H57" s="80"/>
      <c r="I57" s="75" t="s">
        <v>177</v>
      </c>
    </row>
    <row r="58" spans="1:9" ht="11.4" customHeight="1" x14ac:dyDescent="0.2">
      <c r="A58" s="71" t="s">
        <v>198</v>
      </c>
      <c r="B58" s="80"/>
      <c r="C58" s="80"/>
      <c r="D58" s="72"/>
      <c r="E58" s="74"/>
      <c r="F58" s="78"/>
      <c r="G58" s="78">
        <f>SUBTOTAL(109,М[Сумма, руб])</f>
        <v>0</v>
      </c>
      <c r="H58" s="80"/>
      <c r="I58" s="75"/>
    </row>
  </sheetData>
  <mergeCells count="1">
    <mergeCell ref="A1:H1"/>
  </mergeCells>
  <dataValidations count="1">
    <dataValidation type="list" errorStyle="information" allowBlank="1" showInputMessage="1" showErrorMessage="1" sqref="I3:I58" xr:uid="{3CAE47DD-3754-4917-8A8C-51FF13A70F64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10"/>
  <sheetViews>
    <sheetView workbookViewId="0"/>
  </sheetViews>
  <sheetFormatPr defaultColWidth="10.42578125" defaultRowHeight="11.4" customHeight="1" x14ac:dyDescent="0.2"/>
  <cols>
    <col min="1" max="2" width="10.42578125" style="1" customWidth="1"/>
  </cols>
  <sheetData>
    <row r="1" spans="1:2" ht="10.95" customHeight="1" x14ac:dyDescent="0.2">
      <c r="A1" s="1" t="s">
        <v>178</v>
      </c>
      <c r="B1" s="1" t="s">
        <v>179</v>
      </c>
    </row>
    <row r="2" spans="1:2" ht="10.95" customHeight="1" x14ac:dyDescent="0.2">
      <c r="A2" s="1" t="s">
        <v>180</v>
      </c>
      <c r="B2" s="1" t="s">
        <v>181</v>
      </c>
    </row>
    <row r="3" spans="1:2" ht="10.95" customHeight="1" x14ac:dyDescent="0.2">
      <c r="A3" s="1" t="s">
        <v>182</v>
      </c>
      <c r="B3" s="1" t="s">
        <v>183</v>
      </c>
    </row>
    <row r="4" spans="1:2" ht="10.95" customHeight="1" x14ac:dyDescent="0.2">
      <c r="A4" s="1" t="s">
        <v>184</v>
      </c>
      <c r="B4" s="1" t="s">
        <v>185</v>
      </c>
    </row>
    <row r="5" spans="1:2" ht="10.95" customHeight="1" x14ac:dyDescent="0.2">
      <c r="A5" s="1" t="s">
        <v>186</v>
      </c>
      <c r="B5" s="1" t="s">
        <v>187</v>
      </c>
    </row>
    <row r="6" spans="1:2" ht="10.95" customHeight="1" x14ac:dyDescent="0.2">
      <c r="A6" s="1" t="s">
        <v>188</v>
      </c>
      <c r="B6" s="1" t="s">
        <v>189</v>
      </c>
    </row>
    <row r="7" spans="1:2" ht="10.95" customHeight="1" x14ac:dyDescent="0.2">
      <c r="A7" s="1" t="s">
        <v>190</v>
      </c>
      <c r="B7" s="1" t="s">
        <v>191</v>
      </c>
    </row>
    <row r="8" spans="1:2" ht="10.95" customHeight="1" x14ac:dyDescent="0.2">
      <c r="A8" s="1" t="s">
        <v>192</v>
      </c>
      <c r="B8" s="1" t="s">
        <v>193</v>
      </c>
    </row>
    <row r="9" spans="1:2" ht="10.95" customHeight="1" x14ac:dyDescent="0.2">
      <c r="A9" s="1" t="s">
        <v>194</v>
      </c>
      <c r="B9" s="1" t="s">
        <v>195</v>
      </c>
    </row>
    <row r="10" spans="1:2" ht="10.95" customHeight="1" x14ac:dyDescent="0.2">
      <c r="A10" s="1" t="s">
        <v>196</v>
      </c>
      <c r="B10" s="1" t="s">
        <v>197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Цветков Аркадий Александрович</cp:lastModifiedBy>
  <dcterms:modified xsi:type="dcterms:W3CDTF">2026-05-04T05:51:14Z</dcterms:modified>
</cp:coreProperties>
</file>