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7\Подготовительне работы\"/>
    </mc:Choice>
  </mc:AlternateContent>
  <xr:revisionPtr revIDLastSave="0" documentId="13_ncr:1_{D092513E-BC2E-4200-B329-04B154E5990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 01.01 (3 Очередь)" sheetId="4" r:id="rId1"/>
    <sheet name="работа" sheetId="10" r:id="rId2"/>
    <sheet name="материалы" sheetId="11" r:id="rId3"/>
  </sheets>
  <definedNames>
    <definedName name="_xlnm._FilterDatabase" localSheetId="0" hidden="1">'ЛСР 01.01 (3 Очередь)'!$A$14:$L$79</definedName>
    <definedName name="_xlnm._FilterDatabase" localSheetId="2" hidden="1">материалы!$A$14:$L$63</definedName>
    <definedName name="_xlnm._FilterDatabase" localSheetId="1" hidden="1">работа!$A$14:$L$38</definedName>
    <definedName name="_xlnm.Print_Area" localSheetId="0">'ЛСР 01.01 (3 Очередь)'!$A$1:$L$99</definedName>
    <definedName name="_xlnm.Print_Area" localSheetId="2">материалы!$A$1:$L$83</definedName>
    <definedName name="_xlnm.Print_Area" localSheetId="1">работа!$A$1:$L$58</definedName>
  </definedNames>
  <calcPr calcId="19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8" i="4" l="1"/>
  <c r="I69" i="4"/>
  <c r="I70" i="4"/>
  <c r="J70" i="4" s="1"/>
  <c r="I71" i="4"/>
  <c r="J71" i="4" s="1"/>
  <c r="I67" i="4"/>
  <c r="I56" i="4"/>
  <c r="I57" i="4"/>
  <c r="I58" i="4"/>
  <c r="J58" i="4" s="1"/>
  <c r="I59" i="4"/>
  <c r="I60" i="4"/>
  <c r="I61" i="4"/>
  <c r="J61" i="4" s="1"/>
  <c r="I55" i="4"/>
  <c r="I39" i="4"/>
  <c r="J39" i="4" s="1"/>
  <c r="I40" i="4"/>
  <c r="J40" i="4" s="1"/>
  <c r="I41" i="4"/>
  <c r="J41" i="4" s="1"/>
  <c r="I42" i="4"/>
  <c r="J42" i="4" s="1"/>
  <c r="I43" i="4"/>
  <c r="I44" i="4"/>
  <c r="I45" i="4"/>
  <c r="I46" i="4"/>
  <c r="I47" i="4"/>
  <c r="J47" i="4" s="1"/>
  <c r="I48" i="4"/>
  <c r="J48" i="4" s="1"/>
  <c r="I49" i="4"/>
  <c r="I38" i="4"/>
  <c r="I24" i="4"/>
  <c r="I25" i="4"/>
  <c r="I26" i="4"/>
  <c r="I27" i="4"/>
  <c r="I28" i="4"/>
  <c r="I29" i="4"/>
  <c r="I30" i="4"/>
  <c r="I31" i="4"/>
  <c r="I32" i="4"/>
  <c r="J32" i="4" s="1"/>
  <c r="I23" i="4"/>
  <c r="I65" i="4"/>
  <c r="I53" i="4"/>
  <c r="I36" i="4"/>
  <c r="J36" i="4" s="1"/>
  <c r="J35" i="4" s="1"/>
  <c r="I21" i="4"/>
  <c r="J21" i="4" s="1"/>
  <c r="I20" i="4"/>
  <c r="J58" i="11"/>
  <c r="J57" i="11"/>
  <c r="J56" i="11"/>
  <c r="J55" i="11"/>
  <c r="J54" i="11"/>
  <c r="J51" i="11"/>
  <c r="J50" i="11"/>
  <c r="J49" i="11"/>
  <c r="J48" i="11"/>
  <c r="J47" i="11"/>
  <c r="J46" i="11"/>
  <c r="J45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28" i="11"/>
  <c r="J27" i="11"/>
  <c r="J26" i="11"/>
  <c r="J24" i="11"/>
  <c r="J23" i="11"/>
  <c r="J21" i="11"/>
  <c r="J19" i="11"/>
  <c r="J33" i="10"/>
  <c r="J29" i="10"/>
  <c r="J25" i="10"/>
  <c r="J21" i="10"/>
  <c r="J20" i="10"/>
  <c r="H27" i="4"/>
  <c r="H28" i="4" s="1"/>
  <c r="H40" i="4"/>
  <c r="H39" i="4"/>
  <c r="H38" i="4"/>
  <c r="J38" i="4" s="1"/>
  <c r="H30" i="4"/>
  <c r="H23" i="4"/>
  <c r="J69" i="4"/>
  <c r="J68" i="4"/>
  <c r="J67" i="4"/>
  <c r="H65" i="4"/>
  <c r="J60" i="4"/>
  <c r="J59" i="4"/>
  <c r="H57" i="4"/>
  <c r="H56" i="4"/>
  <c r="J56" i="4" s="1"/>
  <c r="H55" i="4"/>
  <c r="J53" i="4"/>
  <c r="J52" i="4" s="1"/>
  <c r="H49" i="4"/>
  <c r="J46" i="4"/>
  <c r="J45" i="4"/>
  <c r="J44" i="4"/>
  <c r="H43" i="4"/>
  <c r="J31" i="4"/>
  <c r="H25" i="4"/>
  <c r="J20" i="4"/>
  <c r="J66" i="4" l="1"/>
  <c r="J34" i="10"/>
  <c r="J19" i="4"/>
  <c r="J20" i="11"/>
  <c r="J22" i="11"/>
  <c r="J49" i="4"/>
  <c r="J30" i="4"/>
  <c r="J25" i="4"/>
  <c r="J43" i="4"/>
  <c r="J37" i="4" s="1"/>
  <c r="J34" i="4" s="1"/>
  <c r="H24" i="4"/>
  <c r="J24" i="4" s="1"/>
  <c r="H26" i="4"/>
  <c r="J26" i="4" s="1"/>
  <c r="J65" i="4"/>
  <c r="J27" i="4"/>
  <c r="J28" i="4"/>
  <c r="J23" i="4"/>
  <c r="J57" i="4"/>
  <c r="J55" i="4"/>
  <c r="J54" i="4" l="1"/>
  <c r="J51" i="4" s="1"/>
  <c r="J64" i="4"/>
  <c r="J63" i="4" s="1"/>
  <c r="J25" i="11"/>
  <c r="J59" i="11" s="1"/>
  <c r="H29" i="4"/>
  <c r="J73" i="4" l="1"/>
  <c r="J29" i="4"/>
  <c r="J22" i="4" s="1"/>
  <c r="J18" i="4" s="1"/>
  <c r="J74" i="4" l="1"/>
  <c r="J72" i="4" l="1"/>
</calcChain>
</file>

<file path=xl/sharedStrings.xml><?xml version="1.0" encoding="utf-8"?>
<sst xmlns="http://schemas.openxmlformats.org/spreadsheetml/2006/main" count="529" uniqueCount="117">
  <si>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</si>
  <si>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</si>
  <si>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</si>
  <si>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</si>
  <si>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</si>
  <si>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</si>
  <si>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Локальный сметный расчет №1</t>
  </si>
  <si>
    <t>№</t>
  </si>
  <si>
    <t>Наименование</t>
  </si>
  <si>
    <t>Марка/ Завод изготовитель</t>
  </si>
  <si>
    <t>Характеристика</t>
  </si>
  <si>
    <t>Ед. изм.</t>
  </si>
  <si>
    <t>Норма расхода</t>
  </si>
  <si>
    <t>Длина, м</t>
  </si>
  <si>
    <t>Кол-во</t>
  </si>
  <si>
    <t>Цена за ед.изм.</t>
  </si>
  <si>
    <t>Сумма</t>
  </si>
  <si>
    <t>Примечание</t>
  </si>
  <si>
    <t>Форма закупа материала</t>
  </si>
  <si>
    <t>01</t>
  </si>
  <si>
    <t>Подготовительные работы</t>
  </si>
  <si>
    <t>01.01.</t>
  </si>
  <si>
    <t>Временное ограждение строительной площадки</t>
  </si>
  <si>
    <t>01.01.01.</t>
  </si>
  <si>
    <t>Тип 1. Устройство забора</t>
  </si>
  <si>
    <t>01.01.01.00</t>
  </si>
  <si>
    <t>Работа:</t>
  </si>
  <si>
    <t>Устройство забора</t>
  </si>
  <si>
    <t>м.п.</t>
  </si>
  <si>
    <t>установка столбов через 2м, длина 4 м, высота 2 м</t>
  </si>
  <si>
    <t>Демонтаж монтаж  (Перевернуть профлист)</t>
  </si>
  <si>
    <t>Материалы</t>
  </si>
  <si>
    <t>Труба профильная</t>
  </si>
  <si>
    <t>80х3</t>
  </si>
  <si>
    <t>столбы</t>
  </si>
  <si>
    <t>Б/У (давальческий материал)</t>
  </si>
  <si>
    <t xml:space="preserve">40х20х2 </t>
  </si>
  <si>
    <t>прожилины</t>
  </si>
  <si>
    <t xml:space="preserve">Профлист </t>
  </si>
  <si>
    <t xml:space="preserve"> С-8 2000х1200 (толщ.0,45мм, покрытие- полиэстер, цвет - зеленый мох)</t>
  </si>
  <si>
    <t>м2</t>
  </si>
  <si>
    <t>Грунт ГФ-021 Серый, (Лакра)</t>
  </si>
  <si>
    <t>-</t>
  </si>
  <si>
    <t>кг</t>
  </si>
  <si>
    <t>0,25кг/м2</t>
  </si>
  <si>
    <t>Саморез кровельный 4,8х29</t>
  </si>
  <si>
    <t>шт</t>
  </si>
  <si>
    <t>9 шт/лист</t>
  </si>
  <si>
    <t>Электроды Э42</t>
  </si>
  <si>
    <t>Диск отрезной по металлу 230мм</t>
  </si>
  <si>
    <t>01.01.02.</t>
  </si>
  <si>
    <t xml:space="preserve">Тип 2. Устройство ворот и калитки </t>
  </si>
  <si>
    <t>01.01.02.00</t>
  </si>
  <si>
    <t>Устройство ворот и калитки</t>
  </si>
  <si>
    <t>Демонтаж и монтаж</t>
  </si>
  <si>
    <t>80х80х3</t>
  </si>
  <si>
    <t>С-8 2000х1200 (толщ.0,45мм, покрытие- полиэстер, цвет - зеленый мох)</t>
  </si>
  <si>
    <t>Панель</t>
  </si>
  <si>
    <t>заборная 3D 1,8*2,5м</t>
  </si>
  <si>
    <t>Колесо поворотное диаметр 200мм</t>
  </si>
  <si>
    <t>Грунт ГФ-021 Серый</t>
  </si>
  <si>
    <t>Арматура Ø16 А500</t>
  </si>
  <si>
    <t xml:space="preserve">Доводчик </t>
  </si>
  <si>
    <t xml:space="preserve">Шарниры </t>
  </si>
  <si>
    <t xml:space="preserve">Задвижка </t>
  </si>
  <si>
    <t>Замок навесной</t>
  </si>
  <si>
    <t>Саморез кровельный 4,8х29 RAL6005</t>
  </si>
  <si>
    <t>01.01.03.</t>
  </si>
  <si>
    <t>Тип 3. Устройство козырька</t>
  </si>
  <si>
    <t>01.01.03.00</t>
  </si>
  <si>
    <t>Устройство козырька</t>
  </si>
  <si>
    <t>1,5 м козырек</t>
  </si>
  <si>
    <t>Профлист</t>
  </si>
  <si>
    <t>НС-44 2000х1050 (толщ.0,45мм, покрытие- полиэстер, цвет - зеленый мох)</t>
  </si>
  <si>
    <t>монтажная ширина - 1,0м</t>
  </si>
  <si>
    <t>Уголок 50х4</t>
  </si>
  <si>
    <t>01.01.99.</t>
  </si>
  <si>
    <t>Прочие работы</t>
  </si>
  <si>
    <t>01.01.99.00</t>
  </si>
  <si>
    <t>Монтаж элементов обустройства стройплощакди</t>
  </si>
  <si>
    <t>шт.</t>
  </si>
  <si>
    <t xml:space="preserve">Знак 2.4 "Уступи дорогу" </t>
  </si>
  <si>
    <t>Знак "Проход запрещен. Строительные работы"</t>
  </si>
  <si>
    <t xml:space="preserve">Знак «Работать в защитной каске (шлеме)» </t>
  </si>
  <si>
    <t xml:space="preserve">Знак 3.24 "Ограничение скорости - 5км/ч" </t>
  </si>
  <si>
    <t>Знак "Острожно кран"</t>
  </si>
  <si>
    <t>в т.ч. стоимость работ:</t>
  </si>
  <si>
    <t>в т.ч. стоимость материалов:</t>
  </si>
  <si>
    <t>в тч НДС:</t>
  </si>
  <si>
    <t>Примечание:</t>
  </si>
  <si>
    <t>Стоимость СМР учитывает: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разгрузку, подъем материалов и разноску по этажам к местам производства работ; выполнение сопутствующих работ;  вывоз мусора; ФОТ, накладные расходы, прибыль организации, налоги и иные издержки Подрядчика; Обеспечение безопасного производства труда.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</si>
  <si>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</si>
  <si>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Стоимость материалов учитывает доставку.</t>
  </si>
  <si>
    <t>При производстве основных работ учитывать следующие второстепенные сопутствующие работы:</t>
  </si>
  <si>
    <t>1.</t>
  </si>
  <si>
    <t>Установка столбов из трубы (погружение столбов гидромолотом глубиной 2,0 м)</t>
  </si>
  <si>
    <t>Монтаж прожилин из трубы профильной</t>
  </si>
  <si>
    <t>Огрунтовка (2 слоя) столбиков и прожилин</t>
  </si>
  <si>
    <t>Монтаж крепления из арматуры</t>
  </si>
  <si>
    <t>Монтаж профлиста</t>
  </si>
  <si>
    <t>2.</t>
  </si>
  <si>
    <t>Монтаж уголка</t>
  </si>
  <si>
    <t>Монтаж прожилин</t>
  </si>
  <si>
    <t>Огрунтовка металлоконструкций за 2 раза</t>
  </si>
  <si>
    <t>3.</t>
  </si>
  <si>
    <t>Установка столбов из трубы (погружение столбов гидромолотом глубиной 2м)</t>
  </si>
  <si>
    <t>Огрунтовка/окраска столбиков и прожилин</t>
  </si>
  <si>
    <t>Монтаж панелей, профлиста</t>
  </si>
  <si>
    <t>ворота шириной 8 м (2 шт.)                          калитка шириной 1,2 м (4 шт.)</t>
  </si>
  <si>
    <t>200 м</t>
  </si>
  <si>
    <t>Итого по ЛСР с НДС:</t>
  </si>
  <si>
    <t>указать НДС</t>
  </si>
  <si>
    <t>Временное ограждение строительной площадки ГП -77</t>
  </si>
  <si>
    <t>Итого стоимость работ</t>
  </si>
  <si>
    <t>Итого стоимость материалов</t>
  </si>
  <si>
    <t>Ведомость работ</t>
  </si>
  <si>
    <t>Ведомость материалов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</si>
</sst>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\ ##0.000"/>
    <numFmt numFmtId="166" formatCode="0.000"/>
  </numFmts>
  <fonts count="12">
    <font>
      <sz val="11"/>
      <color theme="1"/>
      <name val="Calibri"/>
      <charset val="13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rgb="FFB697CD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7" fillId="7" borderId="0" applyNumberFormat="0" applyBorder="0" applyAlignment="0" applyProtection="0"/>
    <xf numFmtId="0" fontId="6" fillId="0" borderId="0"/>
    <xf numFmtId="0" fontId="8" fillId="0" borderId="0"/>
  </cellStyleXfs>
  <cellXfs count="11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6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1" applyFont="1" applyFill="1" applyBorder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2" applyFont="1" applyBorder="1" applyAlignment="1">
      <alignment vertical="center" wrapText="1"/>
    </xf>
    <xf numFmtId="0" fontId="1" fillId="0" borderId="1" xfId="2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2" xfId="2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164" fontId="1" fillId="2" borderId="1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0" fontId="5" fillId="4" borderId="3" xfId="0" applyFont="1" applyFill="1" applyBorder="1" applyAlignment="1">
      <alignment vertical="center"/>
    </xf>
    <xf numFmtId="0" fontId="5" fillId="4" borderId="4" xfId="0" applyFont="1" applyFill="1" applyBorder="1" applyAlignment="1">
      <alignment vertical="center"/>
    </xf>
    <xf numFmtId="0" fontId="5" fillId="4" borderId="3" xfId="0" applyFont="1" applyFill="1" applyBorder="1" applyAlignment="1">
      <alignment horizontal="right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164" fontId="1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1" fillId="2" borderId="0" xfId="0" applyFont="1" applyFill="1" applyAlignment="1">
      <alignment vertical="center"/>
    </xf>
    <xf numFmtId="164" fontId="1" fillId="0" borderId="0" xfId="0" applyNumberFormat="1" applyFont="1" applyAlignment="1">
      <alignment horizontal="left" vertical="center"/>
    </xf>
    <xf numFmtId="165" fontId="2" fillId="0" borderId="0" xfId="0" applyNumberFormat="1" applyFont="1" applyAlignment="1">
      <alignment horizontal="center"/>
    </xf>
    <xf numFmtId="0" fontId="1" fillId="2" borderId="0" xfId="0" applyFont="1" applyFill="1"/>
    <xf numFmtId="164" fontId="1" fillId="0" borderId="0" xfId="0" applyNumberFormat="1" applyFont="1" applyAlignment="1">
      <alignment horizontal="left"/>
    </xf>
    <xf numFmtId="49" fontId="2" fillId="5" borderId="1" xfId="0" applyNumberFormat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left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1" applyFont="1" applyFill="1" applyBorder="1" applyAlignment="1">
      <alignment horizontal="left" vertic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166" fontId="1" fillId="0" borderId="1" xfId="1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vertical="center" wrapText="1"/>
    </xf>
    <xf numFmtId="166" fontId="1" fillId="0" borderId="2" xfId="1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164" fontId="1" fillId="5" borderId="1" xfId="1" applyNumberFormat="1" applyFont="1" applyFill="1" applyBorder="1" applyAlignment="1">
      <alignment horizontal="center" vertical="center" wrapText="1"/>
    </xf>
    <xf numFmtId="164" fontId="1" fillId="4" borderId="1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6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1" fillId="4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9" fillId="4" borderId="1" xfId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2" fontId="9" fillId="0" borderId="1" xfId="1" applyNumberFormat="1" applyFont="1" applyFill="1" applyBorder="1" applyAlignment="1">
      <alignment horizontal="center" vertical="center" wrapText="1"/>
    </xf>
    <xf numFmtId="2" fontId="9" fillId="2" borderId="1" xfId="1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" fillId="8" borderId="0" xfId="0" applyFont="1" applyFill="1" applyAlignment="1">
      <alignment vertical="center"/>
    </xf>
    <xf numFmtId="0" fontId="3" fillId="2" borderId="1" xfId="2" applyFont="1" applyFill="1" applyBorder="1" applyAlignment="1">
      <alignment horizontal="center" vertical="center" wrapText="1"/>
    </xf>
    <xf numFmtId="2" fontId="1" fillId="2" borderId="1" xfId="1" applyNumberFormat="1" applyFont="1" applyFill="1" applyBorder="1" applyAlignment="1">
      <alignment horizontal="center" vertical="center" wrapText="1"/>
    </xf>
    <xf numFmtId="166" fontId="1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/>
    <xf numFmtId="4" fontId="1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 vertical="center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/>
    <xf numFmtId="4" fontId="2" fillId="0" borderId="1" xfId="1" applyNumberFormat="1" applyFont="1" applyFill="1" applyBorder="1" applyAlignment="1">
      <alignment horizontal="center" vertical="center" wrapText="1"/>
    </xf>
    <xf numFmtId="4" fontId="1" fillId="5" borderId="1" xfId="1" applyNumberFormat="1" applyFont="1" applyFill="1" applyBorder="1" applyAlignment="1">
      <alignment horizontal="center" vertical="center" wrapText="1"/>
    </xf>
    <xf numFmtId="4" fontId="1" fillId="4" borderId="1" xfId="1" applyNumberFormat="1" applyFont="1" applyFill="1" applyBorder="1" applyAlignment="1">
      <alignment horizontal="center" vertical="center" wrapText="1"/>
    </xf>
    <xf numFmtId="4" fontId="2" fillId="3" borderId="1" xfId="1" applyNumberFormat="1" applyFont="1" applyFill="1" applyBorder="1" applyAlignment="1">
      <alignment horizontal="center" vertical="center" wrapText="1"/>
    </xf>
    <xf numFmtId="4" fontId="2" fillId="6" borderId="1" xfId="1" applyNumberFormat="1" applyFont="1" applyFill="1" applyBorder="1" applyAlignment="1">
      <alignment horizontal="center" vertical="center" wrapText="1"/>
    </xf>
    <xf numFmtId="4" fontId="2" fillId="4" borderId="1" xfId="1" applyNumberFormat="1" applyFont="1" applyFill="1" applyBorder="1" applyAlignment="1">
      <alignment horizontal="center" vertical="center" wrapText="1"/>
    </xf>
    <xf numFmtId="4" fontId="1" fillId="0" borderId="1" xfId="1" applyNumberFormat="1" applyFont="1" applyFill="1" applyBorder="1" applyAlignment="1">
      <alignment horizontal="center" vertical="center" wrapText="1"/>
    </xf>
    <xf numFmtId="4" fontId="1" fillId="2" borderId="1" xfId="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164" fontId="11" fillId="4" borderId="1" xfId="0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right" vertical="center"/>
    </xf>
    <xf numFmtId="0" fontId="2" fillId="2" borderId="0" xfId="1" applyFont="1" applyFill="1" applyBorder="1" applyAlignment="1">
      <alignment horizontal="center" vertical="center" wrapText="1"/>
    </xf>
  </cellXfs>
  <cellStyles count="4">
    <cellStyle name="Акцент1" xfId="1" builtinId="29"/>
    <cellStyle name="Обычный" xfId="0" builtinId="0"/>
    <cellStyle name="Обычный 2 2" xfId="2" xr:uid="{00000000-0005-0000-0000-000031000000}"/>
    <cellStyle name="Обычный 3 2 2" xfId="3" xr:uid="{00000000-0005-0000-0000-000032000000}"/>
  </cellStyles>
  <dxfs count="0"/>
  <tableStyles count="0" defaultTableStyle="TableStyleMedium2" defaultPivotStyle="PivotStyleLight16"/>
  <colors>
    <mruColors>
      <color rgb="FFB697CD"/>
      <color rgb="FF8843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9"/>
  <sheetViews>
    <sheetView tabSelected="1" view="pageBreakPreview" topLeftCell="A12" zoomScale="60" zoomScaleNormal="55" workbookViewId="0">
      <selection activeCell="E27" sqref="E27"/>
    </sheetView>
  </sheetViews>
  <sheetFormatPr defaultColWidth="9.140625" defaultRowHeight="15.75" outlineLevelRow="3" outlineLevelCol="1"/>
  <cols>
    <col min="1" max="1" width="13.85546875" style="2" customWidth="1"/>
    <col min="2" max="2" width="76" style="2" customWidth="1"/>
    <col min="3" max="3" width="17.5703125" style="3" customWidth="1"/>
    <col min="4" max="4" width="35.28515625" style="3" customWidth="1"/>
    <col min="5" max="5" width="10.7109375" style="2" customWidth="1"/>
    <col min="6" max="6" width="9.7109375" style="2" customWidth="1"/>
    <col min="7" max="7" width="23.28515625" style="2" customWidth="1" outlineLevel="1"/>
    <col min="8" max="8" width="11.42578125" style="2" customWidth="1"/>
    <col min="9" max="9" width="14.5703125" style="5" customWidth="1"/>
    <col min="10" max="10" width="18" style="100" customWidth="1"/>
    <col min="11" max="11" width="36.42578125" style="5" customWidth="1"/>
    <col min="12" max="12" width="47.42578125" style="5" customWidth="1"/>
    <col min="13" max="13" width="0.28515625" style="1" hidden="1" customWidth="1"/>
    <col min="14" max="14" width="9.140625" style="2" hidden="1" customWidth="1"/>
    <col min="15" max="16384" width="9.140625" style="2"/>
  </cols>
  <sheetData>
    <row r="1" spans="1:12" s="1" customFormat="1">
      <c r="C1" s="26"/>
      <c r="D1" s="26"/>
      <c r="J1" s="96"/>
      <c r="K1" s="39"/>
      <c r="L1" s="82" t="s">
        <v>0</v>
      </c>
    </row>
    <row r="2" spans="1:12" s="1" customFormat="1">
      <c r="C2" s="26"/>
      <c r="D2" s="26"/>
      <c r="J2" s="96"/>
      <c r="K2" s="41"/>
      <c r="L2" s="83" t="s">
        <v>1</v>
      </c>
    </row>
    <row r="3" spans="1:12" s="1" customFormat="1">
      <c r="C3" s="26"/>
      <c r="D3" s="26"/>
      <c r="F3" s="42"/>
      <c r="G3" s="42"/>
      <c r="J3" s="96"/>
    </row>
    <row r="4" spans="1:12" s="1" customFormat="1">
      <c r="B4" s="43" t="s">
        <v>2</v>
      </c>
      <c r="C4" s="6"/>
      <c r="D4" s="6"/>
      <c r="E4" s="44" t="s">
        <v>3</v>
      </c>
      <c r="I4" s="40" t="s">
        <v>4</v>
      </c>
      <c r="J4" s="97"/>
      <c r="K4" s="44"/>
      <c r="L4" s="44"/>
    </row>
    <row r="5" spans="1:12" s="1" customFormat="1">
      <c r="B5" s="45"/>
      <c r="C5" s="26"/>
      <c r="D5" s="26"/>
      <c r="E5" s="46"/>
      <c r="J5" s="98"/>
      <c r="K5" s="46"/>
      <c r="L5" s="46"/>
    </row>
    <row r="6" spans="1:12" s="1" customFormat="1">
      <c r="B6" s="45"/>
      <c r="C6" s="26"/>
      <c r="D6" s="26"/>
      <c r="E6" s="46"/>
      <c r="J6" s="98"/>
      <c r="K6" s="46"/>
      <c r="L6" s="46"/>
    </row>
    <row r="7" spans="1:12" s="1" customFormat="1">
      <c r="B7" s="45"/>
      <c r="C7" s="47"/>
      <c r="D7" s="47"/>
      <c r="E7" s="46"/>
      <c r="J7" s="98"/>
      <c r="K7" s="46"/>
      <c r="L7" s="46"/>
    </row>
    <row r="8" spans="1:12">
      <c r="B8" s="48" t="s">
        <v>5</v>
      </c>
      <c r="E8" s="49"/>
      <c r="I8" s="2"/>
      <c r="J8" s="99"/>
      <c r="K8" s="49"/>
      <c r="L8" s="49"/>
    </row>
    <row r="9" spans="1:12" s="1" customFormat="1">
      <c r="B9" s="2"/>
      <c r="C9" s="26"/>
      <c r="D9" s="26"/>
      <c r="F9" s="42"/>
      <c r="G9" s="42"/>
      <c r="J9" s="96"/>
    </row>
    <row r="10" spans="1:12">
      <c r="L10" s="95"/>
    </row>
    <row r="11" spans="1:12" ht="21.75" customHeight="1">
      <c r="A11" s="113" t="s">
        <v>6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</row>
    <row r="12" spans="1:12" ht="21.75" customHeight="1">
      <c r="A12" s="6"/>
      <c r="B12" s="6"/>
      <c r="C12" s="6"/>
      <c r="D12" s="117" t="s">
        <v>112</v>
      </c>
      <c r="E12" s="117"/>
      <c r="F12" s="117"/>
      <c r="G12" s="117"/>
      <c r="H12" s="117"/>
      <c r="I12" s="117"/>
      <c r="J12" s="117"/>
      <c r="K12" s="6"/>
      <c r="L12" s="6"/>
    </row>
    <row r="14" spans="1:12" ht="31.5">
      <c r="A14" s="7" t="s">
        <v>7</v>
      </c>
      <c r="B14" s="8" t="s">
        <v>8</v>
      </c>
      <c r="C14" s="8" t="s">
        <v>9</v>
      </c>
      <c r="D14" s="8" t="s">
        <v>10</v>
      </c>
      <c r="E14" s="8" t="s">
        <v>11</v>
      </c>
      <c r="F14" s="8" t="s">
        <v>12</v>
      </c>
      <c r="G14" s="8" t="s">
        <v>13</v>
      </c>
      <c r="H14" s="8" t="s">
        <v>14</v>
      </c>
      <c r="I14" s="9" t="s">
        <v>15</v>
      </c>
      <c r="J14" s="101" t="s">
        <v>16</v>
      </c>
      <c r="K14" s="9" t="s">
        <v>17</v>
      </c>
      <c r="L14" s="9" t="s">
        <v>18</v>
      </c>
    </row>
    <row r="15" spans="1:12">
      <c r="A15" s="50" t="s">
        <v>19</v>
      </c>
      <c r="B15" s="51" t="s">
        <v>20</v>
      </c>
      <c r="C15" s="52"/>
      <c r="D15" s="52"/>
      <c r="E15" s="52"/>
      <c r="F15" s="53"/>
      <c r="G15" s="53"/>
      <c r="H15" s="52"/>
      <c r="I15" s="75"/>
      <c r="J15" s="102"/>
      <c r="K15" s="75"/>
      <c r="L15" s="75"/>
    </row>
    <row r="16" spans="1:12">
      <c r="A16" s="54" t="s">
        <v>21</v>
      </c>
      <c r="B16" s="55" t="s">
        <v>22</v>
      </c>
      <c r="C16" s="32"/>
      <c r="D16" s="32"/>
      <c r="E16" s="32"/>
      <c r="F16" s="56"/>
      <c r="G16" s="56"/>
      <c r="H16" s="32"/>
      <c r="I16" s="76"/>
      <c r="J16" s="103"/>
      <c r="K16" s="76"/>
      <c r="L16" s="76"/>
    </row>
    <row r="17" spans="1:13" outlineLevel="1">
      <c r="A17" s="57" t="s">
        <v>23</v>
      </c>
      <c r="B17" s="58" t="s">
        <v>24</v>
      </c>
      <c r="C17" s="59"/>
      <c r="D17" s="59"/>
      <c r="E17" s="59"/>
      <c r="F17" s="60"/>
      <c r="G17" s="60"/>
      <c r="H17" s="59"/>
      <c r="I17" s="77"/>
      <c r="J17" s="104"/>
      <c r="K17" s="77"/>
      <c r="L17" s="77"/>
    </row>
    <row r="18" spans="1:13" outlineLevel="2">
      <c r="A18" s="61" t="s">
        <v>25</v>
      </c>
      <c r="B18" s="62" t="s">
        <v>24</v>
      </c>
      <c r="C18" s="63"/>
      <c r="D18" s="63"/>
      <c r="E18" s="63"/>
      <c r="F18" s="64"/>
      <c r="G18" s="64"/>
      <c r="H18" s="63"/>
      <c r="I18" s="78"/>
      <c r="J18" s="105">
        <f>J19+J22</f>
        <v>0</v>
      </c>
      <c r="K18" s="78"/>
      <c r="L18" s="78"/>
    </row>
    <row r="19" spans="1:13" outlineLevel="3">
      <c r="A19" s="54"/>
      <c r="B19" s="55" t="s">
        <v>26</v>
      </c>
      <c r="C19" s="32"/>
      <c r="D19" s="32"/>
      <c r="E19" s="32"/>
      <c r="F19" s="56"/>
      <c r="G19" s="56"/>
      <c r="H19" s="32"/>
      <c r="I19" s="79"/>
      <c r="J19" s="106">
        <f>J20+J21</f>
        <v>0</v>
      </c>
      <c r="K19" s="79"/>
      <c r="L19" s="79"/>
    </row>
    <row r="20" spans="1:13" ht="57" customHeight="1" outlineLevel="3">
      <c r="A20" s="54"/>
      <c r="B20" s="65" t="s">
        <v>27</v>
      </c>
      <c r="C20" s="56"/>
      <c r="D20" s="56"/>
      <c r="E20" s="56" t="s">
        <v>28</v>
      </c>
      <c r="F20" s="56"/>
      <c r="G20" s="56"/>
      <c r="H20" s="85">
        <v>1050</v>
      </c>
      <c r="I20" s="76">
        <f>работа!I20</f>
        <v>0</v>
      </c>
      <c r="J20" s="103">
        <f>I20*H20</f>
        <v>0</v>
      </c>
      <c r="K20" s="76" t="s">
        <v>29</v>
      </c>
      <c r="L20" s="76"/>
      <c r="M20" s="90" t="s">
        <v>109</v>
      </c>
    </row>
    <row r="21" spans="1:13" ht="48" customHeight="1" outlineLevel="3">
      <c r="A21" s="54"/>
      <c r="B21" s="65" t="s">
        <v>27</v>
      </c>
      <c r="C21" s="56"/>
      <c r="D21" s="56"/>
      <c r="E21" s="56" t="s">
        <v>28</v>
      </c>
      <c r="F21" s="56"/>
      <c r="G21" s="56"/>
      <c r="H21" s="85">
        <v>260</v>
      </c>
      <c r="I21" s="76">
        <f>работа!I21</f>
        <v>0</v>
      </c>
      <c r="J21" s="103">
        <f>I21*H21</f>
        <v>0</v>
      </c>
      <c r="K21" s="76" t="s">
        <v>30</v>
      </c>
      <c r="L21" s="76"/>
    </row>
    <row r="22" spans="1:13" ht="21" customHeight="1" outlineLevel="3">
      <c r="A22" s="7"/>
      <c r="B22" s="66" t="s">
        <v>31</v>
      </c>
      <c r="C22" s="8"/>
      <c r="D22" s="8"/>
      <c r="E22" s="8"/>
      <c r="F22" s="12"/>
      <c r="G22" s="12"/>
      <c r="H22" s="86"/>
      <c r="I22" s="9"/>
      <c r="J22" s="101">
        <f>SUM(J23:J32)</f>
        <v>0</v>
      </c>
      <c r="K22" s="9"/>
      <c r="L22" s="9"/>
    </row>
    <row r="23" spans="1:13" ht="21" customHeight="1" outlineLevel="3">
      <c r="A23" s="7"/>
      <c r="B23" s="11" t="s">
        <v>32</v>
      </c>
      <c r="C23" s="10"/>
      <c r="D23" s="10" t="s">
        <v>33</v>
      </c>
      <c r="E23" s="12" t="s">
        <v>28</v>
      </c>
      <c r="F23" s="12"/>
      <c r="G23" s="12"/>
      <c r="H23" s="87">
        <f>580/2*4</f>
        <v>1160</v>
      </c>
      <c r="I23" s="14">
        <f>материалы!I19</f>
        <v>0</v>
      </c>
      <c r="J23" s="107">
        <f t="shared" ref="J23:J32" si="0">H23*I23</f>
        <v>0</v>
      </c>
      <c r="K23" s="27" t="s">
        <v>34</v>
      </c>
      <c r="L23" s="27" t="s">
        <v>35</v>
      </c>
    </row>
    <row r="24" spans="1:13" ht="21" customHeight="1" outlineLevel="3">
      <c r="A24" s="10"/>
      <c r="B24" s="11" t="s">
        <v>32</v>
      </c>
      <c r="C24" s="10"/>
      <c r="D24" s="10" t="s">
        <v>33</v>
      </c>
      <c r="E24" s="12" t="s">
        <v>28</v>
      </c>
      <c r="F24" s="12"/>
      <c r="G24" s="12"/>
      <c r="H24" s="87">
        <f>(H20/2*4)-H23</f>
        <v>940</v>
      </c>
      <c r="I24" s="14">
        <f>материалы!I20</f>
        <v>0</v>
      </c>
      <c r="J24" s="107">
        <f t="shared" si="0"/>
        <v>0</v>
      </c>
      <c r="K24" s="27" t="s">
        <v>34</v>
      </c>
      <c r="L24" s="27"/>
    </row>
    <row r="25" spans="1:13" ht="21" customHeight="1" outlineLevel="3">
      <c r="A25" s="10"/>
      <c r="B25" s="11" t="s">
        <v>32</v>
      </c>
      <c r="C25" s="10"/>
      <c r="D25" s="10" t="s">
        <v>36</v>
      </c>
      <c r="E25" s="12" t="s">
        <v>28</v>
      </c>
      <c r="F25" s="12"/>
      <c r="G25" s="12"/>
      <c r="H25" s="87">
        <f>580*3</f>
        <v>1740</v>
      </c>
      <c r="I25" s="14">
        <f>материалы!I21</f>
        <v>0</v>
      </c>
      <c r="J25" s="107">
        <f t="shared" si="0"/>
        <v>0</v>
      </c>
      <c r="K25" s="27" t="s">
        <v>37</v>
      </c>
      <c r="L25" s="27" t="s">
        <v>35</v>
      </c>
    </row>
    <row r="26" spans="1:13" ht="19.149999999999999" customHeight="1" outlineLevel="3">
      <c r="A26" s="10"/>
      <c r="B26" s="11" t="s">
        <v>32</v>
      </c>
      <c r="C26" s="16"/>
      <c r="D26" s="10" t="s">
        <v>36</v>
      </c>
      <c r="E26" s="12" t="s">
        <v>28</v>
      </c>
      <c r="F26" s="13"/>
      <c r="G26" s="67"/>
      <c r="H26" s="87">
        <f>(H20*3)-H25</f>
        <v>1410</v>
      </c>
      <c r="I26" s="14">
        <f>материалы!I22</f>
        <v>0</v>
      </c>
      <c r="J26" s="107">
        <f t="shared" si="0"/>
        <v>0</v>
      </c>
      <c r="K26" s="27" t="s">
        <v>37</v>
      </c>
      <c r="L26" s="27"/>
    </row>
    <row r="27" spans="1:13" ht="47.25" customHeight="1" outlineLevel="3">
      <c r="A27" s="10"/>
      <c r="B27" s="15" t="s">
        <v>38</v>
      </c>
      <c r="C27" s="16"/>
      <c r="D27" s="16" t="s">
        <v>39</v>
      </c>
      <c r="E27" s="17" t="s">
        <v>40</v>
      </c>
      <c r="F27" s="13"/>
      <c r="G27" s="67"/>
      <c r="H27" s="87">
        <f>580*(2)</f>
        <v>1160</v>
      </c>
      <c r="I27" s="14">
        <f>материалы!I23</f>
        <v>0</v>
      </c>
      <c r="J27" s="107">
        <f t="shared" si="0"/>
        <v>0</v>
      </c>
      <c r="K27" s="27"/>
      <c r="L27" s="27" t="s">
        <v>35</v>
      </c>
    </row>
    <row r="28" spans="1:13" ht="64.150000000000006" customHeight="1" outlineLevel="3">
      <c r="A28" s="10"/>
      <c r="B28" s="15" t="s">
        <v>38</v>
      </c>
      <c r="C28" s="12"/>
      <c r="D28" s="16" t="s">
        <v>39</v>
      </c>
      <c r="E28" s="17" t="s">
        <v>40</v>
      </c>
      <c r="F28" s="67"/>
      <c r="G28" s="67"/>
      <c r="H28" s="88">
        <f>(H20*2)-H27</f>
        <v>940</v>
      </c>
      <c r="I28" s="14">
        <f>материалы!I24</f>
        <v>0</v>
      </c>
      <c r="J28" s="107">
        <f t="shared" si="0"/>
        <v>0</v>
      </c>
      <c r="K28" s="27"/>
      <c r="L28" s="27"/>
    </row>
    <row r="29" spans="1:13" ht="23.25" customHeight="1" outlineLevel="3">
      <c r="A29" s="10"/>
      <c r="B29" s="18" t="s">
        <v>41</v>
      </c>
      <c r="C29" s="12"/>
      <c r="D29" s="12" t="s">
        <v>42</v>
      </c>
      <c r="E29" s="12" t="s">
        <v>43</v>
      </c>
      <c r="F29" s="67"/>
      <c r="G29" s="67"/>
      <c r="H29" s="88">
        <f>(0.08*4*H24*2.1+(0.04+0.02)*2*H26)</f>
        <v>800.88</v>
      </c>
      <c r="I29" s="14">
        <f>материалы!I25</f>
        <v>0</v>
      </c>
      <c r="J29" s="107">
        <f t="shared" si="0"/>
        <v>0</v>
      </c>
      <c r="K29" s="27"/>
      <c r="L29" s="27" t="s">
        <v>44</v>
      </c>
    </row>
    <row r="30" spans="1:13" ht="23.25" customHeight="1" outlineLevel="3">
      <c r="A30" s="10"/>
      <c r="B30" s="18" t="s">
        <v>45</v>
      </c>
      <c r="C30" s="12"/>
      <c r="D30" s="12" t="s">
        <v>42</v>
      </c>
      <c r="E30" s="12" t="s">
        <v>46</v>
      </c>
      <c r="F30" s="67"/>
      <c r="G30" s="67"/>
      <c r="H30" s="88">
        <f>9*H20</f>
        <v>9450</v>
      </c>
      <c r="I30" s="14">
        <f>материалы!I26</f>
        <v>0</v>
      </c>
      <c r="J30" s="107">
        <f t="shared" si="0"/>
        <v>0</v>
      </c>
      <c r="K30" s="27"/>
      <c r="L30" s="27" t="s">
        <v>47</v>
      </c>
    </row>
    <row r="31" spans="1:13" ht="23.25" customHeight="1" outlineLevel="3">
      <c r="A31" s="10"/>
      <c r="B31" s="18" t="s">
        <v>48</v>
      </c>
      <c r="C31" s="12"/>
      <c r="D31" s="12" t="s">
        <v>42</v>
      </c>
      <c r="E31" s="12" t="s">
        <v>43</v>
      </c>
      <c r="F31" s="67"/>
      <c r="G31" s="67"/>
      <c r="H31" s="88">
        <v>65.7</v>
      </c>
      <c r="I31" s="14">
        <f>материалы!I27</f>
        <v>0</v>
      </c>
      <c r="J31" s="107">
        <f t="shared" si="0"/>
        <v>0</v>
      </c>
      <c r="K31" s="27"/>
      <c r="L31" s="27"/>
    </row>
    <row r="32" spans="1:13" ht="23.25" customHeight="1" outlineLevel="3">
      <c r="A32" s="10"/>
      <c r="B32" s="18" t="s">
        <v>49</v>
      </c>
      <c r="C32" s="12"/>
      <c r="D32" s="12" t="s">
        <v>42</v>
      </c>
      <c r="E32" s="12" t="s">
        <v>46</v>
      </c>
      <c r="F32" s="67"/>
      <c r="G32" s="67"/>
      <c r="H32" s="88">
        <v>60</v>
      </c>
      <c r="I32" s="14">
        <f>материалы!I28</f>
        <v>0</v>
      </c>
      <c r="J32" s="107">
        <f t="shared" si="0"/>
        <v>0</v>
      </c>
      <c r="K32" s="27"/>
      <c r="L32" s="27"/>
    </row>
    <row r="33" spans="1:12" outlineLevel="1">
      <c r="A33" s="57" t="s">
        <v>50</v>
      </c>
      <c r="B33" s="58" t="s">
        <v>51</v>
      </c>
      <c r="C33" s="59"/>
      <c r="D33" s="59"/>
      <c r="E33" s="59"/>
      <c r="F33" s="60"/>
      <c r="G33" s="60"/>
      <c r="H33" s="59"/>
      <c r="I33" s="77"/>
      <c r="J33" s="104"/>
      <c r="K33" s="77"/>
      <c r="L33" s="77"/>
    </row>
    <row r="34" spans="1:12" outlineLevel="2">
      <c r="A34" s="61" t="s">
        <v>52</v>
      </c>
      <c r="B34" s="62" t="s">
        <v>51</v>
      </c>
      <c r="C34" s="63"/>
      <c r="D34" s="63"/>
      <c r="E34" s="63"/>
      <c r="F34" s="64"/>
      <c r="G34" s="64"/>
      <c r="H34" s="63"/>
      <c r="I34" s="78"/>
      <c r="J34" s="105">
        <f>J35+J37</f>
        <v>0</v>
      </c>
      <c r="K34" s="78"/>
      <c r="L34" s="78"/>
    </row>
    <row r="35" spans="1:12" outlineLevel="3">
      <c r="A35" s="54"/>
      <c r="B35" s="55" t="s">
        <v>26</v>
      </c>
      <c r="C35" s="32"/>
      <c r="D35" s="32"/>
      <c r="E35" s="32"/>
      <c r="F35" s="56"/>
      <c r="G35" s="56"/>
      <c r="H35" s="32"/>
      <c r="I35" s="79"/>
      <c r="J35" s="106">
        <f>J36</f>
        <v>0</v>
      </c>
      <c r="K35" s="79"/>
      <c r="L35" s="79"/>
    </row>
    <row r="36" spans="1:12" ht="74.25" customHeight="1" outlineLevel="3">
      <c r="A36" s="54"/>
      <c r="B36" s="65" t="s">
        <v>53</v>
      </c>
      <c r="C36" s="56"/>
      <c r="D36" s="56"/>
      <c r="E36" s="56" t="s">
        <v>46</v>
      </c>
      <c r="F36" s="56"/>
      <c r="G36" s="56"/>
      <c r="H36" s="56">
        <v>6</v>
      </c>
      <c r="I36" s="76">
        <f>работа!I25</f>
        <v>0</v>
      </c>
      <c r="J36" s="103">
        <f>I36*H36</f>
        <v>0</v>
      </c>
      <c r="K36" s="76" t="s">
        <v>108</v>
      </c>
      <c r="L36" s="76" t="s">
        <v>54</v>
      </c>
    </row>
    <row r="37" spans="1:12" ht="21.75" customHeight="1" outlineLevel="3">
      <c r="A37" s="7"/>
      <c r="B37" s="66" t="s">
        <v>31</v>
      </c>
      <c r="C37" s="8"/>
      <c r="D37" s="8"/>
      <c r="E37" s="8"/>
      <c r="F37" s="12"/>
      <c r="G37" s="12"/>
      <c r="H37" s="8"/>
      <c r="I37" s="9"/>
      <c r="J37" s="101">
        <f>SUM(J38:J49)</f>
        <v>0</v>
      </c>
      <c r="K37" s="9"/>
      <c r="L37" s="9"/>
    </row>
    <row r="38" spans="1:12" ht="21.75" customHeight="1" outlineLevel="3">
      <c r="A38" s="68"/>
      <c r="B38" s="11" t="s">
        <v>32</v>
      </c>
      <c r="C38" s="10"/>
      <c r="D38" s="10" t="s">
        <v>55</v>
      </c>
      <c r="E38" s="12" t="s">
        <v>28</v>
      </c>
      <c r="F38" s="22"/>
      <c r="G38" s="22">
        <v>4</v>
      </c>
      <c r="H38" s="13">
        <f>4*H36</f>
        <v>24</v>
      </c>
      <c r="I38" s="14">
        <f>материалы!I31</f>
        <v>0</v>
      </c>
      <c r="J38" s="107">
        <f t="shared" ref="J38:J49" si="1">H38*I38</f>
        <v>0</v>
      </c>
      <c r="K38" s="27"/>
      <c r="L38" s="27" t="s">
        <v>35</v>
      </c>
    </row>
    <row r="39" spans="1:12" ht="21.75" customHeight="1" outlineLevel="3">
      <c r="A39" s="68"/>
      <c r="B39" s="11" t="s">
        <v>32</v>
      </c>
      <c r="C39" s="10"/>
      <c r="D39" s="10" t="s">
        <v>36</v>
      </c>
      <c r="E39" s="12" t="s">
        <v>28</v>
      </c>
      <c r="F39" s="22"/>
      <c r="G39" s="22">
        <v>6</v>
      </c>
      <c r="H39" s="13">
        <f>84+33</f>
        <v>117</v>
      </c>
      <c r="I39" s="14">
        <f>материалы!I32</f>
        <v>0</v>
      </c>
      <c r="J39" s="107">
        <f t="shared" si="1"/>
        <v>0</v>
      </c>
      <c r="K39" s="27"/>
      <c r="L39" s="27" t="s">
        <v>35</v>
      </c>
    </row>
    <row r="40" spans="1:12" ht="51.75" customHeight="1" outlineLevel="3">
      <c r="A40" s="68"/>
      <c r="B40" s="19" t="s">
        <v>38</v>
      </c>
      <c r="C40" s="69"/>
      <c r="D40" s="16" t="s">
        <v>56</v>
      </c>
      <c r="E40" s="17" t="s">
        <v>40</v>
      </c>
      <c r="F40" s="22"/>
      <c r="G40" s="67"/>
      <c r="H40" s="13">
        <f>16+4.8</f>
        <v>20.8</v>
      </c>
      <c r="I40" s="14">
        <f>материалы!I33</f>
        <v>0</v>
      </c>
      <c r="J40" s="107">
        <f t="shared" si="1"/>
        <v>0</v>
      </c>
      <c r="K40" s="27"/>
      <c r="L40" s="27" t="s">
        <v>35</v>
      </c>
    </row>
    <row r="41" spans="1:12" ht="51.75" customHeight="1" outlineLevel="3">
      <c r="A41" s="68"/>
      <c r="B41" s="19" t="s">
        <v>57</v>
      </c>
      <c r="C41" s="69"/>
      <c r="D41" s="16" t="s">
        <v>58</v>
      </c>
      <c r="E41" s="17" t="s">
        <v>40</v>
      </c>
      <c r="F41" s="22"/>
      <c r="G41" s="70"/>
      <c r="H41" s="13">
        <v>16</v>
      </c>
      <c r="I41" s="14">
        <f>материалы!I34</f>
        <v>0</v>
      </c>
      <c r="J41" s="107">
        <f t="shared" si="1"/>
        <v>0</v>
      </c>
      <c r="K41" s="27"/>
      <c r="L41" s="27" t="s">
        <v>35</v>
      </c>
    </row>
    <row r="42" spans="1:12" ht="29.25" customHeight="1" outlineLevel="3">
      <c r="A42" s="68"/>
      <c r="B42" s="19" t="s">
        <v>59</v>
      </c>
      <c r="C42" s="69"/>
      <c r="D42" s="10" t="s">
        <v>42</v>
      </c>
      <c r="E42" s="17" t="s">
        <v>46</v>
      </c>
      <c r="F42" s="22"/>
      <c r="G42" s="70"/>
      <c r="H42" s="13">
        <v>4</v>
      </c>
      <c r="I42" s="14">
        <f>материалы!I35</f>
        <v>0</v>
      </c>
      <c r="J42" s="107">
        <f t="shared" si="1"/>
        <v>0</v>
      </c>
      <c r="K42" s="27"/>
      <c r="L42" s="27"/>
    </row>
    <row r="43" spans="1:12" ht="25.5" customHeight="1" outlineLevel="3">
      <c r="A43" s="68"/>
      <c r="B43" s="19" t="s">
        <v>60</v>
      </c>
      <c r="C43" s="69"/>
      <c r="D43" s="10" t="s">
        <v>42</v>
      </c>
      <c r="E43" s="17" t="s">
        <v>43</v>
      </c>
      <c r="F43" s="22"/>
      <c r="G43" s="70"/>
      <c r="H43" s="13">
        <f>3.32+0.88</f>
        <v>4.2</v>
      </c>
      <c r="I43" s="14">
        <f>материалы!I36</f>
        <v>0</v>
      </c>
      <c r="J43" s="107">
        <f t="shared" si="1"/>
        <v>0</v>
      </c>
      <c r="K43" s="27"/>
      <c r="L43" s="27"/>
    </row>
    <row r="44" spans="1:12" ht="25.5" customHeight="1" outlineLevel="3">
      <c r="A44" s="68"/>
      <c r="B44" s="19" t="s">
        <v>61</v>
      </c>
      <c r="C44" s="69"/>
      <c r="D44" s="10" t="s">
        <v>42</v>
      </c>
      <c r="E44" s="17" t="s">
        <v>43</v>
      </c>
      <c r="F44" s="22"/>
      <c r="G44" s="70"/>
      <c r="H44" s="13">
        <v>6.3</v>
      </c>
      <c r="I44" s="14">
        <f>материалы!I37</f>
        <v>0</v>
      </c>
      <c r="J44" s="107">
        <f t="shared" si="1"/>
        <v>0</v>
      </c>
      <c r="K44" s="27"/>
      <c r="L44" s="27"/>
    </row>
    <row r="45" spans="1:12" ht="25.5" customHeight="1" outlineLevel="3">
      <c r="A45" s="68"/>
      <c r="B45" s="19" t="s">
        <v>62</v>
      </c>
      <c r="C45" s="69"/>
      <c r="D45" s="10" t="s">
        <v>42</v>
      </c>
      <c r="E45" s="17" t="s">
        <v>46</v>
      </c>
      <c r="F45" s="22"/>
      <c r="G45" s="70"/>
      <c r="H45" s="13">
        <v>4</v>
      </c>
      <c r="I45" s="14">
        <f>материалы!I38</f>
        <v>0</v>
      </c>
      <c r="J45" s="107">
        <f t="shared" si="1"/>
        <v>0</v>
      </c>
      <c r="K45" s="27"/>
      <c r="L45" s="27"/>
    </row>
    <row r="46" spans="1:12" ht="25.5" customHeight="1" outlineLevel="3">
      <c r="A46" s="68"/>
      <c r="B46" s="19" t="s">
        <v>63</v>
      </c>
      <c r="C46" s="69"/>
      <c r="D46" s="10" t="s">
        <v>42</v>
      </c>
      <c r="E46" s="17" t="s">
        <v>46</v>
      </c>
      <c r="F46" s="22"/>
      <c r="G46" s="70"/>
      <c r="H46" s="13">
        <v>24</v>
      </c>
      <c r="I46" s="14">
        <f>материалы!I39</f>
        <v>0</v>
      </c>
      <c r="J46" s="107">
        <f t="shared" si="1"/>
        <v>0</v>
      </c>
      <c r="K46" s="27"/>
      <c r="L46" s="27"/>
    </row>
    <row r="47" spans="1:12" ht="25.5" customHeight="1" outlineLevel="3">
      <c r="A47" s="7"/>
      <c r="B47" s="20" t="s">
        <v>64</v>
      </c>
      <c r="C47" s="10"/>
      <c r="D47" s="10" t="s">
        <v>42</v>
      </c>
      <c r="E47" s="17" t="s">
        <v>46</v>
      </c>
      <c r="F47" s="22"/>
      <c r="G47" s="22"/>
      <c r="H47" s="17">
        <v>6</v>
      </c>
      <c r="I47" s="14">
        <f>материалы!I40</f>
        <v>0</v>
      </c>
      <c r="J47" s="107">
        <f t="shared" si="1"/>
        <v>0</v>
      </c>
      <c r="K47" s="14"/>
      <c r="L47" s="28"/>
    </row>
    <row r="48" spans="1:12" ht="25.5" customHeight="1" outlineLevel="3">
      <c r="A48" s="7"/>
      <c r="B48" s="20" t="s">
        <v>65</v>
      </c>
      <c r="C48" s="10"/>
      <c r="D48" s="10" t="s">
        <v>42</v>
      </c>
      <c r="E48" s="17" t="s">
        <v>46</v>
      </c>
      <c r="F48" s="22"/>
      <c r="G48" s="22"/>
      <c r="H48" s="17">
        <v>6</v>
      </c>
      <c r="I48" s="14">
        <f>материалы!I41</f>
        <v>0</v>
      </c>
      <c r="J48" s="107">
        <f t="shared" si="1"/>
        <v>0</v>
      </c>
      <c r="K48" s="14"/>
      <c r="L48" s="28"/>
    </row>
    <row r="49" spans="1:12" ht="25.5" customHeight="1" outlineLevel="3">
      <c r="A49" s="7"/>
      <c r="B49" s="20" t="s">
        <v>66</v>
      </c>
      <c r="C49" s="10"/>
      <c r="D49" s="10" t="s">
        <v>42</v>
      </c>
      <c r="E49" s="17" t="s">
        <v>46</v>
      </c>
      <c r="F49" s="22"/>
      <c r="G49" s="22"/>
      <c r="H49" s="17">
        <f>63+36</f>
        <v>99</v>
      </c>
      <c r="I49" s="14">
        <f>материалы!I42</f>
        <v>0</v>
      </c>
      <c r="J49" s="107">
        <f t="shared" si="1"/>
        <v>0</v>
      </c>
      <c r="K49" s="14"/>
      <c r="L49" s="28"/>
    </row>
    <row r="50" spans="1:12" outlineLevel="1">
      <c r="A50" s="57" t="s">
        <v>67</v>
      </c>
      <c r="B50" s="58" t="s">
        <v>68</v>
      </c>
      <c r="C50" s="59"/>
      <c r="D50" s="59"/>
      <c r="E50" s="59"/>
      <c r="F50" s="60"/>
      <c r="G50" s="60"/>
      <c r="H50" s="59"/>
      <c r="I50" s="77"/>
      <c r="J50" s="104"/>
      <c r="K50" s="77"/>
      <c r="L50" s="77"/>
    </row>
    <row r="51" spans="1:12" outlineLevel="2">
      <c r="A51" s="61" t="s">
        <v>69</v>
      </c>
      <c r="B51" s="62" t="s">
        <v>68</v>
      </c>
      <c r="C51" s="63"/>
      <c r="D51" s="63"/>
      <c r="E51" s="63"/>
      <c r="F51" s="64"/>
      <c r="G51" s="64"/>
      <c r="H51" s="63"/>
      <c r="I51" s="78"/>
      <c r="J51" s="105">
        <f>J52+J54</f>
        <v>0</v>
      </c>
      <c r="K51" s="78"/>
      <c r="L51" s="78"/>
    </row>
    <row r="52" spans="1:12" outlineLevel="3">
      <c r="A52" s="54"/>
      <c r="B52" s="55" t="s">
        <v>26</v>
      </c>
      <c r="C52" s="32"/>
      <c r="D52" s="32"/>
      <c r="E52" s="32"/>
      <c r="F52" s="56"/>
      <c r="G52" s="56"/>
      <c r="H52" s="32"/>
      <c r="I52" s="79"/>
      <c r="J52" s="106">
        <f>J53</f>
        <v>0</v>
      </c>
      <c r="K52" s="79"/>
      <c r="L52" s="79"/>
    </row>
    <row r="53" spans="1:12" ht="24.75" customHeight="1" outlineLevel="3">
      <c r="A53" s="54"/>
      <c r="B53" s="65" t="s">
        <v>70</v>
      </c>
      <c r="C53" s="56"/>
      <c r="D53" s="56"/>
      <c r="E53" s="56" t="s">
        <v>28</v>
      </c>
      <c r="F53" s="56"/>
      <c r="G53" s="56"/>
      <c r="H53" s="85">
        <v>500</v>
      </c>
      <c r="I53" s="76">
        <f>работа!I29</f>
        <v>0</v>
      </c>
      <c r="J53" s="103">
        <f>I53*H53</f>
        <v>0</v>
      </c>
      <c r="K53" s="76" t="s">
        <v>71</v>
      </c>
      <c r="L53" s="76"/>
    </row>
    <row r="54" spans="1:12" ht="23.25" customHeight="1" outlineLevel="3">
      <c r="A54" s="7"/>
      <c r="B54" s="66" t="s">
        <v>31</v>
      </c>
      <c r="C54" s="8"/>
      <c r="D54" s="8"/>
      <c r="E54" s="8"/>
      <c r="F54" s="12"/>
      <c r="G54" s="12"/>
      <c r="H54" s="86"/>
      <c r="I54" s="9"/>
      <c r="J54" s="101">
        <f>SUM(J55:J61)</f>
        <v>0</v>
      </c>
      <c r="K54" s="9"/>
      <c r="L54" s="9"/>
    </row>
    <row r="55" spans="1:12" ht="47.25" customHeight="1" outlineLevel="3">
      <c r="A55" s="68"/>
      <c r="B55" s="19" t="s">
        <v>72</v>
      </c>
      <c r="C55" s="69"/>
      <c r="D55" s="91" t="s">
        <v>73</v>
      </c>
      <c r="E55" s="17" t="s">
        <v>40</v>
      </c>
      <c r="F55" s="92"/>
      <c r="G55" s="93"/>
      <c r="H55" s="88">
        <f>H53*1.5</f>
        <v>750</v>
      </c>
      <c r="I55" s="94">
        <f>материалы!I45</f>
        <v>0</v>
      </c>
      <c r="J55" s="108">
        <f>H55*I55</f>
        <v>0</v>
      </c>
      <c r="K55" s="33" t="s">
        <v>74</v>
      </c>
      <c r="L55" s="29" t="s">
        <v>35</v>
      </c>
    </row>
    <row r="56" spans="1:12" ht="24.75" customHeight="1" outlineLevel="3">
      <c r="A56" s="68"/>
      <c r="B56" s="11" t="s">
        <v>32</v>
      </c>
      <c r="C56" s="10"/>
      <c r="D56" s="10" t="s">
        <v>36</v>
      </c>
      <c r="E56" s="10" t="s">
        <v>28</v>
      </c>
      <c r="F56" s="67"/>
      <c r="G56" s="67"/>
      <c r="H56" s="87">
        <f>H53*2</f>
        <v>1000</v>
      </c>
      <c r="I56" s="94">
        <f>материалы!I46</f>
        <v>0</v>
      </c>
      <c r="J56" s="107">
        <f t="shared" ref="J56:J61" si="2">H56*I56</f>
        <v>0</v>
      </c>
      <c r="K56" s="27"/>
      <c r="L56" s="29" t="s">
        <v>35</v>
      </c>
    </row>
    <row r="57" spans="1:12" ht="24.75" customHeight="1" outlineLevel="3">
      <c r="A57" s="80"/>
      <c r="B57" s="21" t="s">
        <v>75</v>
      </c>
      <c r="C57" s="22"/>
      <c r="D57" s="22" t="s">
        <v>42</v>
      </c>
      <c r="E57" s="17" t="s">
        <v>43</v>
      </c>
      <c r="F57" s="12"/>
      <c r="G57" s="12"/>
      <c r="H57" s="89">
        <f>(H53/2*(2.5)*(3.05))</f>
        <v>1906.25</v>
      </c>
      <c r="I57" s="94">
        <f>материалы!I47</f>
        <v>0</v>
      </c>
      <c r="J57" s="107">
        <f t="shared" si="2"/>
        <v>0</v>
      </c>
      <c r="K57" s="27"/>
      <c r="L57" s="27" t="s">
        <v>35</v>
      </c>
    </row>
    <row r="58" spans="1:12" ht="24.75" customHeight="1" outlineLevel="3">
      <c r="A58" s="80"/>
      <c r="B58" s="21" t="s">
        <v>41</v>
      </c>
      <c r="C58" s="22"/>
      <c r="D58" s="22" t="s">
        <v>42</v>
      </c>
      <c r="E58" s="17" t="s">
        <v>43</v>
      </c>
      <c r="F58" s="12"/>
      <c r="G58" s="12"/>
      <c r="H58" s="89">
        <v>30</v>
      </c>
      <c r="I58" s="94">
        <f>материалы!I48</f>
        <v>0</v>
      </c>
      <c r="J58" s="107">
        <f t="shared" si="2"/>
        <v>0</v>
      </c>
      <c r="K58" s="27"/>
      <c r="L58" s="27"/>
    </row>
    <row r="59" spans="1:12" ht="24.75" customHeight="1" outlineLevel="3">
      <c r="A59" s="80"/>
      <c r="B59" s="21" t="s">
        <v>45</v>
      </c>
      <c r="C59" s="22"/>
      <c r="D59" s="22" t="s">
        <v>42</v>
      </c>
      <c r="E59" s="17" t="s">
        <v>46</v>
      </c>
      <c r="F59" s="12"/>
      <c r="G59" s="12"/>
      <c r="H59" s="89">
        <v>2505</v>
      </c>
      <c r="I59" s="94">
        <f>материалы!I49</f>
        <v>0</v>
      </c>
      <c r="J59" s="107">
        <f t="shared" si="2"/>
        <v>0</v>
      </c>
      <c r="K59" s="27"/>
      <c r="L59" s="27"/>
    </row>
    <row r="60" spans="1:12" ht="24.75" customHeight="1" outlineLevel="3">
      <c r="A60" s="80"/>
      <c r="B60" s="21" t="s">
        <v>48</v>
      </c>
      <c r="C60" s="22"/>
      <c r="D60" s="22" t="s">
        <v>42</v>
      </c>
      <c r="E60" s="17" t="s">
        <v>43</v>
      </c>
      <c r="F60" s="12"/>
      <c r="G60" s="12"/>
      <c r="H60" s="89">
        <v>23</v>
      </c>
      <c r="I60" s="94">
        <f>материалы!I50</f>
        <v>0</v>
      </c>
      <c r="J60" s="107">
        <f t="shared" si="2"/>
        <v>0</v>
      </c>
      <c r="K60" s="27"/>
      <c r="L60" s="27"/>
    </row>
    <row r="61" spans="1:12" ht="24.75" customHeight="1" outlineLevel="3">
      <c r="A61" s="80"/>
      <c r="B61" s="21" t="s">
        <v>49</v>
      </c>
      <c r="C61" s="22"/>
      <c r="D61" s="22" t="s">
        <v>42</v>
      </c>
      <c r="E61" s="17" t="s">
        <v>46</v>
      </c>
      <c r="F61" s="12"/>
      <c r="G61" s="12"/>
      <c r="H61" s="89">
        <v>50</v>
      </c>
      <c r="I61" s="94">
        <f>материалы!I51</f>
        <v>0</v>
      </c>
      <c r="J61" s="107">
        <f t="shared" si="2"/>
        <v>0</v>
      </c>
      <c r="K61" s="27"/>
      <c r="L61" s="27"/>
    </row>
    <row r="62" spans="1:12" outlineLevel="1">
      <c r="A62" s="57" t="s">
        <v>76</v>
      </c>
      <c r="B62" s="58" t="s">
        <v>77</v>
      </c>
      <c r="C62" s="59"/>
      <c r="D62" s="59"/>
      <c r="E62" s="59"/>
      <c r="F62" s="60"/>
      <c r="G62" s="60"/>
      <c r="H62" s="59"/>
      <c r="I62" s="77"/>
      <c r="J62" s="104"/>
      <c r="K62" s="77"/>
      <c r="L62" s="77"/>
    </row>
    <row r="63" spans="1:12" outlineLevel="1">
      <c r="A63" s="61" t="s">
        <v>78</v>
      </c>
      <c r="B63" s="62" t="s">
        <v>77</v>
      </c>
      <c r="C63" s="63"/>
      <c r="D63" s="63"/>
      <c r="E63" s="63"/>
      <c r="F63" s="64"/>
      <c r="G63" s="64"/>
      <c r="H63" s="63"/>
      <c r="I63" s="78"/>
      <c r="J63" s="105">
        <f>J64+J66</f>
        <v>0</v>
      </c>
      <c r="K63" s="78"/>
      <c r="L63" s="78"/>
    </row>
    <row r="64" spans="1:12" outlineLevel="2">
      <c r="A64" s="54"/>
      <c r="B64" s="55" t="s">
        <v>26</v>
      </c>
      <c r="C64" s="32"/>
      <c r="D64" s="32"/>
      <c r="E64" s="32"/>
      <c r="F64" s="56"/>
      <c r="G64" s="56"/>
      <c r="H64" s="32"/>
      <c r="I64" s="79"/>
      <c r="J64" s="106">
        <f>J65</f>
        <v>0</v>
      </c>
      <c r="K64" s="79"/>
      <c r="L64" s="79"/>
    </row>
    <row r="65" spans="1:14" ht="23.25" customHeight="1" outlineLevel="2">
      <c r="A65" s="54"/>
      <c r="B65" s="65" t="s">
        <v>79</v>
      </c>
      <c r="C65" s="56"/>
      <c r="D65" s="56"/>
      <c r="E65" s="56" t="s">
        <v>80</v>
      </c>
      <c r="F65" s="56"/>
      <c r="G65" s="56"/>
      <c r="H65" s="81">
        <f>SUM(H67:H71)</f>
        <v>10</v>
      </c>
      <c r="I65" s="76">
        <f>работа!I33</f>
        <v>0</v>
      </c>
      <c r="J65" s="103">
        <f>I65*H65</f>
        <v>0</v>
      </c>
      <c r="K65" s="76"/>
      <c r="L65" s="76"/>
    </row>
    <row r="66" spans="1:14" ht="21.75" customHeight="1" outlineLevel="2">
      <c r="A66" s="84"/>
      <c r="B66" s="66" t="s">
        <v>31</v>
      </c>
      <c r="C66" s="8"/>
      <c r="D66" s="8"/>
      <c r="E66" s="8"/>
      <c r="F66" s="12"/>
      <c r="G66" s="12"/>
      <c r="H66" s="8"/>
      <c r="I66" s="9"/>
      <c r="J66" s="101">
        <f>SUM(J67:J71)</f>
        <v>0</v>
      </c>
      <c r="K66" s="9"/>
      <c r="L66" s="9"/>
    </row>
    <row r="67" spans="1:14" ht="21.75" customHeight="1" outlineLevel="2">
      <c r="A67" s="10"/>
      <c r="B67" s="20" t="s">
        <v>81</v>
      </c>
      <c r="C67" s="10"/>
      <c r="D67" s="10" t="s">
        <v>42</v>
      </c>
      <c r="E67" s="12" t="s">
        <v>80</v>
      </c>
      <c r="F67" s="12"/>
      <c r="G67" s="12"/>
      <c r="H67" s="13">
        <v>2</v>
      </c>
      <c r="I67" s="27">
        <f>материалы!I54</f>
        <v>0</v>
      </c>
      <c r="J67" s="107">
        <f>H67*I67</f>
        <v>0</v>
      </c>
      <c r="K67" s="27"/>
      <c r="L67" s="27"/>
    </row>
    <row r="68" spans="1:14" ht="21.75" customHeight="1" outlineLevel="2">
      <c r="A68" s="10"/>
      <c r="B68" s="20" t="s">
        <v>82</v>
      </c>
      <c r="C68" s="10"/>
      <c r="D68" s="10" t="s">
        <v>42</v>
      </c>
      <c r="E68" s="12" t="s">
        <v>80</v>
      </c>
      <c r="F68" s="12"/>
      <c r="G68" s="12"/>
      <c r="H68" s="13">
        <v>2</v>
      </c>
      <c r="I68" s="27">
        <f>материалы!I55</f>
        <v>0</v>
      </c>
      <c r="J68" s="107">
        <f t="shared" ref="J68:J71" si="3">H68*I68</f>
        <v>0</v>
      </c>
      <c r="K68" s="27"/>
      <c r="L68" s="27"/>
    </row>
    <row r="69" spans="1:14" ht="21.75" customHeight="1" outlineLevel="2">
      <c r="A69" s="10"/>
      <c r="B69" s="20" t="s">
        <v>83</v>
      </c>
      <c r="C69" s="10"/>
      <c r="D69" s="10" t="s">
        <v>42</v>
      </c>
      <c r="E69" s="12" t="s">
        <v>80</v>
      </c>
      <c r="F69" s="12"/>
      <c r="G69" s="12"/>
      <c r="H69" s="13">
        <v>2</v>
      </c>
      <c r="I69" s="27">
        <f>материалы!I56</f>
        <v>0</v>
      </c>
      <c r="J69" s="107">
        <f t="shared" si="3"/>
        <v>0</v>
      </c>
      <c r="K69" s="27"/>
      <c r="L69" s="27"/>
    </row>
    <row r="70" spans="1:14" ht="21.75" customHeight="1" outlineLevel="2">
      <c r="A70" s="10"/>
      <c r="B70" s="20" t="s">
        <v>84</v>
      </c>
      <c r="C70" s="10"/>
      <c r="D70" s="10" t="s">
        <v>42</v>
      </c>
      <c r="E70" s="12" t="s">
        <v>80</v>
      </c>
      <c r="F70" s="12"/>
      <c r="G70" s="12"/>
      <c r="H70" s="13">
        <v>2</v>
      </c>
      <c r="I70" s="27">
        <f>материалы!I57</f>
        <v>0</v>
      </c>
      <c r="J70" s="107">
        <f t="shared" si="3"/>
        <v>0</v>
      </c>
      <c r="K70" s="27"/>
      <c r="L70" s="27"/>
    </row>
    <row r="71" spans="1:14" ht="29.25" customHeight="1" outlineLevel="2">
      <c r="A71" s="10"/>
      <c r="B71" s="20" t="s">
        <v>85</v>
      </c>
      <c r="C71" s="10"/>
      <c r="D71" s="10" t="s">
        <v>42</v>
      </c>
      <c r="E71" s="12" t="s">
        <v>80</v>
      </c>
      <c r="F71" s="12"/>
      <c r="G71" s="12"/>
      <c r="H71" s="13">
        <v>2</v>
      </c>
      <c r="I71" s="27">
        <f>материалы!I58</f>
        <v>0</v>
      </c>
      <c r="J71" s="107">
        <f t="shared" si="3"/>
        <v>0</v>
      </c>
      <c r="K71" s="27"/>
      <c r="L71" s="27"/>
    </row>
    <row r="72" spans="1:14" ht="19.5" customHeight="1">
      <c r="A72" s="23"/>
      <c r="B72" s="71"/>
      <c r="C72" s="72"/>
      <c r="D72" s="72"/>
      <c r="E72" s="73"/>
      <c r="F72" s="73"/>
      <c r="G72" s="73"/>
      <c r="H72" s="73"/>
      <c r="I72" s="24" t="s">
        <v>110</v>
      </c>
      <c r="J72" s="109">
        <f>J63+J51+J34+J18</f>
        <v>0</v>
      </c>
      <c r="K72" s="30"/>
      <c r="L72" s="30"/>
      <c r="M72" s="31"/>
      <c r="N72" s="5"/>
    </row>
    <row r="73" spans="1:14" ht="19.5" customHeight="1">
      <c r="A73" s="34"/>
      <c r="B73" s="35"/>
      <c r="C73" s="74"/>
      <c r="D73" s="74"/>
      <c r="E73" s="36"/>
      <c r="F73" s="36"/>
      <c r="G73" s="36"/>
      <c r="H73" s="36"/>
      <c r="I73" s="37" t="s">
        <v>86</v>
      </c>
      <c r="J73" s="110">
        <f>J35+J19+J64+J52</f>
        <v>0</v>
      </c>
      <c r="K73" s="38"/>
      <c r="L73" s="38"/>
      <c r="M73" s="31"/>
    </row>
    <row r="74" spans="1:14" ht="19.5" customHeight="1">
      <c r="A74" s="34"/>
      <c r="B74" s="35"/>
      <c r="C74" s="74"/>
      <c r="D74" s="74"/>
      <c r="E74" s="36"/>
      <c r="F74" s="36"/>
      <c r="G74" s="36"/>
      <c r="H74" s="36"/>
      <c r="I74" s="37" t="s">
        <v>87</v>
      </c>
      <c r="J74" s="110">
        <f>J37+J22+J66+J54</f>
        <v>0</v>
      </c>
      <c r="K74" s="38"/>
      <c r="L74" s="38"/>
      <c r="M74" s="31"/>
    </row>
    <row r="75" spans="1:14" ht="19.5" customHeight="1">
      <c r="A75" s="34"/>
      <c r="B75" s="114" t="s">
        <v>88</v>
      </c>
      <c r="C75" s="115"/>
      <c r="D75" s="115"/>
      <c r="E75" s="115"/>
      <c r="F75" s="115"/>
      <c r="G75" s="115"/>
      <c r="H75" s="115"/>
      <c r="I75" s="116"/>
      <c r="J75" s="110"/>
      <c r="K75" s="111" t="s">
        <v>111</v>
      </c>
      <c r="L75" s="38"/>
      <c r="M75" s="31"/>
    </row>
    <row r="76" spans="1:14" ht="23.25" customHeight="1">
      <c r="B76" s="25" t="s">
        <v>89</v>
      </c>
    </row>
    <row r="77" spans="1:14" ht="57" customHeight="1">
      <c r="A77" s="26" t="s">
        <v>42</v>
      </c>
      <c r="B77" s="112" t="s">
        <v>90</v>
      </c>
      <c r="C77" s="112"/>
      <c r="D77" s="112"/>
      <c r="E77" s="112"/>
      <c r="F77" s="112"/>
      <c r="G77" s="112"/>
      <c r="H77" s="112"/>
      <c r="I77" s="112"/>
      <c r="J77" s="112"/>
      <c r="K77" s="112"/>
      <c r="L77" s="112"/>
    </row>
    <row r="78" spans="1:14" ht="33" customHeight="1">
      <c r="A78" s="26" t="s">
        <v>42</v>
      </c>
      <c r="B78" s="112" t="s">
        <v>91</v>
      </c>
      <c r="C78" s="112"/>
      <c r="D78" s="112"/>
      <c r="E78" s="112"/>
      <c r="F78" s="112"/>
      <c r="G78" s="112"/>
      <c r="H78" s="112"/>
      <c r="I78" s="112"/>
      <c r="J78" s="112"/>
      <c r="K78" s="112"/>
      <c r="L78" s="112"/>
    </row>
    <row r="79" spans="1:14" ht="21" customHeight="1">
      <c r="A79" s="26" t="s">
        <v>42</v>
      </c>
      <c r="B79" s="112" t="s">
        <v>92</v>
      </c>
      <c r="C79" s="112"/>
      <c r="D79" s="112"/>
      <c r="E79" s="112"/>
      <c r="F79" s="112"/>
      <c r="G79" s="112"/>
      <c r="H79" s="112"/>
      <c r="I79" s="112"/>
      <c r="J79" s="112"/>
      <c r="K79" s="112"/>
      <c r="L79" s="112"/>
    </row>
    <row r="80" spans="1:14">
      <c r="A80" s="26"/>
      <c r="B80" s="112"/>
      <c r="C80" s="112"/>
      <c r="D80" s="112"/>
      <c r="E80" s="112"/>
      <c r="F80" s="112"/>
      <c r="G80" s="112"/>
      <c r="H80" s="112"/>
      <c r="I80" s="112"/>
      <c r="J80" s="112"/>
      <c r="K80" s="112"/>
      <c r="L80" s="112"/>
    </row>
    <row r="81" spans="1:2">
      <c r="B81" s="4" t="s">
        <v>93</v>
      </c>
    </row>
    <row r="83" spans="1:2" ht="21" customHeight="1">
      <c r="A83" s="39" t="s">
        <v>94</v>
      </c>
      <c r="B83" s="40" t="s">
        <v>27</v>
      </c>
    </row>
    <row r="84" spans="1:2">
      <c r="A84" s="41" t="s">
        <v>42</v>
      </c>
      <c r="B84" s="2" t="s">
        <v>95</v>
      </c>
    </row>
    <row r="85" spans="1:2">
      <c r="A85" s="41" t="s">
        <v>42</v>
      </c>
      <c r="B85" s="2" t="s">
        <v>96</v>
      </c>
    </row>
    <row r="86" spans="1:2" ht="17.25" customHeight="1">
      <c r="A86" s="41" t="s">
        <v>42</v>
      </c>
      <c r="B86" s="2" t="s">
        <v>97</v>
      </c>
    </row>
    <row r="87" spans="1:2" ht="17.25" customHeight="1">
      <c r="A87" s="41" t="s">
        <v>42</v>
      </c>
      <c r="B87" s="2" t="s">
        <v>98</v>
      </c>
    </row>
    <row r="88" spans="1:2">
      <c r="A88" s="41" t="s">
        <v>42</v>
      </c>
      <c r="B88" s="2" t="s">
        <v>99</v>
      </c>
    </row>
    <row r="89" spans="1:2" ht="21" customHeight="1">
      <c r="A89" s="39" t="s">
        <v>100</v>
      </c>
      <c r="B89" s="40" t="s">
        <v>70</v>
      </c>
    </row>
    <row r="90" spans="1:2">
      <c r="A90" s="41" t="s">
        <v>42</v>
      </c>
      <c r="B90" s="2" t="s">
        <v>99</v>
      </c>
    </row>
    <row r="91" spans="1:2">
      <c r="A91" s="41" t="s">
        <v>42</v>
      </c>
      <c r="B91" s="2" t="s">
        <v>101</v>
      </c>
    </row>
    <row r="92" spans="1:2">
      <c r="A92" s="41" t="s">
        <v>42</v>
      </c>
      <c r="B92" s="2" t="s">
        <v>102</v>
      </c>
    </row>
    <row r="93" spans="1:2">
      <c r="A93" s="41" t="s">
        <v>42</v>
      </c>
      <c r="B93" s="2" t="s">
        <v>103</v>
      </c>
    </row>
    <row r="94" spans="1:2" ht="21" customHeight="1">
      <c r="A94" s="39" t="s">
        <v>104</v>
      </c>
      <c r="B94" s="40" t="s">
        <v>53</v>
      </c>
    </row>
    <row r="95" spans="1:2">
      <c r="A95" s="41" t="s">
        <v>42</v>
      </c>
      <c r="B95" s="2" t="s">
        <v>105</v>
      </c>
    </row>
    <row r="96" spans="1:2">
      <c r="A96" s="41" t="s">
        <v>42</v>
      </c>
      <c r="B96" s="2" t="s">
        <v>96</v>
      </c>
    </row>
    <row r="97" spans="1:2">
      <c r="A97" s="41" t="s">
        <v>42</v>
      </c>
      <c r="B97" s="2" t="s">
        <v>106</v>
      </c>
    </row>
    <row r="98" spans="1:2">
      <c r="A98" s="41" t="s">
        <v>42</v>
      </c>
      <c r="B98" s="2" t="s">
        <v>107</v>
      </c>
    </row>
    <row r="99" spans="1:2">
      <c r="A99" s="41"/>
    </row>
  </sheetData>
  <mergeCells count="7">
    <mergeCell ref="B80:L80"/>
    <mergeCell ref="A11:L11"/>
    <mergeCell ref="B75:I75"/>
    <mergeCell ref="B77:L77"/>
    <mergeCell ref="B78:L78"/>
    <mergeCell ref="B79:L79"/>
    <mergeCell ref="D12:J12"/>
  </mergeCells>
  <pageMargins left="0.7" right="0.7" top="0.75" bottom="0.75" header="0.3" footer="0.3"/>
  <pageSetup scale="2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B0EC9-DC16-46EE-B9A0-C70E8C58B9E1}">
  <dimension ref="A1:N58"/>
  <sheetViews>
    <sheetView view="pageBreakPreview" zoomScale="60" zoomScaleNormal="55" workbookViewId="0">
      <selection activeCell="H20" sqref="H20"/>
    </sheetView>
  </sheetViews>
  <sheetFormatPr defaultColWidth="9.140625" defaultRowHeight="15.75" outlineLevelRow="3" outlineLevelCol="1"/>
  <cols>
    <col min="1" max="1" width="13.85546875" style="2" customWidth="1"/>
    <col min="2" max="2" width="76" style="2" customWidth="1"/>
    <col min="3" max="3" width="17.5703125" style="3" customWidth="1"/>
    <col min="4" max="4" width="35.28515625" style="3" customWidth="1"/>
    <col min="5" max="5" width="10.7109375" style="2" customWidth="1"/>
    <col min="6" max="6" width="9.7109375" style="2" customWidth="1"/>
    <col min="7" max="7" width="23.28515625" style="2" customWidth="1" outlineLevel="1"/>
    <col min="8" max="8" width="11.42578125" style="2" customWidth="1"/>
    <col min="9" max="9" width="14.5703125" style="5" customWidth="1"/>
    <col min="10" max="10" width="18" style="5" customWidth="1"/>
    <col min="11" max="11" width="36.42578125" style="5" customWidth="1"/>
    <col min="12" max="12" width="47.42578125" style="5" customWidth="1"/>
    <col min="13" max="13" width="0.28515625" style="1" hidden="1" customWidth="1"/>
    <col min="14" max="14" width="9.140625" style="2" hidden="1" customWidth="1"/>
    <col min="15" max="16384" width="9.140625" style="2"/>
  </cols>
  <sheetData>
    <row r="1" spans="1:12" s="1" customFormat="1">
      <c r="C1" s="26"/>
      <c r="D1" s="26"/>
      <c r="K1" s="39"/>
      <c r="L1" s="82" t="s">
        <v>0</v>
      </c>
    </row>
    <row r="2" spans="1:12" s="1" customFormat="1">
      <c r="C2" s="26"/>
      <c r="D2" s="26"/>
      <c r="K2" s="41"/>
      <c r="L2" s="83" t="s">
        <v>1</v>
      </c>
    </row>
    <row r="3" spans="1:12" s="1" customFormat="1">
      <c r="C3" s="26"/>
      <c r="D3" s="26"/>
      <c r="F3" s="42"/>
      <c r="G3" s="42"/>
    </row>
    <row r="4" spans="1:12" s="1" customFormat="1">
      <c r="B4" s="43" t="s">
        <v>2</v>
      </c>
      <c r="C4" s="6"/>
      <c r="D4" s="6"/>
      <c r="E4" s="44" t="s">
        <v>3</v>
      </c>
      <c r="I4" s="40" t="s">
        <v>4</v>
      </c>
      <c r="J4" s="44"/>
      <c r="K4" s="44"/>
      <c r="L4" s="44"/>
    </row>
    <row r="5" spans="1:12" s="1" customFormat="1">
      <c r="B5" s="45"/>
      <c r="C5" s="26"/>
      <c r="D5" s="26"/>
      <c r="E5" s="46"/>
      <c r="J5" s="46"/>
      <c r="K5" s="46"/>
      <c r="L5" s="46"/>
    </row>
    <row r="6" spans="1:12" s="1" customFormat="1">
      <c r="B6" s="45"/>
      <c r="C6" s="26"/>
      <c r="D6" s="26"/>
      <c r="E6" s="46"/>
      <c r="J6" s="46"/>
      <c r="K6" s="46"/>
      <c r="L6" s="46"/>
    </row>
    <row r="7" spans="1:12" s="1" customFormat="1">
      <c r="B7" s="45"/>
      <c r="C7" s="47"/>
      <c r="D7" s="47"/>
      <c r="E7" s="46"/>
      <c r="J7" s="46"/>
      <c r="K7" s="46"/>
      <c r="L7" s="46"/>
    </row>
    <row r="8" spans="1:12">
      <c r="B8" s="48" t="s">
        <v>5</v>
      </c>
      <c r="E8" s="49"/>
      <c r="I8" s="2"/>
      <c r="J8" s="49"/>
      <c r="K8" s="49"/>
      <c r="L8" s="49"/>
    </row>
    <row r="9" spans="1:12" s="1" customFormat="1">
      <c r="B9" s="2"/>
      <c r="C9" s="26"/>
      <c r="D9" s="26"/>
      <c r="F9" s="42"/>
      <c r="G9" s="42"/>
    </row>
    <row r="10" spans="1:12">
      <c r="L10" s="95"/>
    </row>
    <row r="11" spans="1:12" ht="21.75" customHeight="1">
      <c r="A11" s="113" t="s">
        <v>115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</row>
    <row r="12" spans="1:12" ht="21.75" customHeight="1">
      <c r="A12" s="6"/>
      <c r="B12" s="6"/>
      <c r="C12" s="6"/>
      <c r="D12" s="117" t="s">
        <v>112</v>
      </c>
      <c r="E12" s="117"/>
      <c r="F12" s="117"/>
      <c r="G12" s="117"/>
      <c r="H12" s="117"/>
      <c r="I12" s="117"/>
      <c r="J12" s="117"/>
      <c r="K12" s="6"/>
      <c r="L12" s="6"/>
    </row>
    <row r="14" spans="1:12" ht="31.5">
      <c r="A14" s="7" t="s">
        <v>7</v>
      </c>
      <c r="B14" s="8" t="s">
        <v>8</v>
      </c>
      <c r="C14" s="8" t="s">
        <v>9</v>
      </c>
      <c r="D14" s="8" t="s">
        <v>10</v>
      </c>
      <c r="E14" s="8" t="s">
        <v>11</v>
      </c>
      <c r="F14" s="8" t="s">
        <v>12</v>
      </c>
      <c r="G14" s="8" t="s">
        <v>13</v>
      </c>
      <c r="H14" s="8" t="s">
        <v>14</v>
      </c>
      <c r="I14" s="9" t="s">
        <v>15</v>
      </c>
      <c r="J14" s="9" t="s">
        <v>16</v>
      </c>
      <c r="K14" s="9" t="s">
        <v>17</v>
      </c>
      <c r="L14" s="9" t="s">
        <v>18</v>
      </c>
    </row>
    <row r="15" spans="1:12">
      <c r="A15" s="50" t="s">
        <v>19</v>
      </c>
      <c r="B15" s="51" t="s">
        <v>20</v>
      </c>
      <c r="C15" s="52"/>
      <c r="D15" s="52"/>
      <c r="E15" s="52"/>
      <c r="F15" s="53"/>
      <c r="G15" s="53"/>
      <c r="H15" s="52"/>
      <c r="I15" s="75"/>
      <c r="J15" s="75"/>
      <c r="K15" s="75"/>
      <c r="L15" s="75"/>
    </row>
    <row r="16" spans="1:12">
      <c r="A16" s="54" t="s">
        <v>21</v>
      </c>
      <c r="B16" s="55" t="s">
        <v>22</v>
      </c>
      <c r="C16" s="32"/>
      <c r="D16" s="32"/>
      <c r="E16" s="32"/>
      <c r="F16" s="56"/>
      <c r="G16" s="56"/>
      <c r="H16" s="32"/>
      <c r="I16" s="76"/>
      <c r="J16" s="76"/>
      <c r="K16" s="76"/>
      <c r="L16" s="76"/>
    </row>
    <row r="17" spans="1:13" outlineLevel="1">
      <c r="A17" s="57" t="s">
        <v>23</v>
      </c>
      <c r="B17" s="58" t="s">
        <v>24</v>
      </c>
      <c r="C17" s="59"/>
      <c r="D17" s="59"/>
      <c r="E17" s="59"/>
      <c r="F17" s="60"/>
      <c r="G17" s="60"/>
      <c r="H17" s="59"/>
      <c r="I17" s="77"/>
      <c r="J17" s="77"/>
      <c r="K17" s="77"/>
      <c r="L17" s="77"/>
    </row>
    <row r="18" spans="1:13" outlineLevel="2">
      <c r="A18" s="61" t="s">
        <v>25</v>
      </c>
      <c r="B18" s="62" t="s">
        <v>24</v>
      </c>
      <c r="C18" s="63"/>
      <c r="D18" s="63"/>
      <c r="E18" s="63"/>
      <c r="F18" s="64"/>
      <c r="G18" s="64"/>
      <c r="H18" s="63"/>
      <c r="I18" s="78"/>
      <c r="J18" s="78"/>
      <c r="K18" s="78"/>
      <c r="L18" s="78"/>
    </row>
    <row r="19" spans="1:13" outlineLevel="3">
      <c r="A19" s="54"/>
      <c r="B19" s="55" t="s">
        <v>26</v>
      </c>
      <c r="C19" s="32"/>
      <c r="D19" s="32"/>
      <c r="E19" s="32"/>
      <c r="F19" s="56"/>
      <c r="G19" s="56"/>
      <c r="H19" s="32"/>
      <c r="I19" s="79"/>
      <c r="J19" s="79"/>
      <c r="K19" s="79"/>
      <c r="L19" s="79"/>
    </row>
    <row r="20" spans="1:13" ht="57" customHeight="1" outlineLevel="3">
      <c r="A20" s="54"/>
      <c r="B20" s="65" t="s">
        <v>27</v>
      </c>
      <c r="C20" s="56"/>
      <c r="D20" s="56"/>
      <c r="E20" s="56" t="s">
        <v>28</v>
      </c>
      <c r="F20" s="56"/>
      <c r="G20" s="56"/>
      <c r="H20" s="85">
        <v>1050</v>
      </c>
      <c r="I20" s="76"/>
      <c r="J20" s="76">
        <f>I20*H20</f>
        <v>0</v>
      </c>
      <c r="K20" s="76" t="s">
        <v>29</v>
      </c>
      <c r="L20" s="76"/>
      <c r="M20" s="90" t="s">
        <v>109</v>
      </c>
    </row>
    <row r="21" spans="1:13" ht="48" customHeight="1" outlineLevel="3">
      <c r="A21" s="54"/>
      <c r="B21" s="65" t="s">
        <v>27</v>
      </c>
      <c r="C21" s="56"/>
      <c r="D21" s="56"/>
      <c r="E21" s="56" t="s">
        <v>28</v>
      </c>
      <c r="F21" s="56"/>
      <c r="G21" s="56"/>
      <c r="H21" s="85">
        <v>260</v>
      </c>
      <c r="I21" s="76"/>
      <c r="J21" s="76">
        <f>I21*H21</f>
        <v>0</v>
      </c>
      <c r="K21" s="76" t="s">
        <v>30</v>
      </c>
      <c r="L21" s="76"/>
    </row>
    <row r="22" spans="1:13" outlineLevel="1">
      <c r="A22" s="57" t="s">
        <v>50</v>
      </c>
      <c r="B22" s="58" t="s">
        <v>51</v>
      </c>
      <c r="C22" s="59"/>
      <c r="D22" s="59"/>
      <c r="E22" s="59"/>
      <c r="F22" s="60"/>
      <c r="G22" s="60"/>
      <c r="H22" s="59"/>
      <c r="I22" s="77"/>
      <c r="J22" s="77"/>
      <c r="K22" s="77"/>
      <c r="L22" s="77"/>
    </row>
    <row r="23" spans="1:13" outlineLevel="2">
      <c r="A23" s="61" t="s">
        <v>52</v>
      </c>
      <c r="B23" s="62" t="s">
        <v>51</v>
      </c>
      <c r="C23" s="63"/>
      <c r="D23" s="63"/>
      <c r="E23" s="63"/>
      <c r="F23" s="64"/>
      <c r="G23" s="64"/>
      <c r="H23" s="63"/>
      <c r="I23" s="78"/>
      <c r="J23" s="78"/>
      <c r="K23" s="78"/>
      <c r="L23" s="78"/>
    </row>
    <row r="24" spans="1:13" outlineLevel="3">
      <c r="A24" s="54"/>
      <c r="B24" s="55" t="s">
        <v>26</v>
      </c>
      <c r="C24" s="32"/>
      <c r="D24" s="32"/>
      <c r="E24" s="32"/>
      <c r="F24" s="56"/>
      <c r="G24" s="56"/>
      <c r="H24" s="32"/>
      <c r="I24" s="79"/>
      <c r="J24" s="79"/>
      <c r="K24" s="79"/>
      <c r="L24" s="79"/>
    </row>
    <row r="25" spans="1:13" ht="74.25" customHeight="1" outlineLevel="3">
      <c r="A25" s="54"/>
      <c r="B25" s="65" t="s">
        <v>53</v>
      </c>
      <c r="C25" s="56"/>
      <c r="D25" s="56"/>
      <c r="E25" s="56" t="s">
        <v>46</v>
      </c>
      <c r="F25" s="56"/>
      <c r="G25" s="56"/>
      <c r="H25" s="56">
        <v>6</v>
      </c>
      <c r="I25" s="76"/>
      <c r="J25" s="76">
        <f>I25*H25</f>
        <v>0</v>
      </c>
      <c r="K25" s="76" t="s">
        <v>108</v>
      </c>
      <c r="L25" s="76" t="s">
        <v>54</v>
      </c>
    </row>
    <row r="26" spans="1:13" outlineLevel="1">
      <c r="A26" s="57" t="s">
        <v>67</v>
      </c>
      <c r="B26" s="58" t="s">
        <v>68</v>
      </c>
      <c r="C26" s="59"/>
      <c r="D26" s="59"/>
      <c r="E26" s="59"/>
      <c r="F26" s="60"/>
      <c r="G26" s="60"/>
      <c r="H26" s="59"/>
      <c r="I26" s="77"/>
      <c r="J26" s="77"/>
      <c r="K26" s="77"/>
      <c r="L26" s="77"/>
    </row>
    <row r="27" spans="1:13" outlineLevel="2">
      <c r="A27" s="61" t="s">
        <v>69</v>
      </c>
      <c r="B27" s="62" t="s">
        <v>68</v>
      </c>
      <c r="C27" s="63"/>
      <c r="D27" s="63"/>
      <c r="E27" s="63"/>
      <c r="F27" s="64"/>
      <c r="G27" s="64"/>
      <c r="H27" s="63"/>
      <c r="I27" s="78"/>
      <c r="J27" s="78"/>
      <c r="K27" s="78"/>
      <c r="L27" s="78"/>
    </row>
    <row r="28" spans="1:13" outlineLevel="3">
      <c r="A28" s="54"/>
      <c r="B28" s="55" t="s">
        <v>26</v>
      </c>
      <c r="C28" s="32"/>
      <c r="D28" s="32"/>
      <c r="E28" s="32"/>
      <c r="F28" s="56"/>
      <c r="G28" s="56"/>
      <c r="H28" s="32"/>
      <c r="I28" s="79"/>
      <c r="J28" s="79"/>
      <c r="K28" s="79"/>
      <c r="L28" s="79"/>
    </row>
    <row r="29" spans="1:13" ht="24.75" customHeight="1" outlineLevel="3">
      <c r="A29" s="54"/>
      <c r="B29" s="65" t="s">
        <v>70</v>
      </c>
      <c r="C29" s="56"/>
      <c r="D29" s="56"/>
      <c r="E29" s="56" t="s">
        <v>28</v>
      </c>
      <c r="F29" s="56"/>
      <c r="G29" s="56"/>
      <c r="H29" s="85">
        <v>500</v>
      </c>
      <c r="I29" s="76"/>
      <c r="J29" s="76">
        <f>I29*H29</f>
        <v>0</v>
      </c>
      <c r="K29" s="76" t="s">
        <v>71</v>
      </c>
      <c r="L29" s="76"/>
    </row>
    <row r="30" spans="1:13" outlineLevel="1">
      <c r="A30" s="57" t="s">
        <v>76</v>
      </c>
      <c r="B30" s="58" t="s">
        <v>77</v>
      </c>
      <c r="C30" s="59"/>
      <c r="D30" s="59"/>
      <c r="E30" s="59"/>
      <c r="F30" s="60"/>
      <c r="G30" s="60"/>
      <c r="H30" s="59"/>
      <c r="I30" s="77"/>
      <c r="J30" s="77"/>
      <c r="K30" s="77"/>
      <c r="L30" s="77"/>
    </row>
    <row r="31" spans="1:13" outlineLevel="1">
      <c r="A31" s="61" t="s">
        <v>78</v>
      </c>
      <c r="B31" s="62" t="s">
        <v>77</v>
      </c>
      <c r="C31" s="63"/>
      <c r="D31" s="63"/>
      <c r="E31" s="63"/>
      <c r="F31" s="64"/>
      <c r="G31" s="64"/>
      <c r="H31" s="63"/>
      <c r="I31" s="78"/>
      <c r="J31" s="78"/>
      <c r="K31" s="78"/>
      <c r="L31" s="78"/>
    </row>
    <row r="32" spans="1:13" outlineLevel="2">
      <c r="A32" s="54"/>
      <c r="B32" s="55" t="s">
        <v>26</v>
      </c>
      <c r="C32" s="32"/>
      <c r="D32" s="32"/>
      <c r="E32" s="32"/>
      <c r="F32" s="56"/>
      <c r="G32" s="56"/>
      <c r="H32" s="32"/>
      <c r="I32" s="79"/>
      <c r="J32" s="79"/>
      <c r="K32" s="79"/>
      <c r="L32" s="79"/>
    </row>
    <row r="33" spans="1:14" ht="23.25" customHeight="1" outlineLevel="2">
      <c r="A33" s="54"/>
      <c r="B33" s="65" t="s">
        <v>79</v>
      </c>
      <c r="C33" s="56"/>
      <c r="D33" s="56"/>
      <c r="E33" s="56" t="s">
        <v>80</v>
      </c>
      <c r="F33" s="56"/>
      <c r="G33" s="56"/>
      <c r="H33" s="81">
        <v>10</v>
      </c>
      <c r="I33" s="76"/>
      <c r="J33" s="76">
        <f>I33*H33</f>
        <v>0</v>
      </c>
      <c r="K33" s="76"/>
      <c r="L33" s="76"/>
    </row>
    <row r="34" spans="1:14" ht="19.5" customHeight="1">
      <c r="A34" s="23"/>
      <c r="B34" s="71"/>
      <c r="C34" s="72"/>
      <c r="D34" s="72"/>
      <c r="E34" s="73"/>
      <c r="F34" s="73"/>
      <c r="G34" s="73"/>
      <c r="H34" s="73"/>
      <c r="I34" s="24" t="s">
        <v>113</v>
      </c>
      <c r="J34" s="30">
        <f>SUM(J20:J33)</f>
        <v>0</v>
      </c>
      <c r="K34" s="30"/>
      <c r="L34" s="30"/>
      <c r="M34" s="31"/>
      <c r="N34" s="5"/>
    </row>
    <row r="35" spans="1:14" ht="23.25" customHeight="1">
      <c r="B35" s="25" t="s">
        <v>89</v>
      </c>
    </row>
    <row r="36" spans="1:14" ht="57" customHeight="1">
      <c r="A36" s="26" t="s">
        <v>42</v>
      </c>
      <c r="B36" s="112" t="s">
        <v>90</v>
      </c>
      <c r="C36" s="112"/>
      <c r="D36" s="112"/>
      <c r="E36" s="112"/>
      <c r="F36" s="112"/>
      <c r="G36" s="112"/>
      <c r="H36" s="112"/>
      <c r="I36" s="112"/>
      <c r="J36" s="112"/>
      <c r="K36" s="112"/>
      <c r="L36" s="112"/>
    </row>
    <row r="37" spans="1:14" ht="33" customHeight="1">
      <c r="A37" s="26" t="s">
        <v>42</v>
      </c>
      <c r="B37" s="112" t="s">
        <v>91</v>
      </c>
      <c r="C37" s="112"/>
      <c r="D37" s="112"/>
      <c r="E37" s="112"/>
      <c r="F37" s="112"/>
      <c r="G37" s="112"/>
      <c r="H37" s="112"/>
      <c r="I37" s="112"/>
      <c r="J37" s="112"/>
      <c r="K37" s="112"/>
      <c r="L37" s="112"/>
    </row>
    <row r="38" spans="1:14" ht="21" customHeight="1">
      <c r="A38" s="26" t="s">
        <v>42</v>
      </c>
      <c r="B38" s="112" t="s">
        <v>92</v>
      </c>
      <c r="C38" s="112"/>
      <c r="D38" s="112"/>
      <c r="E38" s="112"/>
      <c r="F38" s="112"/>
      <c r="G38" s="112"/>
      <c r="H38" s="112"/>
      <c r="I38" s="112"/>
      <c r="J38" s="112"/>
      <c r="K38" s="112"/>
      <c r="L38" s="112"/>
    </row>
    <row r="39" spans="1:14">
      <c r="A39" s="26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</row>
    <row r="40" spans="1:14">
      <c r="B40" s="4" t="s">
        <v>93</v>
      </c>
    </row>
    <row r="42" spans="1:14" ht="21" customHeight="1">
      <c r="A42" s="39" t="s">
        <v>94</v>
      </c>
      <c r="B42" s="40" t="s">
        <v>27</v>
      </c>
    </row>
    <row r="43" spans="1:14">
      <c r="A43" s="41" t="s">
        <v>42</v>
      </c>
      <c r="B43" s="2" t="s">
        <v>95</v>
      </c>
    </row>
    <row r="44" spans="1:14">
      <c r="A44" s="41" t="s">
        <v>42</v>
      </c>
      <c r="B44" s="2" t="s">
        <v>96</v>
      </c>
    </row>
    <row r="45" spans="1:14" ht="17.25" customHeight="1">
      <c r="A45" s="41" t="s">
        <v>42</v>
      </c>
      <c r="B45" s="2" t="s">
        <v>97</v>
      </c>
    </row>
    <row r="46" spans="1:14" ht="17.25" customHeight="1">
      <c r="A46" s="41" t="s">
        <v>42</v>
      </c>
      <c r="B46" s="2" t="s">
        <v>98</v>
      </c>
    </row>
    <row r="47" spans="1:14">
      <c r="A47" s="41" t="s">
        <v>42</v>
      </c>
      <c r="B47" s="2" t="s">
        <v>99</v>
      </c>
    </row>
    <row r="48" spans="1:14" ht="21" customHeight="1">
      <c r="A48" s="39" t="s">
        <v>100</v>
      </c>
      <c r="B48" s="40" t="s">
        <v>70</v>
      </c>
    </row>
    <row r="49" spans="1:2">
      <c r="A49" s="41" t="s">
        <v>42</v>
      </c>
      <c r="B49" s="2" t="s">
        <v>99</v>
      </c>
    </row>
    <row r="50" spans="1:2">
      <c r="A50" s="41" t="s">
        <v>42</v>
      </c>
      <c r="B50" s="2" t="s">
        <v>101</v>
      </c>
    </row>
    <row r="51" spans="1:2">
      <c r="A51" s="41" t="s">
        <v>42</v>
      </c>
      <c r="B51" s="2" t="s">
        <v>102</v>
      </c>
    </row>
    <row r="52" spans="1:2">
      <c r="A52" s="41" t="s">
        <v>42</v>
      </c>
      <c r="B52" s="2" t="s">
        <v>103</v>
      </c>
    </row>
    <row r="53" spans="1:2" ht="21" customHeight="1">
      <c r="A53" s="39" t="s">
        <v>104</v>
      </c>
      <c r="B53" s="40" t="s">
        <v>53</v>
      </c>
    </row>
    <row r="54" spans="1:2">
      <c r="A54" s="41" t="s">
        <v>42</v>
      </c>
      <c r="B54" s="2" t="s">
        <v>105</v>
      </c>
    </row>
    <row r="55" spans="1:2">
      <c r="A55" s="41" t="s">
        <v>42</v>
      </c>
      <c r="B55" s="2" t="s">
        <v>96</v>
      </c>
    </row>
    <row r="56" spans="1:2">
      <c r="A56" s="41" t="s">
        <v>42</v>
      </c>
      <c r="B56" s="2" t="s">
        <v>106</v>
      </c>
    </row>
    <row r="57" spans="1:2">
      <c r="A57" s="41" t="s">
        <v>42</v>
      </c>
      <c r="B57" s="2" t="s">
        <v>107</v>
      </c>
    </row>
    <row r="58" spans="1:2">
      <c r="A58" s="41"/>
    </row>
  </sheetData>
  <mergeCells count="6">
    <mergeCell ref="B39:L39"/>
    <mergeCell ref="A11:L11"/>
    <mergeCell ref="D12:J12"/>
    <mergeCell ref="B36:L36"/>
    <mergeCell ref="B37:L37"/>
    <mergeCell ref="B38:L38"/>
  </mergeCells>
  <pageMargins left="0.7" right="0.7" top="0.75" bottom="0.75" header="0.3" footer="0.3"/>
  <pageSetup scale="2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A0D03-F8C7-4072-A41C-DCF817D4E851}">
  <dimension ref="A1:N83"/>
  <sheetViews>
    <sheetView view="pageBreakPreview" zoomScale="60" zoomScaleNormal="55" workbookViewId="0">
      <selection activeCell="H19" sqref="H19:H28"/>
    </sheetView>
  </sheetViews>
  <sheetFormatPr defaultColWidth="9.140625" defaultRowHeight="15.75" outlineLevelRow="3" outlineLevelCol="1"/>
  <cols>
    <col min="1" max="1" width="13.85546875" style="2" customWidth="1"/>
    <col min="2" max="2" width="76" style="2" customWidth="1"/>
    <col min="3" max="3" width="17.5703125" style="3" customWidth="1"/>
    <col min="4" max="4" width="35.28515625" style="3" customWidth="1"/>
    <col min="5" max="5" width="10.7109375" style="2" customWidth="1"/>
    <col min="6" max="6" width="9.7109375" style="2" customWidth="1"/>
    <col min="7" max="7" width="10" style="2" customWidth="1" outlineLevel="1"/>
    <col min="8" max="8" width="11.42578125" style="2" customWidth="1"/>
    <col min="9" max="9" width="14.5703125" style="5" customWidth="1"/>
    <col min="10" max="10" width="18" style="5" customWidth="1"/>
    <col min="11" max="11" width="36.42578125" style="5" customWidth="1"/>
    <col min="12" max="12" width="47.42578125" style="5" customWidth="1"/>
    <col min="13" max="13" width="0.28515625" style="1" hidden="1" customWidth="1"/>
    <col min="14" max="14" width="9.140625" style="2" hidden="1" customWidth="1"/>
    <col min="15" max="16384" width="9.140625" style="2"/>
  </cols>
  <sheetData>
    <row r="1" spans="1:12" s="1" customFormat="1">
      <c r="C1" s="26"/>
      <c r="D1" s="26"/>
      <c r="K1" s="39"/>
      <c r="L1" s="82" t="s">
        <v>0</v>
      </c>
    </row>
    <row r="2" spans="1:12" s="1" customFormat="1">
      <c r="C2" s="26"/>
      <c r="D2" s="26"/>
      <c r="K2" s="41"/>
      <c r="L2" s="83" t="s">
        <v>1</v>
      </c>
    </row>
    <row r="3" spans="1:12" s="1" customFormat="1">
      <c r="C3" s="26"/>
      <c r="D3" s="26"/>
      <c r="F3" s="42"/>
      <c r="G3" s="42"/>
    </row>
    <row r="4" spans="1:12" s="1" customFormat="1">
      <c r="B4" s="43" t="s">
        <v>2</v>
      </c>
      <c r="C4" s="6"/>
      <c r="D4" s="6"/>
      <c r="E4" s="44" t="s">
        <v>3</v>
      </c>
      <c r="I4" s="40" t="s">
        <v>4</v>
      </c>
      <c r="J4" s="44"/>
      <c r="K4" s="44"/>
      <c r="L4" s="44"/>
    </row>
    <row r="5" spans="1:12" s="1" customFormat="1">
      <c r="B5" s="45"/>
      <c r="C5" s="26"/>
      <c r="D5" s="26"/>
      <c r="E5" s="46"/>
      <c r="J5" s="46"/>
      <c r="K5" s="46"/>
      <c r="L5" s="46"/>
    </row>
    <row r="6" spans="1:12" s="1" customFormat="1">
      <c r="B6" s="45"/>
      <c r="C6" s="26"/>
      <c r="D6" s="26"/>
      <c r="E6" s="46"/>
      <c r="J6" s="46"/>
      <c r="K6" s="46"/>
      <c r="L6" s="46"/>
    </row>
    <row r="7" spans="1:12" s="1" customFormat="1">
      <c r="B7" s="45"/>
      <c r="C7" s="47"/>
      <c r="D7" s="47"/>
      <c r="E7" s="46"/>
      <c r="J7" s="46"/>
      <c r="K7" s="46"/>
      <c r="L7" s="46"/>
    </row>
    <row r="8" spans="1:12">
      <c r="B8" s="48" t="s">
        <v>5</v>
      </c>
      <c r="E8" s="49"/>
      <c r="I8" s="2"/>
      <c r="J8" s="49"/>
      <c r="K8" s="49"/>
      <c r="L8" s="49"/>
    </row>
    <row r="9" spans="1:12" s="1" customFormat="1">
      <c r="B9" s="2"/>
      <c r="C9" s="26"/>
      <c r="D9" s="26"/>
      <c r="F9" s="42"/>
      <c r="G9" s="42"/>
    </row>
    <row r="10" spans="1:12">
      <c r="L10" s="95"/>
    </row>
    <row r="11" spans="1:12" ht="21.75" customHeight="1">
      <c r="A11" s="113" t="s">
        <v>116</v>
      </c>
      <c r="B11" s="113"/>
      <c r="C11" s="113"/>
      <c r="D11" s="113"/>
      <c r="E11" s="113"/>
      <c r="F11" s="113"/>
      <c r="G11" s="113"/>
      <c r="H11" s="113"/>
      <c r="I11" s="113"/>
      <c r="J11" s="113"/>
      <c r="K11" s="113"/>
      <c r="L11" s="113"/>
    </row>
    <row r="12" spans="1:12" ht="21.75" customHeight="1">
      <c r="A12" s="6"/>
      <c r="B12" s="6"/>
      <c r="C12" s="6"/>
      <c r="D12" s="117" t="s">
        <v>112</v>
      </c>
      <c r="E12" s="117"/>
      <c r="F12" s="117"/>
      <c r="G12" s="117"/>
      <c r="H12" s="117"/>
      <c r="I12" s="117"/>
      <c r="J12" s="117"/>
      <c r="K12" s="6"/>
      <c r="L12" s="6"/>
    </row>
    <row r="14" spans="1:12" ht="31.5">
      <c r="A14" s="7" t="s">
        <v>7</v>
      </c>
      <c r="B14" s="8" t="s">
        <v>8</v>
      </c>
      <c r="C14" s="8" t="s">
        <v>9</v>
      </c>
      <c r="D14" s="8" t="s">
        <v>10</v>
      </c>
      <c r="E14" s="8" t="s">
        <v>11</v>
      </c>
      <c r="F14" s="8" t="s">
        <v>12</v>
      </c>
      <c r="G14" s="8" t="s">
        <v>13</v>
      </c>
      <c r="H14" s="8" t="s">
        <v>14</v>
      </c>
      <c r="I14" s="9" t="s">
        <v>15</v>
      </c>
      <c r="J14" s="9" t="s">
        <v>16</v>
      </c>
      <c r="K14" s="9" t="s">
        <v>17</v>
      </c>
      <c r="L14" s="9" t="s">
        <v>18</v>
      </c>
    </row>
    <row r="15" spans="1:12">
      <c r="A15" s="50" t="s">
        <v>19</v>
      </c>
      <c r="B15" s="51" t="s">
        <v>20</v>
      </c>
      <c r="C15" s="52"/>
      <c r="D15" s="52"/>
      <c r="E15" s="52"/>
      <c r="F15" s="53"/>
      <c r="G15" s="53"/>
      <c r="H15" s="52"/>
      <c r="I15" s="75"/>
      <c r="J15" s="75"/>
      <c r="K15" s="75"/>
      <c r="L15" s="75"/>
    </row>
    <row r="16" spans="1:12">
      <c r="A16" s="54" t="s">
        <v>21</v>
      </c>
      <c r="B16" s="55" t="s">
        <v>22</v>
      </c>
      <c r="C16" s="32"/>
      <c r="D16" s="32"/>
      <c r="E16" s="32"/>
      <c r="F16" s="56"/>
      <c r="G16" s="56"/>
      <c r="H16" s="32"/>
      <c r="I16" s="76"/>
      <c r="J16" s="76"/>
      <c r="K16" s="76"/>
      <c r="L16" s="76"/>
    </row>
    <row r="17" spans="1:12" outlineLevel="1">
      <c r="A17" s="57" t="s">
        <v>23</v>
      </c>
      <c r="B17" s="58" t="s">
        <v>24</v>
      </c>
      <c r="C17" s="59"/>
      <c r="D17" s="59"/>
      <c r="E17" s="59"/>
      <c r="F17" s="60"/>
      <c r="G17" s="60"/>
      <c r="H17" s="59"/>
      <c r="I17" s="77"/>
      <c r="J17" s="77"/>
      <c r="K17" s="77"/>
      <c r="L17" s="77"/>
    </row>
    <row r="18" spans="1:12" outlineLevel="2">
      <c r="A18" s="61" t="s">
        <v>25</v>
      </c>
      <c r="B18" s="62" t="s">
        <v>24</v>
      </c>
      <c r="C18" s="63"/>
      <c r="D18" s="63"/>
      <c r="E18" s="63"/>
      <c r="F18" s="64"/>
      <c r="G18" s="64"/>
      <c r="H18" s="63"/>
      <c r="I18" s="78"/>
      <c r="J18" s="78"/>
      <c r="K18" s="78"/>
      <c r="L18" s="78"/>
    </row>
    <row r="19" spans="1:12" ht="21" customHeight="1" outlineLevel="3">
      <c r="A19" s="7"/>
      <c r="B19" s="11" t="s">
        <v>32</v>
      </c>
      <c r="C19" s="10"/>
      <c r="D19" s="10" t="s">
        <v>33</v>
      </c>
      <c r="E19" s="12" t="s">
        <v>28</v>
      </c>
      <c r="F19" s="12"/>
      <c r="G19" s="12"/>
      <c r="H19" s="87">
        <v>1160</v>
      </c>
      <c r="I19" s="14"/>
      <c r="J19" s="27">
        <f t="shared" ref="J19:J28" si="0">H19*I19</f>
        <v>0</v>
      </c>
      <c r="K19" s="27" t="s">
        <v>34</v>
      </c>
      <c r="L19" s="27" t="s">
        <v>35</v>
      </c>
    </row>
    <row r="20" spans="1:12" ht="21" customHeight="1" outlineLevel="3">
      <c r="A20" s="10"/>
      <c r="B20" s="11" t="s">
        <v>32</v>
      </c>
      <c r="C20" s="10"/>
      <c r="D20" s="10" t="s">
        <v>33</v>
      </c>
      <c r="E20" s="12" t="s">
        <v>28</v>
      </c>
      <c r="F20" s="12"/>
      <c r="G20" s="12"/>
      <c r="H20" s="87">
        <v>940</v>
      </c>
      <c r="I20" s="14"/>
      <c r="J20" s="27">
        <f t="shared" si="0"/>
        <v>0</v>
      </c>
      <c r="K20" s="27" t="s">
        <v>34</v>
      </c>
      <c r="L20" s="27"/>
    </row>
    <row r="21" spans="1:12" ht="21" customHeight="1" outlineLevel="3">
      <c r="A21" s="10"/>
      <c r="B21" s="11" t="s">
        <v>32</v>
      </c>
      <c r="C21" s="10"/>
      <c r="D21" s="10" t="s">
        <v>36</v>
      </c>
      <c r="E21" s="12" t="s">
        <v>28</v>
      </c>
      <c r="F21" s="12"/>
      <c r="G21" s="12"/>
      <c r="H21" s="87">
        <v>1740</v>
      </c>
      <c r="I21" s="14"/>
      <c r="J21" s="27">
        <f t="shared" si="0"/>
        <v>0</v>
      </c>
      <c r="K21" s="27" t="s">
        <v>37</v>
      </c>
      <c r="L21" s="27" t="s">
        <v>35</v>
      </c>
    </row>
    <row r="22" spans="1:12" ht="19.149999999999999" customHeight="1" outlineLevel="3">
      <c r="A22" s="10"/>
      <c r="B22" s="11" t="s">
        <v>32</v>
      </c>
      <c r="C22" s="16"/>
      <c r="D22" s="10" t="s">
        <v>36</v>
      </c>
      <c r="E22" s="12" t="s">
        <v>28</v>
      </c>
      <c r="F22" s="13"/>
      <c r="G22" s="67"/>
      <c r="H22" s="87">
        <v>1410</v>
      </c>
      <c r="I22" s="14"/>
      <c r="J22" s="27">
        <f t="shared" si="0"/>
        <v>0</v>
      </c>
      <c r="K22" s="27" t="s">
        <v>37</v>
      </c>
      <c r="L22" s="27"/>
    </row>
    <row r="23" spans="1:12" ht="47.25" customHeight="1" outlineLevel="3">
      <c r="A23" s="10"/>
      <c r="B23" s="15" t="s">
        <v>38</v>
      </c>
      <c r="C23" s="16"/>
      <c r="D23" s="16" t="s">
        <v>39</v>
      </c>
      <c r="E23" s="17" t="s">
        <v>40</v>
      </c>
      <c r="F23" s="13"/>
      <c r="G23" s="67"/>
      <c r="H23" s="87">
        <v>1160</v>
      </c>
      <c r="I23" s="14"/>
      <c r="J23" s="27">
        <f t="shared" si="0"/>
        <v>0</v>
      </c>
      <c r="K23" s="27"/>
      <c r="L23" s="27" t="s">
        <v>35</v>
      </c>
    </row>
    <row r="24" spans="1:12" ht="64.150000000000006" customHeight="1" outlineLevel="3">
      <c r="A24" s="10"/>
      <c r="B24" s="15" t="s">
        <v>38</v>
      </c>
      <c r="C24" s="12"/>
      <c r="D24" s="16" t="s">
        <v>39</v>
      </c>
      <c r="E24" s="17" t="s">
        <v>40</v>
      </c>
      <c r="F24" s="67"/>
      <c r="G24" s="67"/>
      <c r="H24" s="88">
        <v>940</v>
      </c>
      <c r="I24" s="14"/>
      <c r="J24" s="27">
        <f t="shared" si="0"/>
        <v>0</v>
      </c>
      <c r="K24" s="27"/>
      <c r="L24" s="27"/>
    </row>
    <row r="25" spans="1:12" ht="23.25" customHeight="1" outlineLevel="3">
      <c r="A25" s="10"/>
      <c r="B25" s="18" t="s">
        <v>41</v>
      </c>
      <c r="C25" s="12"/>
      <c r="D25" s="12" t="s">
        <v>42</v>
      </c>
      <c r="E25" s="12" t="s">
        <v>43</v>
      </c>
      <c r="F25" s="67"/>
      <c r="G25" s="67"/>
      <c r="H25" s="88">
        <v>800.88</v>
      </c>
      <c r="I25" s="14"/>
      <c r="J25" s="27">
        <f t="shared" si="0"/>
        <v>0</v>
      </c>
      <c r="K25" s="27"/>
      <c r="L25" s="27" t="s">
        <v>44</v>
      </c>
    </row>
    <row r="26" spans="1:12" ht="23.25" customHeight="1" outlineLevel="3">
      <c r="A26" s="10"/>
      <c r="B26" s="18" t="s">
        <v>45</v>
      </c>
      <c r="C26" s="12"/>
      <c r="D26" s="12" t="s">
        <v>42</v>
      </c>
      <c r="E26" s="12" t="s">
        <v>46</v>
      </c>
      <c r="F26" s="67"/>
      <c r="G26" s="67"/>
      <c r="H26" s="88">
        <v>9450</v>
      </c>
      <c r="I26" s="14"/>
      <c r="J26" s="27">
        <f t="shared" si="0"/>
        <v>0</v>
      </c>
      <c r="K26" s="27"/>
      <c r="L26" s="27" t="s">
        <v>47</v>
      </c>
    </row>
    <row r="27" spans="1:12" ht="23.25" customHeight="1" outlineLevel="3">
      <c r="A27" s="10"/>
      <c r="B27" s="18" t="s">
        <v>48</v>
      </c>
      <c r="C27" s="12"/>
      <c r="D27" s="12" t="s">
        <v>42</v>
      </c>
      <c r="E27" s="12" t="s">
        <v>43</v>
      </c>
      <c r="F27" s="67"/>
      <c r="G27" s="67"/>
      <c r="H27" s="88">
        <v>65.7</v>
      </c>
      <c r="I27" s="14"/>
      <c r="J27" s="27">
        <f t="shared" si="0"/>
        <v>0</v>
      </c>
      <c r="K27" s="27"/>
      <c r="L27" s="27"/>
    </row>
    <row r="28" spans="1:12" ht="23.25" customHeight="1" outlineLevel="3">
      <c r="A28" s="10"/>
      <c r="B28" s="18" t="s">
        <v>49</v>
      </c>
      <c r="C28" s="12"/>
      <c r="D28" s="12" t="s">
        <v>42</v>
      </c>
      <c r="E28" s="12" t="s">
        <v>46</v>
      </c>
      <c r="F28" s="67"/>
      <c r="G28" s="67"/>
      <c r="H28" s="88">
        <v>60</v>
      </c>
      <c r="I28" s="14"/>
      <c r="J28" s="27">
        <f t="shared" si="0"/>
        <v>0</v>
      </c>
      <c r="K28" s="27"/>
      <c r="L28" s="27"/>
    </row>
    <row r="29" spans="1:12" outlineLevel="1">
      <c r="A29" s="57" t="s">
        <v>50</v>
      </c>
      <c r="B29" s="58" t="s">
        <v>51</v>
      </c>
      <c r="C29" s="59"/>
      <c r="D29" s="59"/>
      <c r="E29" s="59"/>
      <c r="F29" s="60"/>
      <c r="G29" s="60"/>
      <c r="H29" s="59"/>
      <c r="I29" s="77"/>
      <c r="J29" s="77"/>
      <c r="K29" s="77"/>
      <c r="L29" s="77"/>
    </row>
    <row r="30" spans="1:12" outlineLevel="2">
      <c r="A30" s="61" t="s">
        <v>52</v>
      </c>
      <c r="B30" s="62" t="s">
        <v>51</v>
      </c>
      <c r="C30" s="63"/>
      <c r="D30" s="63"/>
      <c r="E30" s="63"/>
      <c r="F30" s="64"/>
      <c r="G30" s="64"/>
      <c r="H30" s="63"/>
      <c r="I30" s="78"/>
      <c r="J30" s="78"/>
      <c r="K30" s="78"/>
      <c r="L30" s="78"/>
    </row>
    <row r="31" spans="1:12" ht="21.75" customHeight="1" outlineLevel="3">
      <c r="A31" s="68"/>
      <c r="B31" s="11" t="s">
        <v>32</v>
      </c>
      <c r="C31" s="10"/>
      <c r="D31" s="10" t="s">
        <v>55</v>
      </c>
      <c r="E31" s="12" t="s">
        <v>28</v>
      </c>
      <c r="F31" s="22"/>
      <c r="G31" s="22">
        <v>4</v>
      </c>
      <c r="H31" s="13">
        <v>24</v>
      </c>
      <c r="I31" s="14"/>
      <c r="J31" s="27">
        <f t="shared" ref="J31:J42" si="1">H31*I31</f>
        <v>0</v>
      </c>
      <c r="K31" s="27"/>
      <c r="L31" s="27" t="s">
        <v>35</v>
      </c>
    </row>
    <row r="32" spans="1:12" ht="21.75" customHeight="1" outlineLevel="3">
      <c r="A32" s="68"/>
      <c r="B32" s="11" t="s">
        <v>32</v>
      </c>
      <c r="C32" s="10"/>
      <c r="D32" s="10" t="s">
        <v>36</v>
      </c>
      <c r="E32" s="12" t="s">
        <v>28</v>
      </c>
      <c r="F32" s="22"/>
      <c r="G32" s="22">
        <v>6</v>
      </c>
      <c r="H32" s="13">
        <v>117</v>
      </c>
      <c r="I32" s="14"/>
      <c r="J32" s="27">
        <f t="shared" si="1"/>
        <v>0</v>
      </c>
      <c r="K32" s="27"/>
      <c r="L32" s="27" t="s">
        <v>35</v>
      </c>
    </row>
    <row r="33" spans="1:12" ht="51.75" customHeight="1" outlineLevel="3">
      <c r="A33" s="68"/>
      <c r="B33" s="19" t="s">
        <v>38</v>
      </c>
      <c r="C33" s="69"/>
      <c r="D33" s="16" t="s">
        <v>56</v>
      </c>
      <c r="E33" s="17" t="s">
        <v>40</v>
      </c>
      <c r="F33" s="22"/>
      <c r="G33" s="67"/>
      <c r="H33" s="13">
        <v>20.8</v>
      </c>
      <c r="I33" s="14"/>
      <c r="J33" s="27">
        <f t="shared" si="1"/>
        <v>0</v>
      </c>
      <c r="K33" s="27"/>
      <c r="L33" s="27" t="s">
        <v>35</v>
      </c>
    </row>
    <row r="34" spans="1:12" ht="51.75" customHeight="1" outlineLevel="3">
      <c r="A34" s="68"/>
      <c r="B34" s="19" t="s">
        <v>57</v>
      </c>
      <c r="C34" s="69"/>
      <c r="D34" s="16" t="s">
        <v>58</v>
      </c>
      <c r="E34" s="17" t="s">
        <v>40</v>
      </c>
      <c r="F34" s="22"/>
      <c r="G34" s="70"/>
      <c r="H34" s="13">
        <v>16</v>
      </c>
      <c r="I34" s="14"/>
      <c r="J34" s="27">
        <f t="shared" si="1"/>
        <v>0</v>
      </c>
      <c r="K34" s="27"/>
      <c r="L34" s="27" t="s">
        <v>35</v>
      </c>
    </row>
    <row r="35" spans="1:12" ht="29.25" customHeight="1" outlineLevel="3">
      <c r="A35" s="68"/>
      <c r="B35" s="19" t="s">
        <v>59</v>
      </c>
      <c r="C35" s="69"/>
      <c r="D35" s="10" t="s">
        <v>42</v>
      </c>
      <c r="E35" s="17" t="s">
        <v>46</v>
      </c>
      <c r="F35" s="22"/>
      <c r="G35" s="70"/>
      <c r="H35" s="13">
        <v>4</v>
      </c>
      <c r="I35" s="14"/>
      <c r="J35" s="27">
        <f t="shared" si="1"/>
        <v>0</v>
      </c>
      <c r="K35" s="27"/>
      <c r="L35" s="27"/>
    </row>
    <row r="36" spans="1:12" ht="25.5" customHeight="1" outlineLevel="3">
      <c r="A36" s="68"/>
      <c r="B36" s="19" t="s">
        <v>60</v>
      </c>
      <c r="C36" s="69"/>
      <c r="D36" s="10" t="s">
        <v>42</v>
      </c>
      <c r="E36" s="17" t="s">
        <v>43</v>
      </c>
      <c r="F36" s="22"/>
      <c r="G36" s="70"/>
      <c r="H36" s="13">
        <v>4.2</v>
      </c>
      <c r="I36" s="14"/>
      <c r="J36" s="27">
        <f t="shared" si="1"/>
        <v>0</v>
      </c>
      <c r="K36" s="27"/>
      <c r="L36" s="27"/>
    </row>
    <row r="37" spans="1:12" ht="25.5" customHeight="1" outlineLevel="3">
      <c r="A37" s="68"/>
      <c r="B37" s="19" t="s">
        <v>61</v>
      </c>
      <c r="C37" s="69"/>
      <c r="D37" s="10" t="s">
        <v>42</v>
      </c>
      <c r="E37" s="17" t="s">
        <v>43</v>
      </c>
      <c r="F37" s="22"/>
      <c r="G37" s="70"/>
      <c r="H37" s="13">
        <v>6.3</v>
      </c>
      <c r="I37" s="14"/>
      <c r="J37" s="27">
        <f t="shared" si="1"/>
        <v>0</v>
      </c>
      <c r="K37" s="27"/>
      <c r="L37" s="27"/>
    </row>
    <row r="38" spans="1:12" ht="25.5" customHeight="1" outlineLevel="3">
      <c r="A38" s="68"/>
      <c r="B38" s="19" t="s">
        <v>62</v>
      </c>
      <c r="C38" s="69"/>
      <c r="D38" s="10" t="s">
        <v>42</v>
      </c>
      <c r="E38" s="17" t="s">
        <v>46</v>
      </c>
      <c r="F38" s="22"/>
      <c r="G38" s="70"/>
      <c r="H38" s="13">
        <v>4</v>
      </c>
      <c r="I38" s="14"/>
      <c r="J38" s="27">
        <f t="shared" si="1"/>
        <v>0</v>
      </c>
      <c r="K38" s="27"/>
      <c r="L38" s="27"/>
    </row>
    <row r="39" spans="1:12" ht="25.5" customHeight="1" outlineLevel="3">
      <c r="A39" s="68"/>
      <c r="B39" s="19" t="s">
        <v>63</v>
      </c>
      <c r="C39" s="69"/>
      <c r="D39" s="10" t="s">
        <v>42</v>
      </c>
      <c r="E39" s="17" t="s">
        <v>46</v>
      </c>
      <c r="F39" s="22"/>
      <c r="G39" s="70"/>
      <c r="H39" s="13">
        <v>24</v>
      </c>
      <c r="I39" s="14"/>
      <c r="J39" s="27">
        <f t="shared" si="1"/>
        <v>0</v>
      </c>
      <c r="K39" s="27"/>
      <c r="L39" s="27"/>
    </row>
    <row r="40" spans="1:12" ht="25.5" customHeight="1" outlineLevel="3">
      <c r="A40" s="7"/>
      <c r="B40" s="20" t="s">
        <v>64</v>
      </c>
      <c r="C40" s="10"/>
      <c r="D40" s="10" t="s">
        <v>42</v>
      </c>
      <c r="E40" s="17" t="s">
        <v>46</v>
      </c>
      <c r="F40" s="22"/>
      <c r="G40" s="22"/>
      <c r="H40" s="17">
        <v>6</v>
      </c>
      <c r="I40" s="14"/>
      <c r="J40" s="27">
        <f t="shared" si="1"/>
        <v>0</v>
      </c>
      <c r="K40" s="14"/>
      <c r="L40" s="28"/>
    </row>
    <row r="41" spans="1:12" ht="25.5" customHeight="1" outlineLevel="3">
      <c r="A41" s="7"/>
      <c r="B41" s="20" t="s">
        <v>65</v>
      </c>
      <c r="C41" s="10"/>
      <c r="D41" s="10" t="s">
        <v>42</v>
      </c>
      <c r="E41" s="17" t="s">
        <v>46</v>
      </c>
      <c r="F41" s="22"/>
      <c r="G41" s="22"/>
      <c r="H41" s="17">
        <v>6</v>
      </c>
      <c r="I41" s="14"/>
      <c r="J41" s="27">
        <f t="shared" si="1"/>
        <v>0</v>
      </c>
      <c r="K41" s="14"/>
      <c r="L41" s="28"/>
    </row>
    <row r="42" spans="1:12" ht="25.5" customHeight="1" outlineLevel="3">
      <c r="A42" s="7"/>
      <c r="B42" s="20" t="s">
        <v>66</v>
      </c>
      <c r="C42" s="10"/>
      <c r="D42" s="10" t="s">
        <v>42</v>
      </c>
      <c r="E42" s="17" t="s">
        <v>46</v>
      </c>
      <c r="F42" s="22"/>
      <c r="G42" s="22"/>
      <c r="H42" s="17">
        <v>99</v>
      </c>
      <c r="I42" s="14"/>
      <c r="J42" s="27">
        <f t="shared" si="1"/>
        <v>0</v>
      </c>
      <c r="K42" s="14"/>
      <c r="L42" s="28"/>
    </row>
    <row r="43" spans="1:12" outlineLevel="1">
      <c r="A43" s="57" t="s">
        <v>67</v>
      </c>
      <c r="B43" s="58" t="s">
        <v>68</v>
      </c>
      <c r="C43" s="59"/>
      <c r="D43" s="59"/>
      <c r="E43" s="59"/>
      <c r="F43" s="60"/>
      <c r="G43" s="60"/>
      <c r="H43" s="59"/>
      <c r="I43" s="77"/>
      <c r="J43" s="77"/>
      <c r="K43" s="77"/>
      <c r="L43" s="77"/>
    </row>
    <row r="44" spans="1:12" outlineLevel="2">
      <c r="A44" s="61" t="s">
        <v>69</v>
      </c>
      <c r="B44" s="62" t="s">
        <v>68</v>
      </c>
      <c r="C44" s="63"/>
      <c r="D44" s="63"/>
      <c r="E44" s="63"/>
      <c r="F44" s="64"/>
      <c r="G44" s="64"/>
      <c r="H44" s="63"/>
      <c r="I44" s="78"/>
      <c r="J44" s="78"/>
      <c r="K44" s="78"/>
      <c r="L44" s="78"/>
    </row>
    <row r="45" spans="1:12" ht="47.25" customHeight="1" outlineLevel="3">
      <c r="A45" s="68"/>
      <c r="B45" s="19" t="s">
        <v>72</v>
      </c>
      <c r="C45" s="69"/>
      <c r="D45" s="91" t="s">
        <v>73</v>
      </c>
      <c r="E45" s="17" t="s">
        <v>40</v>
      </c>
      <c r="F45" s="92"/>
      <c r="G45" s="93"/>
      <c r="H45" s="88">
        <v>750</v>
      </c>
      <c r="I45" s="94"/>
      <c r="J45" s="33">
        <f>H45*I45</f>
        <v>0</v>
      </c>
      <c r="K45" s="33" t="s">
        <v>74</v>
      </c>
      <c r="L45" s="29" t="s">
        <v>35</v>
      </c>
    </row>
    <row r="46" spans="1:12" ht="24.75" customHeight="1" outlineLevel="3">
      <c r="A46" s="68"/>
      <c r="B46" s="11" t="s">
        <v>32</v>
      </c>
      <c r="C46" s="10"/>
      <c r="D46" s="10" t="s">
        <v>36</v>
      </c>
      <c r="E46" s="10" t="s">
        <v>28</v>
      </c>
      <c r="F46" s="67"/>
      <c r="G46" s="67"/>
      <c r="H46" s="87">
        <v>1000</v>
      </c>
      <c r="I46" s="14"/>
      <c r="J46" s="27">
        <f t="shared" ref="J46:J51" si="2">H46*I46</f>
        <v>0</v>
      </c>
      <c r="K46" s="27"/>
      <c r="L46" s="29" t="s">
        <v>35</v>
      </c>
    </row>
    <row r="47" spans="1:12" ht="24.75" customHeight="1" outlineLevel="3">
      <c r="A47" s="80"/>
      <c r="B47" s="21" t="s">
        <v>75</v>
      </c>
      <c r="C47" s="22"/>
      <c r="D47" s="22" t="s">
        <v>42</v>
      </c>
      <c r="E47" s="17" t="s">
        <v>43</v>
      </c>
      <c r="F47" s="12"/>
      <c r="G47" s="12"/>
      <c r="H47" s="89">
        <v>1906.25</v>
      </c>
      <c r="I47" s="94"/>
      <c r="J47" s="27">
        <f t="shared" si="2"/>
        <v>0</v>
      </c>
      <c r="K47" s="27"/>
      <c r="L47" s="27" t="s">
        <v>35</v>
      </c>
    </row>
    <row r="48" spans="1:12" ht="24.75" customHeight="1" outlineLevel="3">
      <c r="A48" s="80"/>
      <c r="B48" s="21" t="s">
        <v>41</v>
      </c>
      <c r="C48" s="22"/>
      <c r="D48" s="22" t="s">
        <v>42</v>
      </c>
      <c r="E48" s="17" t="s">
        <v>43</v>
      </c>
      <c r="F48" s="12"/>
      <c r="G48" s="12"/>
      <c r="H48" s="89">
        <v>30</v>
      </c>
      <c r="I48" s="14"/>
      <c r="J48" s="27">
        <f t="shared" si="2"/>
        <v>0</v>
      </c>
      <c r="K48" s="27"/>
      <c r="L48" s="27"/>
    </row>
    <row r="49" spans="1:14" ht="24.75" customHeight="1" outlineLevel="3">
      <c r="A49" s="80"/>
      <c r="B49" s="21" t="s">
        <v>45</v>
      </c>
      <c r="C49" s="22"/>
      <c r="D49" s="22" t="s">
        <v>42</v>
      </c>
      <c r="E49" s="17" t="s">
        <v>46</v>
      </c>
      <c r="F49" s="12"/>
      <c r="G49" s="12"/>
      <c r="H49" s="89">
        <v>2505</v>
      </c>
      <c r="I49" s="94"/>
      <c r="J49" s="27">
        <f t="shared" si="2"/>
        <v>0</v>
      </c>
      <c r="K49" s="27"/>
      <c r="L49" s="27"/>
    </row>
    <row r="50" spans="1:14" ht="24.75" customHeight="1" outlineLevel="3">
      <c r="A50" s="80"/>
      <c r="B50" s="21" t="s">
        <v>48</v>
      </c>
      <c r="C50" s="22"/>
      <c r="D50" s="22" t="s">
        <v>42</v>
      </c>
      <c r="E50" s="17" t="s">
        <v>43</v>
      </c>
      <c r="F50" s="12"/>
      <c r="G50" s="12"/>
      <c r="H50" s="89">
        <v>23</v>
      </c>
      <c r="I50" s="14"/>
      <c r="J50" s="27">
        <f t="shared" si="2"/>
        <v>0</v>
      </c>
      <c r="K50" s="27"/>
      <c r="L50" s="27"/>
    </row>
    <row r="51" spans="1:14" ht="24.75" customHeight="1" outlineLevel="3">
      <c r="A51" s="80"/>
      <c r="B51" s="21" t="s">
        <v>49</v>
      </c>
      <c r="C51" s="22"/>
      <c r="D51" s="22" t="s">
        <v>42</v>
      </c>
      <c r="E51" s="17" t="s">
        <v>46</v>
      </c>
      <c r="F51" s="12"/>
      <c r="G51" s="12"/>
      <c r="H51" s="89">
        <v>50</v>
      </c>
      <c r="I51" s="94"/>
      <c r="J51" s="27">
        <f t="shared" si="2"/>
        <v>0</v>
      </c>
      <c r="K51" s="27"/>
      <c r="L51" s="27"/>
    </row>
    <row r="52" spans="1:14" outlineLevel="1">
      <c r="A52" s="57" t="s">
        <v>76</v>
      </c>
      <c r="B52" s="58" t="s">
        <v>77</v>
      </c>
      <c r="C52" s="59"/>
      <c r="D52" s="59"/>
      <c r="E52" s="59"/>
      <c r="F52" s="60"/>
      <c r="G52" s="60"/>
      <c r="H52" s="59"/>
      <c r="I52" s="77"/>
      <c r="J52" s="77"/>
      <c r="K52" s="77"/>
      <c r="L52" s="77"/>
    </row>
    <row r="53" spans="1:14" outlineLevel="1">
      <c r="A53" s="61" t="s">
        <v>78</v>
      </c>
      <c r="B53" s="62" t="s">
        <v>77</v>
      </c>
      <c r="C53" s="63"/>
      <c r="D53" s="63"/>
      <c r="E53" s="63"/>
      <c r="F53" s="64"/>
      <c r="G53" s="64"/>
      <c r="H53" s="63"/>
      <c r="I53" s="78"/>
      <c r="J53" s="78"/>
      <c r="K53" s="78"/>
      <c r="L53" s="78"/>
    </row>
    <row r="54" spans="1:14" ht="21.75" customHeight="1" outlineLevel="2">
      <c r="A54" s="10"/>
      <c r="B54" s="20" t="s">
        <v>81</v>
      </c>
      <c r="C54" s="10"/>
      <c r="D54" s="10" t="s">
        <v>42</v>
      </c>
      <c r="E54" s="12" t="s">
        <v>80</v>
      </c>
      <c r="F54" s="12"/>
      <c r="G54" s="12"/>
      <c r="H54" s="13">
        <v>2</v>
      </c>
      <c r="I54" s="27"/>
      <c r="J54" s="27">
        <f>H54*I54</f>
        <v>0</v>
      </c>
      <c r="K54" s="27"/>
      <c r="L54" s="27"/>
    </row>
    <row r="55" spans="1:14" ht="21.75" customHeight="1" outlineLevel="2">
      <c r="A55" s="10"/>
      <c r="B55" s="20" t="s">
        <v>82</v>
      </c>
      <c r="C55" s="10"/>
      <c r="D55" s="10" t="s">
        <v>42</v>
      </c>
      <c r="E55" s="12" t="s">
        <v>80</v>
      </c>
      <c r="F55" s="12"/>
      <c r="G55" s="12"/>
      <c r="H55" s="13">
        <v>2</v>
      </c>
      <c r="I55" s="27"/>
      <c r="J55" s="27">
        <f t="shared" ref="J55:J58" si="3">H55*I55</f>
        <v>0</v>
      </c>
      <c r="K55" s="27"/>
      <c r="L55" s="27"/>
    </row>
    <row r="56" spans="1:14" ht="21.75" customHeight="1" outlineLevel="2">
      <c r="A56" s="10"/>
      <c r="B56" s="20" t="s">
        <v>83</v>
      </c>
      <c r="C56" s="10"/>
      <c r="D56" s="10" t="s">
        <v>42</v>
      </c>
      <c r="E56" s="12" t="s">
        <v>80</v>
      </c>
      <c r="F56" s="12"/>
      <c r="G56" s="12"/>
      <c r="H56" s="13">
        <v>2</v>
      </c>
      <c r="I56" s="27"/>
      <c r="J56" s="27">
        <f t="shared" si="3"/>
        <v>0</v>
      </c>
      <c r="K56" s="27"/>
      <c r="L56" s="27"/>
    </row>
    <row r="57" spans="1:14" ht="21.75" customHeight="1" outlineLevel="2">
      <c r="A57" s="10"/>
      <c r="B57" s="20" t="s">
        <v>84</v>
      </c>
      <c r="C57" s="10"/>
      <c r="D57" s="10" t="s">
        <v>42</v>
      </c>
      <c r="E57" s="12" t="s">
        <v>80</v>
      </c>
      <c r="F57" s="12"/>
      <c r="G57" s="12"/>
      <c r="H57" s="13">
        <v>2</v>
      </c>
      <c r="I57" s="27"/>
      <c r="J57" s="27">
        <f t="shared" si="3"/>
        <v>0</v>
      </c>
      <c r="K57" s="27"/>
      <c r="L57" s="27"/>
    </row>
    <row r="58" spans="1:14" ht="29.25" customHeight="1" outlineLevel="2">
      <c r="A58" s="10"/>
      <c r="B58" s="20" t="s">
        <v>85</v>
      </c>
      <c r="C58" s="10"/>
      <c r="D58" s="10" t="s">
        <v>42</v>
      </c>
      <c r="E58" s="12" t="s">
        <v>80</v>
      </c>
      <c r="F58" s="12"/>
      <c r="G58" s="12"/>
      <c r="H58" s="13">
        <v>2</v>
      </c>
      <c r="I58" s="27"/>
      <c r="J58" s="27">
        <f t="shared" si="3"/>
        <v>0</v>
      </c>
      <c r="K58" s="27"/>
      <c r="L58" s="27"/>
    </row>
    <row r="59" spans="1:14" ht="19.5" customHeight="1">
      <c r="A59" s="23"/>
      <c r="B59" s="71"/>
      <c r="C59" s="72"/>
      <c r="D59" s="72"/>
      <c r="E59" s="73"/>
      <c r="F59" s="73"/>
      <c r="G59" s="73"/>
      <c r="H59" s="73"/>
      <c r="I59" s="24" t="s">
        <v>114</v>
      </c>
      <c r="J59" s="30">
        <f>SUM(J19:J58)</f>
        <v>0</v>
      </c>
      <c r="K59" s="30"/>
      <c r="L59" s="30"/>
      <c r="M59" s="31"/>
      <c r="N59" s="5"/>
    </row>
    <row r="60" spans="1:14" ht="23.25" customHeight="1">
      <c r="B60" s="25" t="s">
        <v>89</v>
      </c>
    </row>
    <row r="61" spans="1:14" ht="57" customHeight="1">
      <c r="A61" s="26" t="s">
        <v>42</v>
      </c>
      <c r="B61" s="112" t="s">
        <v>90</v>
      </c>
      <c r="C61" s="112"/>
      <c r="D61" s="112"/>
      <c r="E61" s="112"/>
      <c r="F61" s="112"/>
      <c r="G61" s="112"/>
      <c r="H61" s="112"/>
      <c r="I61" s="112"/>
      <c r="J61" s="112"/>
      <c r="K61" s="112"/>
      <c r="L61" s="112"/>
    </row>
    <row r="62" spans="1:14" ht="33" customHeight="1">
      <c r="A62" s="26" t="s">
        <v>42</v>
      </c>
      <c r="B62" s="112" t="s">
        <v>91</v>
      </c>
      <c r="C62" s="112"/>
      <c r="D62" s="112"/>
      <c r="E62" s="112"/>
      <c r="F62" s="112"/>
      <c r="G62" s="112"/>
      <c r="H62" s="112"/>
      <c r="I62" s="112"/>
      <c r="J62" s="112"/>
      <c r="K62" s="112"/>
      <c r="L62" s="112"/>
    </row>
    <row r="63" spans="1:14" ht="21" customHeight="1">
      <c r="A63" s="26" t="s">
        <v>42</v>
      </c>
      <c r="B63" s="112" t="s">
        <v>92</v>
      </c>
      <c r="C63" s="112"/>
      <c r="D63" s="112"/>
      <c r="E63" s="112"/>
      <c r="F63" s="112"/>
      <c r="G63" s="112"/>
      <c r="H63" s="112"/>
      <c r="I63" s="112"/>
      <c r="J63" s="112"/>
      <c r="K63" s="112"/>
      <c r="L63" s="112"/>
    </row>
    <row r="64" spans="1:14">
      <c r="A64" s="26"/>
      <c r="B64" s="112"/>
      <c r="C64" s="112"/>
      <c r="D64" s="112"/>
      <c r="E64" s="112"/>
      <c r="F64" s="112"/>
      <c r="G64" s="112"/>
      <c r="H64" s="112"/>
      <c r="I64" s="112"/>
      <c r="J64" s="112"/>
      <c r="K64" s="112"/>
      <c r="L64" s="112"/>
    </row>
    <row r="65" spans="1:2">
      <c r="B65" s="4" t="s">
        <v>93</v>
      </c>
    </row>
    <row r="67" spans="1:2" ht="21" customHeight="1">
      <c r="A67" s="39" t="s">
        <v>94</v>
      </c>
      <c r="B67" s="40" t="s">
        <v>27</v>
      </c>
    </row>
    <row r="68" spans="1:2">
      <c r="A68" s="41" t="s">
        <v>42</v>
      </c>
      <c r="B68" s="2" t="s">
        <v>95</v>
      </c>
    </row>
    <row r="69" spans="1:2">
      <c r="A69" s="41" t="s">
        <v>42</v>
      </c>
      <c r="B69" s="2" t="s">
        <v>96</v>
      </c>
    </row>
    <row r="70" spans="1:2" ht="17.25" customHeight="1">
      <c r="A70" s="41" t="s">
        <v>42</v>
      </c>
      <c r="B70" s="2" t="s">
        <v>97</v>
      </c>
    </row>
    <row r="71" spans="1:2" ht="17.25" customHeight="1">
      <c r="A71" s="41" t="s">
        <v>42</v>
      </c>
      <c r="B71" s="2" t="s">
        <v>98</v>
      </c>
    </row>
    <row r="72" spans="1:2">
      <c r="A72" s="41" t="s">
        <v>42</v>
      </c>
      <c r="B72" s="2" t="s">
        <v>99</v>
      </c>
    </row>
    <row r="73" spans="1:2" ht="21" customHeight="1">
      <c r="A73" s="39" t="s">
        <v>100</v>
      </c>
      <c r="B73" s="40" t="s">
        <v>70</v>
      </c>
    </row>
    <row r="74" spans="1:2">
      <c r="A74" s="41" t="s">
        <v>42</v>
      </c>
      <c r="B74" s="2" t="s">
        <v>99</v>
      </c>
    </row>
    <row r="75" spans="1:2">
      <c r="A75" s="41" t="s">
        <v>42</v>
      </c>
      <c r="B75" s="2" t="s">
        <v>101</v>
      </c>
    </row>
    <row r="76" spans="1:2">
      <c r="A76" s="41" t="s">
        <v>42</v>
      </c>
      <c r="B76" s="2" t="s">
        <v>102</v>
      </c>
    </row>
    <row r="77" spans="1:2">
      <c r="A77" s="41" t="s">
        <v>42</v>
      </c>
      <c r="B77" s="2" t="s">
        <v>103</v>
      </c>
    </row>
    <row r="78" spans="1:2" ht="21" customHeight="1">
      <c r="A78" s="39" t="s">
        <v>104</v>
      </c>
      <c r="B78" s="40" t="s">
        <v>53</v>
      </c>
    </row>
    <row r="79" spans="1:2">
      <c r="A79" s="41" t="s">
        <v>42</v>
      </c>
      <c r="B79" s="2" t="s">
        <v>105</v>
      </c>
    </row>
    <row r="80" spans="1:2">
      <c r="A80" s="41" t="s">
        <v>42</v>
      </c>
      <c r="B80" s="2" t="s">
        <v>96</v>
      </c>
    </row>
    <row r="81" spans="1:2">
      <c r="A81" s="41" t="s">
        <v>42</v>
      </c>
      <c r="B81" s="2" t="s">
        <v>106</v>
      </c>
    </row>
    <row r="82" spans="1:2">
      <c r="A82" s="41" t="s">
        <v>42</v>
      </c>
      <c r="B82" s="2" t="s">
        <v>107</v>
      </c>
    </row>
    <row r="83" spans="1:2">
      <c r="A83" s="41"/>
    </row>
  </sheetData>
  <mergeCells count="6">
    <mergeCell ref="B64:L64"/>
    <mergeCell ref="A11:L11"/>
    <mergeCell ref="D12:J12"/>
    <mergeCell ref="B61:L61"/>
    <mergeCell ref="B62:L62"/>
    <mergeCell ref="B63:L63"/>
  </mergeCells>
  <pageMargins left="0.7" right="0.7" top="0.75" bottom="0.75" header="0.3" footer="0.3"/>
  <pageSetup scale="2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4" master="" otherUserPermission="visible"/>
  <rangeList sheetStid="7" master="" otherUserPermission="visible"/>
  <rangeList sheetStid="8" master="" otherUserPermission="visible"/>
  <rangeList sheetStid="9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 01.01 (3 Очередь)</vt:lpstr>
      <vt:lpstr>работа</vt:lpstr>
      <vt:lpstr>материалы</vt:lpstr>
      <vt:lpstr>'ЛСР 01.01 (3 Очередь)'!Область_печати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Дубейко Марина Викторовна</cp:lastModifiedBy>
  <cp:lastPrinted>2022-08-24T09:30:00Z</cp:lastPrinted>
  <dcterms:created xsi:type="dcterms:W3CDTF">2015-06-05T18:19:00Z</dcterms:created>
  <dcterms:modified xsi:type="dcterms:W3CDTF">2026-05-14T05:15:13Z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2540ED0EBA384D7F9AAE4923B2A07200_12</vt:lpwstr>
  </property>
  <property fmtid="{D5CDD505-2E9C-101B-9397-08002B2CF9AE}" pid="3" name="KSOProductBuildVer">
    <vt:lpwstr>1049-12.2.0.23196</vt:lpwstr>
  </property>
</Properties>
</file>