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Обустройство стр.площадки\"/>
    </mc:Choice>
  </mc:AlternateContent>
  <xr:revisionPtr revIDLastSave="0" documentId="13_ncr:1_{78DF2D81-A494-459F-BF8C-B05473A2A641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ЛСР№1" sheetId="3" r:id="rId1"/>
    <sheet name="ЛСР№2" sheetId="4" r:id="rId2"/>
    <sheet name="работа к ЛСР №1" sheetId="8" r:id="rId3"/>
    <sheet name="материалы к ЛСР №1 " sheetId="9" r:id="rId4"/>
    <sheet name="работа к ЛСР№2" sheetId="10" r:id="rId5"/>
    <sheet name="материалы к ЛСР№2" sheetId="11" r:id="rId6"/>
    <sheet name="работа" sheetId="6" state="hidden" r:id="rId7"/>
    <sheet name="материал" sheetId="7" state="hidden" r:id="rId8"/>
  </sheets>
  <definedNames>
    <definedName name="_xlnm.Print_Area" localSheetId="0">ЛСР№1!$A$1:$J$66</definedName>
    <definedName name="_xlnm.Print_Area" localSheetId="1">ЛСР№2!$A$1:$I$54</definedName>
    <definedName name="_xlnm.Print_Area" localSheetId="7">материал!$A$1:$J$12</definedName>
    <definedName name="_xlnm.Print_Area" localSheetId="3">'материалы к ЛСР №1 '!$A$1:$J$33</definedName>
    <definedName name="_xlnm.Print_Area" localSheetId="5">'материалы к ЛСР№2'!$A$1:$I$24</definedName>
    <definedName name="_xlnm.Print_Area" localSheetId="6">работа!$A$1:$I$17</definedName>
    <definedName name="_xlnm.Print_Area" localSheetId="2">'работа к ЛСР №1'!$A$1:$J$44</definedName>
    <definedName name="_xlnm.Print_Area" localSheetId="4">'работа к ЛСР№2'!$A$1:$I$41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4" l="1"/>
  <c r="F33" i="4"/>
  <c r="F44" i="4"/>
  <c r="F37" i="4"/>
  <c r="F31" i="4"/>
  <c r="F25" i="4"/>
  <c r="F19" i="4"/>
  <c r="F17" i="4"/>
  <c r="G17" i="4" s="1"/>
  <c r="G19" i="11"/>
  <c r="G16" i="11"/>
  <c r="G20" i="11" s="1"/>
  <c r="G36" i="10"/>
  <c r="G31" i="10"/>
  <c r="G27" i="10"/>
  <c r="G23" i="10"/>
  <c r="G19" i="10"/>
  <c r="G18" i="10"/>
  <c r="G17" i="10"/>
  <c r="G58" i="3"/>
  <c r="G57" i="3"/>
  <c r="G56" i="3"/>
  <c r="G55" i="3"/>
  <c r="G54" i="3"/>
  <c r="G53" i="3"/>
  <c r="G47" i="3"/>
  <c r="G46" i="3"/>
  <c r="G45" i="3"/>
  <c r="G31" i="3"/>
  <c r="H15" i="9"/>
  <c r="H18" i="9"/>
  <c r="H19" i="9"/>
  <c r="H23" i="9"/>
  <c r="H24" i="9"/>
  <c r="H25" i="9"/>
  <c r="H26" i="9"/>
  <c r="H27" i="9"/>
  <c r="H28" i="9"/>
  <c r="G51" i="3"/>
  <c r="G43" i="3"/>
  <c r="G36" i="3"/>
  <c r="G35" i="3"/>
  <c r="G29" i="3"/>
  <c r="G23" i="3"/>
  <c r="G22" i="3"/>
  <c r="G16" i="3"/>
  <c r="H39" i="8"/>
  <c r="H35" i="8"/>
  <c r="H30" i="8"/>
  <c r="H29" i="8"/>
  <c r="H25" i="8"/>
  <c r="F29" i="3"/>
  <c r="F16" i="3"/>
  <c r="F22" i="3" s="1"/>
  <c r="F18" i="4"/>
  <c r="G18" i="4" s="1"/>
  <c r="G37" i="10" l="1"/>
  <c r="H29" i="9"/>
  <c r="H20" i="8"/>
  <c r="H21" i="8"/>
  <c r="H16" i="8"/>
  <c r="H57" i="3"/>
  <c r="H58" i="3"/>
  <c r="H40" i="8" l="1"/>
  <c r="F31" i="3"/>
  <c r="E33" i="4"/>
  <c r="E25" i="4"/>
  <c r="E39" i="4" l="1"/>
  <c r="H46" i="3"/>
  <c r="H45" i="3"/>
  <c r="D7" i="7" l="1"/>
  <c r="F23" i="3"/>
  <c r="D11" i="7"/>
  <c r="D13" i="6"/>
  <c r="D6" i="6"/>
  <c r="D3" i="7"/>
  <c r="D6" i="7"/>
  <c r="D8" i="7"/>
  <c r="H44" i="3"/>
  <c r="D12" i="7" l="1"/>
  <c r="D8" i="6"/>
  <c r="D9" i="7"/>
  <c r="D10" i="6"/>
  <c r="D4" i="7"/>
  <c r="D11" i="6"/>
  <c r="D10" i="7"/>
  <c r="D5" i="7"/>
  <c r="D12" i="6"/>
  <c r="D14" i="6"/>
  <c r="D17" i="6"/>
  <c r="D15" i="6"/>
  <c r="D16" i="6"/>
  <c r="D9" i="6"/>
  <c r="D7" i="6"/>
  <c r="D5" i="6"/>
  <c r="G46" i="4"/>
  <c r="G45" i="4" s="1"/>
  <c r="H38" i="3" l="1"/>
  <c r="H37" i="3" s="1"/>
  <c r="G39" i="4"/>
  <c r="G33" i="4"/>
  <c r="H31" i="3"/>
  <c r="G26" i="4"/>
  <c r="G20" i="4"/>
  <c r="H56" i="3"/>
  <c r="H55" i="3"/>
  <c r="H54" i="3"/>
  <c r="H53" i="3"/>
  <c r="H52" i="3" l="1"/>
  <c r="G32" i="4"/>
  <c r="H30" i="3"/>
  <c r="G38" i="4"/>
  <c r="G49" i="4" l="1"/>
  <c r="H24" i="3" l="1"/>
  <c r="H17" i="3"/>
  <c r="H61" i="3" l="1"/>
  <c r="G19" i="4"/>
  <c r="G25" i="4"/>
  <c r="G31" i="4"/>
  <c r="G30" i="4" s="1"/>
  <c r="G29" i="4" s="1"/>
  <c r="G37" i="4"/>
  <c r="G36" i="4" s="1"/>
  <c r="G16" i="4" l="1"/>
  <c r="G15" i="4" s="1"/>
  <c r="G24" i="4"/>
  <c r="G23" i="4" s="1"/>
  <c r="G35" i="4"/>
  <c r="G44" i="4"/>
  <c r="G43" i="4" s="1"/>
  <c r="G48" i="4" l="1"/>
  <c r="G42" i="4"/>
  <c r="E6" i="7"/>
  <c r="E12" i="7"/>
  <c r="E4" i="7"/>
  <c r="E8" i="7"/>
  <c r="E11" i="7"/>
  <c r="H35" i="3"/>
  <c r="E11" i="6"/>
  <c r="E10" i="6"/>
  <c r="E16" i="6"/>
  <c r="E7" i="6"/>
  <c r="E13" i="6"/>
  <c r="E6" i="6"/>
  <c r="E14" i="6"/>
  <c r="E7" i="7" l="1"/>
  <c r="G47" i="4"/>
  <c r="E12" i="6"/>
  <c r="E9" i="7"/>
  <c r="E5" i="6"/>
  <c r="E15" i="6"/>
  <c r="E3" i="7"/>
  <c r="E5" i="7"/>
  <c r="E10" i="7"/>
  <c r="E17" i="6"/>
  <c r="E8" i="6"/>
  <c r="E9" i="6"/>
  <c r="H23" i="3"/>
  <c r="H22" i="3"/>
  <c r="H43" i="3"/>
  <c r="H42" i="3" s="1"/>
  <c r="H29" i="3"/>
  <c r="H28" i="3" s="1"/>
  <c r="H27" i="3" s="1"/>
  <c r="H51" i="3"/>
  <c r="H50" i="3" s="1"/>
  <c r="H49" i="3" s="1"/>
  <c r="H16" i="3"/>
  <c r="H15" i="3" s="1"/>
  <c r="H14" i="3" s="1"/>
  <c r="H36" i="3"/>
  <c r="H21" i="3" l="1"/>
  <c r="H20" i="3" s="1"/>
  <c r="H34" i="3"/>
  <c r="H33" i="3" s="1"/>
  <c r="H41" i="3"/>
  <c r="F5" i="6" l="1"/>
  <c r="G5" i="6" s="1"/>
  <c r="I5" i="6" s="1"/>
  <c r="F11" i="7"/>
  <c r="G11" i="7" s="1"/>
  <c r="I11" i="7" s="1"/>
  <c r="F10" i="7"/>
  <c r="G10" i="7" s="1"/>
  <c r="I10" i="7" s="1"/>
  <c r="F9" i="7"/>
  <c r="G9" i="7" s="1"/>
  <c r="I9" i="7" s="1"/>
  <c r="F5" i="7"/>
  <c r="G5" i="7" s="1"/>
  <c r="I5" i="7" s="1"/>
  <c r="F3" i="7"/>
  <c r="G3" i="7" s="1"/>
  <c r="I3" i="7" s="1"/>
  <c r="F14" i="6"/>
  <c r="G14" i="6" s="1"/>
  <c r="I14" i="6" s="1"/>
  <c r="F9" i="6"/>
  <c r="G9" i="6" s="1"/>
  <c r="I9" i="6" s="1"/>
  <c r="F8" i="6"/>
  <c r="G8" i="6" s="1"/>
  <c r="I8" i="6" s="1"/>
  <c r="F17" i="6"/>
  <c r="G17" i="6" s="1"/>
  <c r="I17" i="6" s="1"/>
  <c r="H60" i="3"/>
  <c r="H59" i="3"/>
  <c r="F16" i="6"/>
  <c r="G16" i="6" s="1"/>
  <c r="I16" i="6" s="1"/>
  <c r="F11" i="6"/>
  <c r="G11" i="6" s="1"/>
  <c r="I11" i="6" s="1"/>
  <c r="F7" i="6"/>
  <c r="G7" i="6" s="1"/>
  <c r="I7" i="6" s="1"/>
  <c r="F6" i="6"/>
  <c r="G6" i="6" s="1"/>
  <c r="I6" i="6" s="1"/>
  <c r="F8" i="7" l="1"/>
  <c r="G8" i="7" s="1"/>
  <c r="I8" i="7" s="1"/>
  <c r="F12" i="7"/>
  <c r="G12" i="7" s="1"/>
  <c r="I12" i="7" s="1"/>
  <c r="F4" i="7"/>
  <c r="G4" i="7" s="1"/>
  <c r="I4" i="7" s="1"/>
  <c r="F10" i="6"/>
  <c r="G10" i="6" s="1"/>
  <c r="I10" i="6" s="1"/>
  <c r="F7" i="7"/>
  <c r="G7" i="7" s="1"/>
  <c r="I7" i="7" s="1"/>
  <c r="F6" i="7"/>
  <c r="G6" i="7" s="1"/>
  <c r="I6" i="7" s="1"/>
  <c r="F13" i="6"/>
  <c r="G13" i="6" s="1"/>
  <c r="I13" i="6" s="1"/>
  <c r="F15" i="6"/>
  <c r="G15" i="6" s="1"/>
  <c r="I15" i="6" s="1"/>
  <c r="F12" i="6"/>
  <c r="G12" i="6" s="1"/>
  <c r="I12" i="6" s="1"/>
  <c r="I13" i="7" l="1"/>
  <c r="I14" i="7" s="1"/>
  <c r="I18" i="6"/>
  <c r="I19" i="6" s="1"/>
</calcChain>
</file>

<file path=xl/sharedStrings.xml><?xml version="1.0" encoding="utf-8"?>
<sst xmlns="http://schemas.openxmlformats.org/spreadsheetml/2006/main" count="526" uniqueCount="131">
  <si>
    <t>№ п/п</t>
  </si>
  <si>
    <t>Примечание</t>
  </si>
  <si>
    <t>м.п.</t>
  </si>
  <si>
    <t>шт</t>
  </si>
  <si>
    <t>шт.</t>
  </si>
  <si>
    <t>м3</t>
  </si>
  <si>
    <t>Материалы:</t>
  </si>
  <si>
    <t>Кольцо КС 10-9</t>
  </si>
  <si>
    <t>Крышка колодца ПП 10-1</t>
  </si>
  <si>
    <t>Щебень 20-40</t>
  </si>
  <si>
    <t>Аппарат высокого давления (HD 10/21-4 S)</t>
  </si>
  <si>
    <t>Бетон В7,5</t>
  </si>
  <si>
    <t>Труба Ø500х9 (2 полутрубы)</t>
  </si>
  <si>
    <t>тн</t>
  </si>
  <si>
    <t>ПОДРЯДЧИК:</t>
  </si>
  <si>
    <t xml:space="preserve">ЗАКАЗЧИК: </t>
  </si>
  <si>
    <t xml:space="preserve">ТЕХНИЧЕСКИЙ ЗАКАЗЧИК: </t>
  </si>
  <si>
    <t>Локальный сметный расчет №1</t>
  </si>
  <si>
    <t>Наименование</t>
  </si>
  <si>
    <t>Ед. изм.</t>
  </si>
  <si>
    <t>Норма расхода</t>
  </si>
  <si>
    <t>Толщина,м</t>
  </si>
  <si>
    <t>Кол-во</t>
  </si>
  <si>
    <t>Цена за ед.</t>
  </si>
  <si>
    <t>Сумма</t>
  </si>
  <si>
    <t>01</t>
  </si>
  <si>
    <t>Подготовительные работы</t>
  </si>
  <si>
    <t>01.05.</t>
  </si>
  <si>
    <t>01.05.01.</t>
  </si>
  <si>
    <t>Снятие верхнего растительного слоя</t>
  </si>
  <si>
    <t>01.05.01.00</t>
  </si>
  <si>
    <t>Работа:</t>
  </si>
  <si>
    <t>Снятие верхнего растительного слоя в плотном теле</t>
  </si>
  <si>
    <t>-</t>
  </si>
  <si>
    <t>01.05.03.</t>
  </si>
  <si>
    <t>Транспортировка грунта</t>
  </si>
  <si>
    <t>01.05.03.00</t>
  </si>
  <si>
    <t>Материалы</t>
  </si>
  <si>
    <t>01.05.04.</t>
  </si>
  <si>
    <t>Отсыпка территории</t>
  </si>
  <si>
    <t>01.05.04.00</t>
  </si>
  <si>
    <t xml:space="preserve">Отсыпка территории </t>
  </si>
  <si>
    <t>Отсыпка территории песком под уровень с трамбованием в плотном теле</t>
  </si>
  <si>
    <t>01.06.</t>
  </si>
  <si>
    <t>Временные проезды</t>
  </si>
  <si>
    <t>01.06.01.</t>
  </si>
  <si>
    <t xml:space="preserve">Монтаж плит </t>
  </si>
  <si>
    <t>01.06.01.00</t>
  </si>
  <si>
    <t xml:space="preserve">Монтаж плит дорожных </t>
  </si>
  <si>
    <t>в т.ч. стоимость работ:</t>
  </si>
  <si>
    <t>в т.ч. стоимость материалов:</t>
  </si>
  <si>
    <t>НДС:</t>
  </si>
  <si>
    <t>ПРИМЕЧАНИЕ:</t>
  </si>
  <si>
    <t>до 40км</t>
  </si>
  <si>
    <t>01.06.04.</t>
  </si>
  <si>
    <t>01.06.04.00</t>
  </si>
  <si>
    <t>Устройство поста мойки колес</t>
  </si>
  <si>
    <t xml:space="preserve">Еврокуб 1000л </t>
  </si>
  <si>
    <t>Локальный сметный расчет №2</t>
  </si>
  <si>
    <t>02</t>
  </si>
  <si>
    <t>Фундамент</t>
  </si>
  <si>
    <t>02.02.</t>
  </si>
  <si>
    <t xml:space="preserve">Устройство котлована </t>
  </si>
  <si>
    <t>02.02.01.</t>
  </si>
  <si>
    <t>Выемка грунта</t>
  </si>
  <si>
    <t>02.02.01.00</t>
  </si>
  <si>
    <t>Выемка грунта в плотном теле</t>
  </si>
  <si>
    <t>02.02.02.</t>
  </si>
  <si>
    <t>02.02.02.00</t>
  </si>
  <si>
    <t>02.02.05.</t>
  </si>
  <si>
    <t>Засыпка пазух</t>
  </si>
  <si>
    <t>02.02.05.00</t>
  </si>
  <si>
    <t xml:space="preserve">Засыпка пазух </t>
  </si>
  <si>
    <t xml:space="preserve">Засыпка пазух котлована песком в плотном теле </t>
  </si>
  <si>
    <t>Погрузка грунта в плотном теле</t>
  </si>
  <si>
    <t>Транспортировка грунта в пределах строительного участка в рыхлом теле</t>
  </si>
  <si>
    <t>Транспортировка грунта на территорию другого ЖК в рыхлом теле</t>
  </si>
  <si>
    <t>02.02.04.</t>
  </si>
  <si>
    <t>02.02.04.00</t>
  </si>
  <si>
    <t>с виброуплотнением</t>
  </si>
  <si>
    <t>Вывоз ж/б мусора с утилизацией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</si>
  <si>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</si>
  <si>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Стоимость материалов учитывает стоимость доставки до объекта строительства</t>
  </si>
  <si>
    <t>Коэффициент разрыхления = 1,15</t>
  </si>
  <si>
    <t>Транспортировка грунта с утилизацией в рыхлом теле</t>
  </si>
  <si>
    <t>Обустройство строительной площадки</t>
  </si>
  <si>
    <t>Прочие работы</t>
  </si>
  <si>
    <t>01.05.99.</t>
  </si>
  <si>
    <t>01.05.99.00</t>
  </si>
  <si>
    <t xml:space="preserve">Вывоз мусора с утилизацией </t>
  </si>
  <si>
    <t>02.04.01.</t>
  </si>
  <si>
    <t>Срубка оголовков свай</t>
  </si>
  <si>
    <t>02.04.01.00</t>
  </si>
  <si>
    <t>Устройство фундамента</t>
  </si>
  <si>
    <t>№</t>
  </si>
  <si>
    <t>Итого по ЛСР:</t>
  </si>
  <si>
    <t>Форма закупа материала</t>
  </si>
  <si>
    <t xml:space="preserve">под башенный кран </t>
  </si>
  <si>
    <t>грунтовая подушка основания фундамента (перед устройством свайного поля)</t>
  </si>
  <si>
    <t>Песок для отсыпки (модуль крупности до 1,0)</t>
  </si>
  <si>
    <t xml:space="preserve">cкладирование грунта </t>
  </si>
  <si>
    <t>№1</t>
  </si>
  <si>
    <t>№2</t>
  </si>
  <si>
    <t>№3</t>
  </si>
  <si>
    <t>Б/У</t>
  </si>
  <si>
    <t>Закуп подрядчика в 2024г.</t>
  </si>
  <si>
    <t>Закуп ЭНКО в 2025г.</t>
  </si>
  <si>
    <t>Плита ПДН 6000х2000х140 тип 1</t>
  </si>
  <si>
    <t>Плита ПДН 6000х2000х140 тип 2</t>
  </si>
  <si>
    <t>Тюменьнеруд счет от 1.07.24</t>
  </si>
  <si>
    <t>ИП Литовкин счет 320 от 29.06.24</t>
  </si>
  <si>
    <t>Еаробетон сч 1309 рт 28.06</t>
  </si>
  <si>
    <t>ЖБИ 1 сч 174 от 1.07</t>
  </si>
  <si>
    <t xml:space="preserve">Бетонстрой КП </t>
  </si>
  <si>
    <t>Астар Групп УТ-2115 от 1.07</t>
  </si>
  <si>
    <t>ИП Булатова УТ 484 от 1.07</t>
  </si>
  <si>
    <t>Закуп подрядчика</t>
  </si>
  <si>
    <t>Приложение №7</t>
  </si>
  <si>
    <t>Приложение №8</t>
  </si>
  <si>
    <t xml:space="preserve">Плита ПДН 6000х2000х140 </t>
  </si>
  <si>
    <t>Труба Ø500х9</t>
  </si>
  <si>
    <t>давальческий, б/у</t>
  </si>
  <si>
    <t>Обустройство строительной площадки ГП-77</t>
  </si>
  <si>
    <t>Устройство котлована ГП-77</t>
  </si>
  <si>
    <t>Итого стоимость работ</t>
  </si>
  <si>
    <t>Ведомость работ</t>
  </si>
  <si>
    <t>Ведомость материалов</t>
  </si>
  <si>
    <t>Итого стоимость материалов:</t>
  </si>
  <si>
    <t>указать НДС</t>
  </si>
  <si>
    <t>ЖК Айвазовский</t>
  </si>
  <si>
    <t>учитывать перевозку с Беринга-2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</si>
</sst>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₽"/>
    <numFmt numFmtId="165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7030A0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1" fillId="0" borderId="0"/>
  </cellStyleXfs>
  <cellXfs count="14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164" fontId="6" fillId="0" borderId="0" xfId="0" applyNumberFormat="1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65" fontId="6" fillId="0" borderId="0" xfId="0" applyNumberFormat="1" applyFont="1"/>
    <xf numFmtId="4" fontId="6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65" fontId="4" fillId="0" borderId="0" xfId="0" applyNumberFormat="1" applyFont="1"/>
    <xf numFmtId="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7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4" fontId="7" fillId="0" borderId="1" xfId="2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2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4" fontId="5" fillId="4" borderId="1" xfId="2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left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left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/>
    </xf>
    <xf numFmtId="4" fontId="8" fillId="6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/>
    </xf>
    <xf numFmtId="4" fontId="7" fillId="5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4" fontId="6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4" fontId="4" fillId="0" borderId="0" xfId="0" applyNumberFormat="1" applyFont="1"/>
    <xf numFmtId="0" fontId="5" fillId="0" borderId="0" xfId="0" applyFont="1"/>
    <xf numFmtId="0" fontId="6" fillId="6" borderId="1" xfId="2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0" fillId="0" borderId="1" xfId="0" applyBorder="1"/>
    <xf numFmtId="4" fontId="0" fillId="0" borderId="0" xfId="0" applyNumberFormat="1"/>
    <xf numFmtId="4" fontId="6" fillId="0" borderId="1" xfId="2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left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7" borderId="1" xfId="2" applyFont="1" applyFill="1" applyBorder="1" applyAlignment="1">
      <alignment horizontal="left" vertical="center" wrapText="1"/>
    </xf>
    <xf numFmtId="0" fontId="7" fillId="7" borderId="1" xfId="2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0" fillId="0" borderId="0" xfId="0" applyNumberFormat="1"/>
    <xf numFmtId="164" fontId="7" fillId="0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center" vertical="center" wrapText="1"/>
    </xf>
    <xf numFmtId="164" fontId="5" fillId="4" borderId="1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/>
    <xf numFmtId="4" fontId="0" fillId="0" borderId="1" xfId="0" applyNumberFormat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49" fontId="7" fillId="8" borderId="1" xfId="0" applyNumberFormat="1" applyFont="1" applyFill="1" applyBorder="1" applyAlignment="1">
      <alignment horizontal="center" vertical="center" wrapText="1"/>
    </xf>
    <xf numFmtId="0" fontId="7" fillId="8" borderId="1" xfId="2" applyFont="1" applyFill="1" applyBorder="1" applyAlignment="1">
      <alignment horizontal="left" vertical="center" wrapText="1"/>
    </xf>
    <xf numFmtId="0" fontId="7" fillId="8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3" xfId="2" applyNumberFormat="1" applyFont="1" applyFill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4" fontId="0" fillId="0" borderId="1" xfId="0" applyNumberFormat="1" applyBorder="1"/>
    <xf numFmtId="164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vertical="center"/>
    </xf>
    <xf numFmtId="164" fontId="5" fillId="0" borderId="1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right" vertical="center"/>
    </xf>
    <xf numFmtId="0" fontId="7" fillId="5" borderId="4" xfId="0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right" vertical="center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8" fillId="6" borderId="5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</cellXfs>
  <cellStyles count="4">
    <cellStyle name="Акцент1" xfId="2" builtinId="29"/>
    <cellStyle name="Обычный" xfId="0" builtinId="0"/>
    <cellStyle name="Обычный 2 2" xfId="3" xr:uid="{A70C7D62-3C5F-4F50-8F46-DC59763412D4}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27F63-45BF-4BF8-A019-C0325C02A7FA}">
  <dimension ref="A1:J66"/>
  <sheetViews>
    <sheetView view="pageBreakPreview" topLeftCell="A9" zoomScale="70" zoomScaleNormal="70" zoomScaleSheetLayoutView="70" workbookViewId="0">
      <selection activeCell="I43" sqref="I43"/>
    </sheetView>
  </sheetViews>
  <sheetFormatPr defaultColWidth="9.140625" defaultRowHeight="15.75" outlineLevelRow="3" x14ac:dyDescent="0.25"/>
  <cols>
    <col min="1" max="1" width="18" style="11" customWidth="1"/>
    <col min="2" max="2" width="59" style="11" customWidth="1"/>
    <col min="3" max="4" width="10.42578125" style="11" customWidth="1"/>
    <col min="5" max="5" width="12.28515625" style="11" customWidth="1"/>
    <col min="6" max="6" width="16.140625" style="123" customWidth="1"/>
    <col min="7" max="7" width="14.5703125" style="48" customWidth="1"/>
    <col min="8" max="8" width="21.42578125" style="48" customWidth="1"/>
    <col min="9" max="9" width="38.5703125" style="11" customWidth="1"/>
    <col min="10" max="10" width="36.42578125" style="4" customWidth="1"/>
    <col min="11" max="16384" width="9.140625" style="4"/>
  </cols>
  <sheetData>
    <row r="1" spans="1:10" x14ac:dyDescent="0.25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25">
      <c r="A2" s="1"/>
      <c r="B2" s="2"/>
      <c r="C2" s="1"/>
      <c r="D2" s="1"/>
      <c r="E2" s="1"/>
      <c r="F2" s="120"/>
      <c r="G2" s="1"/>
      <c r="H2" s="1"/>
      <c r="J2" s="5"/>
    </row>
    <row r="3" spans="1:10" x14ac:dyDescent="0.25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25">
      <c r="A4" s="1"/>
      <c r="B4" s="10"/>
      <c r="F4" s="121"/>
      <c r="G4" s="12"/>
      <c r="H4" s="13"/>
      <c r="I4" s="13"/>
    </row>
    <row r="5" spans="1:10" x14ac:dyDescent="0.25">
      <c r="A5" s="1"/>
      <c r="B5" s="10"/>
      <c r="F5" s="121"/>
      <c r="G5" s="8"/>
      <c r="H5" s="13"/>
      <c r="I5" s="13"/>
    </row>
    <row r="6" spans="1:10" x14ac:dyDescent="0.25">
      <c r="A6" s="1"/>
      <c r="B6" s="10"/>
      <c r="F6" s="121"/>
      <c r="G6" s="11"/>
      <c r="H6" s="13"/>
      <c r="I6" s="13"/>
    </row>
    <row r="7" spans="1:10" x14ac:dyDescent="0.25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25">
      <c r="A8" s="131" t="s">
        <v>17</v>
      </c>
      <c r="B8" s="131"/>
      <c r="C8" s="131"/>
      <c r="D8" s="131"/>
      <c r="E8" s="131"/>
      <c r="F8" s="131"/>
      <c r="G8" s="131"/>
      <c r="H8" s="131"/>
      <c r="I8" s="131"/>
      <c r="J8" s="131"/>
    </row>
    <row r="9" spans="1:10" ht="19.5" customHeight="1" x14ac:dyDescent="0.25">
      <c r="A9" s="132" t="s">
        <v>122</v>
      </c>
      <c r="B9" s="132"/>
      <c r="C9" s="132"/>
      <c r="D9" s="132"/>
      <c r="E9" s="132"/>
      <c r="F9" s="132"/>
      <c r="G9" s="132"/>
      <c r="H9" s="132"/>
      <c r="I9" s="132"/>
      <c r="J9" s="132"/>
    </row>
    <row r="10" spans="1:10" ht="31.5" x14ac:dyDescent="0.25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25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25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25">
      <c r="A13" s="24" t="s">
        <v>28</v>
      </c>
      <c r="B13" s="25" t="s">
        <v>29</v>
      </c>
      <c r="C13" s="26"/>
      <c r="D13" s="26"/>
      <c r="E13" s="26"/>
      <c r="F13" s="26"/>
      <c r="G13" s="26"/>
      <c r="H13" s="27"/>
      <c r="I13" s="26"/>
      <c r="J13" s="26"/>
    </row>
    <row r="14" spans="1:10" outlineLevel="2" x14ac:dyDescent="0.25">
      <c r="A14" s="49" t="s">
        <v>30</v>
      </c>
      <c r="B14" s="28" t="s">
        <v>29</v>
      </c>
      <c r="C14" s="49"/>
      <c r="D14" s="49"/>
      <c r="E14" s="49"/>
      <c r="F14" s="50"/>
      <c r="G14" s="50"/>
      <c r="H14" s="50">
        <f>H15+H17</f>
        <v>0</v>
      </c>
      <c r="I14" s="49"/>
      <c r="J14" s="49"/>
    </row>
    <row r="15" spans="1:10" outlineLevel="3" x14ac:dyDescent="0.25">
      <c r="A15" s="18"/>
      <c r="B15" s="19" t="s">
        <v>31</v>
      </c>
      <c r="C15" s="20"/>
      <c r="D15" s="18"/>
      <c r="E15" s="18"/>
      <c r="F15" s="32"/>
      <c r="G15" s="18"/>
      <c r="H15" s="29">
        <f>SUM(H16:H16)</f>
        <v>0</v>
      </c>
      <c r="I15" s="18"/>
      <c r="J15" s="18"/>
    </row>
    <row r="16" spans="1:10" outlineLevel="3" x14ac:dyDescent="0.25">
      <c r="A16" s="18"/>
      <c r="B16" s="30" t="s">
        <v>32</v>
      </c>
      <c r="C16" s="21" t="s">
        <v>5</v>
      </c>
      <c r="D16" s="31"/>
      <c r="E16" s="31">
        <v>0.7</v>
      </c>
      <c r="F16" s="31">
        <f>(5430.14+37316.26)*0.7</f>
        <v>29922.48</v>
      </c>
      <c r="G16" s="31">
        <f>VLOOKUP(B16,'работа к ЛСР №1'!$B$16:$H$39,6,0)</f>
        <v>0</v>
      </c>
      <c r="H16" s="31">
        <f t="shared" ref="H16" si="0">G16*F16</f>
        <v>0</v>
      </c>
      <c r="I16" s="32"/>
      <c r="J16" s="32"/>
    </row>
    <row r="17" spans="1:10" outlineLevel="3" x14ac:dyDescent="0.25">
      <c r="A17" s="33"/>
      <c r="B17" s="34" t="s">
        <v>6</v>
      </c>
      <c r="C17" s="15"/>
      <c r="D17" s="33"/>
      <c r="E17" s="33"/>
      <c r="F17" s="124"/>
      <c r="G17" s="36"/>
      <c r="H17" s="36">
        <f>SUM(H18)</f>
        <v>0</v>
      </c>
      <c r="I17" s="51"/>
      <c r="J17" s="51"/>
    </row>
    <row r="18" spans="1:10" outlineLevel="3" x14ac:dyDescent="0.25">
      <c r="A18" s="33"/>
      <c r="B18" s="37" t="s">
        <v>33</v>
      </c>
      <c r="C18" s="38"/>
      <c r="D18" s="33"/>
      <c r="E18" s="33"/>
      <c r="F18" s="124"/>
      <c r="G18" s="36"/>
      <c r="H18" s="36"/>
      <c r="I18" s="51"/>
      <c r="J18" s="51"/>
    </row>
    <row r="19" spans="1:10" outlineLevel="1" x14ac:dyDescent="0.25">
      <c r="A19" s="24" t="s">
        <v>34</v>
      </c>
      <c r="B19" s="25" t="s">
        <v>35</v>
      </c>
      <c r="C19" s="26"/>
      <c r="D19" s="26"/>
      <c r="E19" s="26"/>
      <c r="F19" s="125"/>
      <c r="G19" s="26"/>
      <c r="H19" s="27"/>
      <c r="I19" s="26"/>
      <c r="J19" s="26"/>
    </row>
    <row r="20" spans="1:10" outlineLevel="2" x14ac:dyDescent="0.25">
      <c r="A20" s="49" t="s">
        <v>36</v>
      </c>
      <c r="B20" s="28" t="s">
        <v>35</v>
      </c>
      <c r="C20" s="49"/>
      <c r="D20" s="49"/>
      <c r="E20" s="49"/>
      <c r="F20" s="126"/>
      <c r="G20" s="50"/>
      <c r="H20" s="50">
        <f>H21+H24</f>
        <v>0</v>
      </c>
      <c r="I20" s="49"/>
      <c r="J20" s="49"/>
    </row>
    <row r="21" spans="1:10" outlineLevel="3" x14ac:dyDescent="0.25">
      <c r="A21" s="18"/>
      <c r="B21" s="19" t="s">
        <v>31</v>
      </c>
      <c r="C21" s="20"/>
      <c r="D21" s="18"/>
      <c r="E21" s="18"/>
      <c r="F21" s="32"/>
      <c r="G21" s="18"/>
      <c r="H21" s="29">
        <f>SUM(H22:H23)</f>
        <v>0</v>
      </c>
      <c r="I21" s="18"/>
      <c r="J21" s="18"/>
    </row>
    <row r="22" spans="1:10" outlineLevel="3" x14ac:dyDescent="0.25">
      <c r="A22" s="18"/>
      <c r="B22" s="30" t="s">
        <v>84</v>
      </c>
      <c r="C22" s="21" t="s">
        <v>5</v>
      </c>
      <c r="D22" s="32">
        <v>1.1499999999999999</v>
      </c>
      <c r="E22" s="18"/>
      <c r="F22" s="31">
        <f>F16*1.15</f>
        <v>34410.851999999999</v>
      </c>
      <c r="G22" s="31">
        <f>VLOOKUP(B22,'работа к ЛСР №1'!$B$16:$H$39,6,0)</f>
        <v>0</v>
      </c>
      <c r="H22" s="31">
        <f>G22*F22</f>
        <v>0</v>
      </c>
      <c r="I22" s="32" t="s">
        <v>53</v>
      </c>
      <c r="J22" s="32"/>
    </row>
    <row r="23" spans="1:10" outlineLevel="3" x14ac:dyDescent="0.25">
      <c r="A23" s="18"/>
      <c r="B23" s="30" t="s">
        <v>74</v>
      </c>
      <c r="C23" s="21" t="s">
        <v>5</v>
      </c>
      <c r="D23" s="32">
        <v>1.1499999999999999</v>
      </c>
      <c r="E23" s="18"/>
      <c r="F23" s="31">
        <f>F22</f>
        <v>34410.851999999999</v>
      </c>
      <c r="G23" s="31">
        <f>VLOOKUP(B23,'работа к ЛСР №1'!$B$16:$H$39,6,0)</f>
        <v>0</v>
      </c>
      <c r="H23" s="31">
        <f t="shared" ref="H23" si="1">G23*F23</f>
        <v>0</v>
      </c>
      <c r="I23" s="32"/>
      <c r="J23" s="32"/>
    </row>
    <row r="24" spans="1:10" outlineLevel="3" x14ac:dyDescent="0.25">
      <c r="A24" s="33"/>
      <c r="B24" s="34" t="s">
        <v>37</v>
      </c>
      <c r="C24" s="15"/>
      <c r="D24" s="33"/>
      <c r="E24" s="33"/>
      <c r="F24" s="124"/>
      <c r="G24" s="36"/>
      <c r="H24" s="36">
        <f>SUM(H25)</f>
        <v>0</v>
      </c>
      <c r="I24" s="51"/>
      <c r="J24" s="51"/>
    </row>
    <row r="25" spans="1:10" outlineLevel="3" x14ac:dyDescent="0.25">
      <c r="A25" s="33"/>
      <c r="B25" s="52" t="s">
        <v>33</v>
      </c>
      <c r="C25" s="39"/>
      <c r="D25" s="33"/>
      <c r="E25" s="33"/>
      <c r="F25" s="124"/>
      <c r="G25" s="36"/>
      <c r="H25" s="36"/>
      <c r="I25" s="51"/>
      <c r="J25" s="51"/>
    </row>
    <row r="26" spans="1:10" outlineLevel="1" x14ac:dyDescent="0.25">
      <c r="A26" s="24" t="s">
        <v>38</v>
      </c>
      <c r="B26" s="25" t="s">
        <v>39</v>
      </c>
      <c r="C26" s="26"/>
      <c r="D26" s="26"/>
      <c r="E26" s="26"/>
      <c r="F26" s="125"/>
      <c r="G26" s="26"/>
      <c r="H26" s="27"/>
      <c r="I26" s="26"/>
      <c r="J26" s="26"/>
    </row>
    <row r="27" spans="1:10" outlineLevel="2" x14ac:dyDescent="0.25">
      <c r="A27" s="49" t="s">
        <v>40</v>
      </c>
      <c r="B27" s="28" t="s">
        <v>41</v>
      </c>
      <c r="C27" s="49"/>
      <c r="D27" s="49"/>
      <c r="E27" s="49"/>
      <c r="F27" s="126"/>
      <c r="G27" s="50"/>
      <c r="H27" s="50">
        <f>H28+H30</f>
        <v>0</v>
      </c>
      <c r="I27" s="49"/>
      <c r="J27" s="49"/>
    </row>
    <row r="28" spans="1:10" outlineLevel="3" x14ac:dyDescent="0.25">
      <c r="A28" s="18"/>
      <c r="B28" s="19" t="s">
        <v>31</v>
      </c>
      <c r="C28" s="20"/>
      <c r="D28" s="18"/>
      <c r="E28" s="18"/>
      <c r="F28" s="32"/>
      <c r="G28" s="18"/>
      <c r="H28" s="29">
        <f>SUM(H29:H29)</f>
        <v>0</v>
      </c>
      <c r="I28" s="18"/>
      <c r="J28" s="18"/>
    </row>
    <row r="29" spans="1:10" ht="31.5" outlineLevel="3" x14ac:dyDescent="0.25">
      <c r="A29" s="18"/>
      <c r="B29" s="30" t="s">
        <v>42</v>
      </c>
      <c r="C29" s="21" t="s">
        <v>5</v>
      </c>
      <c r="D29" s="18"/>
      <c r="E29" s="31"/>
      <c r="F29" s="31">
        <f>51872.2+5670</f>
        <v>57542.2</v>
      </c>
      <c r="G29" s="31">
        <f>VLOOKUP(B29,'работа к ЛСР №1'!$B$16:$H$39,6,0)</f>
        <v>0</v>
      </c>
      <c r="H29" s="31">
        <f>G29*F29</f>
        <v>0</v>
      </c>
      <c r="I29" s="32"/>
      <c r="J29" s="32"/>
    </row>
    <row r="30" spans="1:10" outlineLevel="3" x14ac:dyDescent="0.25">
      <c r="A30" s="33"/>
      <c r="B30" s="34" t="s">
        <v>37</v>
      </c>
      <c r="C30" s="15"/>
      <c r="D30" s="33"/>
      <c r="E30" s="33"/>
      <c r="F30" s="124"/>
      <c r="G30" s="36"/>
      <c r="H30" s="36">
        <f>SUM(H31:H31)</f>
        <v>0</v>
      </c>
      <c r="I30" s="51"/>
      <c r="J30" s="51"/>
    </row>
    <row r="31" spans="1:10" ht="18" customHeight="1" outlineLevel="3" x14ac:dyDescent="0.25">
      <c r="A31" s="33"/>
      <c r="B31" s="53" t="s">
        <v>99</v>
      </c>
      <c r="C31" s="38" t="s">
        <v>5</v>
      </c>
      <c r="D31" s="39">
        <v>1.1439999999999999</v>
      </c>
      <c r="E31" s="39"/>
      <c r="F31" s="124">
        <f>F29*D31</f>
        <v>65828.276799999992</v>
      </c>
      <c r="G31" s="40">
        <f>VLOOKUP(B31,'материалы к ЛСР №1 '!$B$15:$G$28,6,0)</f>
        <v>0</v>
      </c>
      <c r="H31" s="40">
        <f>G31*F31</f>
        <v>0</v>
      </c>
      <c r="I31" s="54"/>
      <c r="J31" s="54"/>
    </row>
    <row r="32" spans="1:10" outlineLevel="1" x14ac:dyDescent="0.25">
      <c r="A32" s="24" t="s">
        <v>87</v>
      </c>
      <c r="B32" s="25" t="s">
        <v>86</v>
      </c>
      <c r="C32" s="26"/>
      <c r="D32" s="26"/>
      <c r="E32" s="26"/>
      <c r="F32" s="125"/>
      <c r="G32" s="26"/>
      <c r="H32" s="27"/>
      <c r="I32" s="26"/>
      <c r="J32" s="26"/>
    </row>
    <row r="33" spans="1:10" outlineLevel="2" x14ac:dyDescent="0.25">
      <c r="A33" s="49" t="s">
        <v>88</v>
      </c>
      <c r="B33" s="28" t="s">
        <v>86</v>
      </c>
      <c r="C33" s="49"/>
      <c r="D33" s="49"/>
      <c r="E33" s="49"/>
      <c r="F33" s="126"/>
      <c r="G33" s="50"/>
      <c r="H33" s="50">
        <f>H34+H37</f>
        <v>0</v>
      </c>
      <c r="I33" s="49"/>
      <c r="J33" s="49"/>
    </row>
    <row r="34" spans="1:10" outlineLevel="3" x14ac:dyDescent="0.25">
      <c r="A34" s="18"/>
      <c r="B34" s="19" t="s">
        <v>31</v>
      </c>
      <c r="C34" s="20"/>
      <c r="D34" s="18"/>
      <c r="E34" s="18"/>
      <c r="F34" s="32"/>
      <c r="G34" s="18"/>
      <c r="H34" s="29">
        <f>SUM(H35:H36)</f>
        <v>0</v>
      </c>
      <c r="I34" s="18"/>
      <c r="J34" s="18"/>
    </row>
    <row r="35" spans="1:10" ht="21" customHeight="1" outlineLevel="3" x14ac:dyDescent="0.25">
      <c r="A35" s="18"/>
      <c r="B35" s="30" t="s">
        <v>80</v>
      </c>
      <c r="C35" s="21" t="s">
        <v>13</v>
      </c>
      <c r="D35" s="18"/>
      <c r="E35" s="32"/>
      <c r="F35" s="31">
        <v>7000</v>
      </c>
      <c r="G35" s="31">
        <f>VLOOKUP(B35,'работа к ЛСР №1'!$B$16:$H$39,6,0)</f>
        <v>0</v>
      </c>
      <c r="H35" s="31">
        <f>G35*F35</f>
        <v>0</v>
      </c>
      <c r="I35" s="32"/>
      <c r="J35" s="32"/>
    </row>
    <row r="36" spans="1:10" ht="21" customHeight="1" outlineLevel="3" x14ac:dyDescent="0.25">
      <c r="A36" s="18"/>
      <c r="B36" s="30" t="s">
        <v>89</v>
      </c>
      <c r="C36" s="21" t="s">
        <v>5</v>
      </c>
      <c r="D36" s="18"/>
      <c r="E36" s="32"/>
      <c r="F36" s="31">
        <v>7000</v>
      </c>
      <c r="G36" s="31">
        <f>VLOOKUP(B36,'работа к ЛСР №1'!$B$16:$H$39,6,0)</f>
        <v>0</v>
      </c>
      <c r="H36" s="31">
        <f>G36*F36</f>
        <v>0</v>
      </c>
      <c r="I36" s="32"/>
      <c r="J36" s="32"/>
    </row>
    <row r="37" spans="1:10" outlineLevel="3" x14ac:dyDescent="0.25">
      <c r="A37" s="33"/>
      <c r="B37" s="34" t="s">
        <v>37</v>
      </c>
      <c r="C37" s="15"/>
      <c r="D37" s="33"/>
      <c r="E37" s="33"/>
      <c r="F37" s="124"/>
      <c r="G37" s="36"/>
      <c r="H37" s="36">
        <f>SUM(H38:H38)</f>
        <v>0</v>
      </c>
      <c r="I37" s="51"/>
      <c r="J37" s="51"/>
    </row>
    <row r="38" spans="1:10" outlineLevel="3" x14ac:dyDescent="0.25">
      <c r="A38" s="33"/>
      <c r="B38" s="53" t="s">
        <v>33</v>
      </c>
      <c r="C38" s="38"/>
      <c r="D38" s="39"/>
      <c r="E38" s="39"/>
      <c r="F38" s="124"/>
      <c r="G38" s="40"/>
      <c r="H38" s="40">
        <f>G38*F38</f>
        <v>0</v>
      </c>
      <c r="I38" s="54"/>
      <c r="J38" s="54"/>
    </row>
    <row r="39" spans="1:10" x14ac:dyDescent="0.25">
      <c r="A39" s="18" t="s">
        <v>43</v>
      </c>
      <c r="B39" s="19" t="s">
        <v>44</v>
      </c>
      <c r="C39" s="20"/>
      <c r="D39" s="21"/>
      <c r="E39" s="21"/>
      <c r="F39" s="21"/>
      <c r="G39" s="22"/>
      <c r="H39" s="23"/>
      <c r="I39" s="23"/>
      <c r="J39" s="23"/>
    </row>
    <row r="40" spans="1:10" ht="21" customHeight="1" outlineLevel="1" x14ac:dyDescent="0.25">
      <c r="A40" s="24" t="s">
        <v>45</v>
      </c>
      <c r="B40" s="25" t="s">
        <v>46</v>
      </c>
      <c r="C40" s="26"/>
      <c r="D40" s="26"/>
      <c r="E40" s="26"/>
      <c r="F40" s="125"/>
      <c r="G40" s="26"/>
      <c r="H40" s="27"/>
      <c r="I40" s="26"/>
      <c r="J40" s="26"/>
    </row>
    <row r="41" spans="1:10" ht="21" customHeight="1" outlineLevel="2" x14ac:dyDescent="0.25">
      <c r="A41" s="49" t="s">
        <v>47</v>
      </c>
      <c r="B41" s="28" t="s">
        <v>46</v>
      </c>
      <c r="C41" s="49"/>
      <c r="D41" s="49"/>
      <c r="E41" s="49"/>
      <c r="F41" s="126"/>
      <c r="G41" s="50"/>
      <c r="H41" s="50">
        <f>H42+H44</f>
        <v>0</v>
      </c>
      <c r="I41" s="49"/>
      <c r="J41" s="49"/>
    </row>
    <row r="42" spans="1:10" ht="21" customHeight="1" outlineLevel="3" x14ac:dyDescent="0.25">
      <c r="A42" s="18"/>
      <c r="B42" s="19" t="s">
        <v>31</v>
      </c>
      <c r="C42" s="20"/>
      <c r="D42" s="18"/>
      <c r="E42" s="18"/>
      <c r="F42" s="32"/>
      <c r="G42" s="18"/>
      <c r="H42" s="29">
        <f>SUM(H43:H43)</f>
        <v>0</v>
      </c>
      <c r="I42" s="18"/>
      <c r="J42" s="18"/>
    </row>
    <row r="43" spans="1:10" ht="22.5" customHeight="1" outlineLevel="3" x14ac:dyDescent="0.25">
      <c r="A43" s="18"/>
      <c r="B43" s="30" t="s">
        <v>48</v>
      </c>
      <c r="C43" s="21" t="s">
        <v>4</v>
      </c>
      <c r="D43" s="18"/>
      <c r="E43" s="18"/>
      <c r="F43" s="31">
        <v>435</v>
      </c>
      <c r="G43" s="31">
        <f>VLOOKUP(B43,'работа к ЛСР №1'!$B$16:$H$39,6,0)</f>
        <v>0</v>
      </c>
      <c r="H43" s="31">
        <f>G43*F43</f>
        <v>0</v>
      </c>
      <c r="I43" s="32" t="s">
        <v>130</v>
      </c>
      <c r="J43" s="32"/>
    </row>
    <row r="44" spans="1:10" outlineLevel="3" x14ac:dyDescent="0.25">
      <c r="A44" s="33"/>
      <c r="B44" s="34" t="s">
        <v>37</v>
      </c>
      <c r="C44" s="15"/>
      <c r="D44" s="33"/>
      <c r="E44" s="33"/>
      <c r="F44" s="124"/>
      <c r="G44" s="36"/>
      <c r="H44" s="36">
        <f>SUM(H45:H47)</f>
        <v>0</v>
      </c>
      <c r="I44" s="51"/>
      <c r="J44" s="51"/>
    </row>
    <row r="45" spans="1:10" ht="21.75" customHeight="1" outlineLevel="3" x14ac:dyDescent="0.25">
      <c r="A45" s="42"/>
      <c r="B45" s="41" t="s">
        <v>9</v>
      </c>
      <c r="C45" s="39" t="s">
        <v>5</v>
      </c>
      <c r="D45" s="39"/>
      <c r="E45" s="39"/>
      <c r="F45" s="124">
        <v>5</v>
      </c>
      <c r="G45" s="40">
        <f>VLOOKUP(B45,'материалы к ЛСР №1 '!$B$15:$G$28,6,0)</f>
        <v>0</v>
      </c>
      <c r="H45" s="40">
        <f t="shared" ref="H45:H46" si="2">G45*F45</f>
        <v>0</v>
      </c>
      <c r="I45" s="41"/>
      <c r="J45" s="41"/>
    </row>
    <row r="46" spans="1:10" ht="21.75" customHeight="1" outlineLevel="3" x14ac:dyDescent="0.25">
      <c r="A46" s="42"/>
      <c r="B46" s="41" t="s">
        <v>11</v>
      </c>
      <c r="C46" s="39" t="s">
        <v>5</v>
      </c>
      <c r="D46" s="39"/>
      <c r="E46" s="39"/>
      <c r="F46" s="124">
        <v>2</v>
      </c>
      <c r="G46" s="40">
        <f>VLOOKUP(B46,'материалы к ЛСР №1 '!$B$15:$G$28,6,0)</f>
        <v>0</v>
      </c>
      <c r="H46" s="40">
        <f t="shared" si="2"/>
        <v>0</v>
      </c>
      <c r="I46" s="41"/>
      <c r="J46" s="41"/>
    </row>
    <row r="47" spans="1:10" ht="23.25" customHeight="1" outlineLevel="3" x14ac:dyDescent="0.25">
      <c r="A47" s="42"/>
      <c r="B47" s="41" t="s">
        <v>119</v>
      </c>
      <c r="C47" s="39" t="s">
        <v>4</v>
      </c>
      <c r="D47" s="39"/>
      <c r="E47" s="39"/>
      <c r="F47" s="127">
        <v>435</v>
      </c>
      <c r="G47" s="40">
        <f>VLOOKUP(B47,'материалы к ЛСР №1 '!$B$15:$G$28,6,0)</f>
        <v>0</v>
      </c>
      <c r="H47" s="40">
        <v>0</v>
      </c>
      <c r="I47" s="41"/>
      <c r="J47" s="39" t="s">
        <v>121</v>
      </c>
    </row>
    <row r="48" spans="1:10" outlineLevel="1" x14ac:dyDescent="0.25">
      <c r="A48" s="24" t="s">
        <v>54</v>
      </c>
      <c r="B48" s="25" t="s">
        <v>56</v>
      </c>
      <c r="C48" s="26"/>
      <c r="D48" s="26"/>
      <c r="E48" s="26"/>
      <c r="F48" s="125"/>
      <c r="G48" s="43"/>
      <c r="H48" s="27"/>
      <c r="I48" s="26"/>
      <c r="J48" s="26"/>
    </row>
    <row r="49" spans="1:10" outlineLevel="2" x14ac:dyDescent="0.25">
      <c r="A49" s="49" t="s">
        <v>55</v>
      </c>
      <c r="B49" s="28" t="s">
        <v>56</v>
      </c>
      <c r="C49" s="49"/>
      <c r="D49" s="49"/>
      <c r="E49" s="49"/>
      <c r="F49" s="126"/>
      <c r="G49" s="55"/>
      <c r="H49" s="50">
        <f>H50+H52</f>
        <v>0</v>
      </c>
      <c r="I49" s="49"/>
      <c r="J49" s="49"/>
    </row>
    <row r="50" spans="1:10" outlineLevel="3" x14ac:dyDescent="0.25">
      <c r="A50" s="18"/>
      <c r="B50" s="19" t="s">
        <v>31</v>
      </c>
      <c r="C50" s="20"/>
      <c r="D50" s="18"/>
      <c r="E50" s="18"/>
      <c r="F50" s="32"/>
      <c r="G50" s="44"/>
      <c r="H50" s="29">
        <f>SUM(H51:H51)</f>
        <v>0</v>
      </c>
      <c r="I50" s="18"/>
      <c r="J50" s="18"/>
    </row>
    <row r="51" spans="1:10" outlineLevel="3" x14ac:dyDescent="0.25">
      <c r="A51" s="18"/>
      <c r="B51" s="30" t="s">
        <v>56</v>
      </c>
      <c r="C51" s="21" t="s">
        <v>3</v>
      </c>
      <c r="D51" s="18"/>
      <c r="E51" s="18"/>
      <c r="F51" s="31">
        <v>1</v>
      </c>
      <c r="G51" s="31">
        <f>'работа к ЛСР №1'!G39</f>
        <v>0</v>
      </c>
      <c r="H51" s="31">
        <f>G51*F51</f>
        <v>0</v>
      </c>
      <c r="I51" s="32"/>
      <c r="J51" s="32"/>
    </row>
    <row r="52" spans="1:10" outlineLevel="3" x14ac:dyDescent="0.25">
      <c r="A52" s="33"/>
      <c r="B52" s="34" t="s">
        <v>6</v>
      </c>
      <c r="C52" s="15"/>
      <c r="D52" s="33"/>
      <c r="E52" s="33"/>
      <c r="F52" s="124"/>
      <c r="G52" s="36"/>
      <c r="H52" s="36">
        <f>SUM(H53:H58)</f>
        <v>0</v>
      </c>
      <c r="I52" s="51"/>
      <c r="J52" s="51"/>
    </row>
    <row r="53" spans="1:10" ht="18.75" customHeight="1" outlineLevel="3" x14ac:dyDescent="0.25">
      <c r="A53" s="42"/>
      <c r="B53" s="41" t="s">
        <v>7</v>
      </c>
      <c r="C53" s="39" t="s">
        <v>3</v>
      </c>
      <c r="D53" s="39"/>
      <c r="E53" s="39"/>
      <c r="F53" s="124">
        <v>1</v>
      </c>
      <c r="G53" s="40">
        <f>VLOOKUP(B53,'материалы к ЛСР №1 '!$B$15:$G$28,6,0)</f>
        <v>0</v>
      </c>
      <c r="H53" s="40">
        <f t="shared" ref="H53:H56" si="3">G53*F53</f>
        <v>0</v>
      </c>
      <c r="I53" s="41"/>
      <c r="J53" s="39" t="s">
        <v>121</v>
      </c>
    </row>
    <row r="54" spans="1:10" ht="18.75" customHeight="1" outlineLevel="3" x14ac:dyDescent="0.25">
      <c r="A54" s="42"/>
      <c r="B54" s="41" t="s">
        <v>8</v>
      </c>
      <c r="C54" s="39" t="s">
        <v>3</v>
      </c>
      <c r="D54" s="39"/>
      <c r="E54" s="39"/>
      <c r="F54" s="124">
        <v>1</v>
      </c>
      <c r="G54" s="40">
        <f>VLOOKUP(B54,'материалы к ЛСР №1 '!$B$15:$G$28,6,0)</f>
        <v>0</v>
      </c>
      <c r="H54" s="40">
        <f t="shared" si="3"/>
        <v>0</v>
      </c>
      <c r="I54" s="41"/>
      <c r="J54" s="39" t="s">
        <v>121</v>
      </c>
    </row>
    <row r="55" spans="1:10" ht="18.75" customHeight="1" outlineLevel="3" x14ac:dyDescent="0.25">
      <c r="A55" s="42"/>
      <c r="B55" s="41" t="s">
        <v>57</v>
      </c>
      <c r="C55" s="39" t="s">
        <v>3</v>
      </c>
      <c r="D55" s="39"/>
      <c r="E55" s="39"/>
      <c r="F55" s="124">
        <v>1</v>
      </c>
      <c r="G55" s="40">
        <f>VLOOKUP(B55,'материалы к ЛСР №1 '!$B$15:$G$28,6,0)</f>
        <v>0</v>
      </c>
      <c r="H55" s="40">
        <f t="shared" si="3"/>
        <v>0</v>
      </c>
      <c r="I55" s="41"/>
      <c r="J55" s="39" t="s">
        <v>121</v>
      </c>
    </row>
    <row r="56" spans="1:10" ht="18.75" customHeight="1" outlineLevel="3" x14ac:dyDescent="0.25">
      <c r="A56" s="42"/>
      <c r="B56" s="41" t="s">
        <v>9</v>
      </c>
      <c r="C56" s="39" t="s">
        <v>5</v>
      </c>
      <c r="D56" s="39"/>
      <c r="E56" s="39"/>
      <c r="F56" s="124">
        <v>2</v>
      </c>
      <c r="G56" s="40">
        <f>VLOOKUP(B56,'материалы к ЛСР №1 '!$B$15:$G$28,6,0)</f>
        <v>0</v>
      </c>
      <c r="H56" s="40">
        <f t="shared" si="3"/>
        <v>0</v>
      </c>
      <c r="I56" s="41"/>
      <c r="J56" s="39"/>
    </row>
    <row r="57" spans="1:10" ht="18.75" customHeight="1" outlineLevel="3" x14ac:dyDescent="0.25">
      <c r="A57" s="112"/>
      <c r="B57" s="113" t="s">
        <v>120</v>
      </c>
      <c r="C57" s="114" t="s">
        <v>2</v>
      </c>
      <c r="D57" s="114"/>
      <c r="E57" s="114"/>
      <c r="F57" s="124">
        <v>6</v>
      </c>
      <c r="G57" s="40">
        <f>VLOOKUP(B57,'материалы к ЛСР №1 '!$B$15:$G$28,6,0)</f>
        <v>0</v>
      </c>
      <c r="H57" s="86">
        <f t="shared" ref="H57:H58" si="4">G57*F57</f>
        <v>0</v>
      </c>
      <c r="I57" s="113"/>
      <c r="J57" s="39" t="s">
        <v>121</v>
      </c>
    </row>
    <row r="58" spans="1:10" ht="18.75" customHeight="1" outlineLevel="3" x14ac:dyDescent="0.25">
      <c r="A58" s="112"/>
      <c r="B58" s="113" t="s">
        <v>10</v>
      </c>
      <c r="C58" s="114" t="s">
        <v>4</v>
      </c>
      <c r="D58" s="114"/>
      <c r="E58" s="114"/>
      <c r="F58" s="124">
        <v>1</v>
      </c>
      <c r="G58" s="40">
        <f>VLOOKUP(B58,'материалы к ЛСР №1 '!$B$15:$G$28,6,0)</f>
        <v>0</v>
      </c>
      <c r="H58" s="86">
        <f t="shared" si="4"/>
        <v>0</v>
      </c>
      <c r="I58" s="113"/>
      <c r="J58" s="39" t="s">
        <v>121</v>
      </c>
    </row>
    <row r="59" spans="1:10" x14ac:dyDescent="0.25">
      <c r="A59" s="56"/>
      <c r="B59" s="133" t="s">
        <v>95</v>
      </c>
      <c r="C59" s="134"/>
      <c r="D59" s="134"/>
      <c r="E59" s="134"/>
      <c r="F59" s="134"/>
      <c r="G59" s="135"/>
      <c r="H59" s="57">
        <f>H41+H20+H14+H49+H27+H33</f>
        <v>0</v>
      </c>
      <c r="I59" s="56"/>
      <c r="J59" s="56"/>
    </row>
    <row r="60" spans="1:10" x14ac:dyDescent="0.25">
      <c r="A60" s="45"/>
      <c r="B60" s="136" t="s">
        <v>49</v>
      </c>
      <c r="C60" s="137"/>
      <c r="D60" s="137"/>
      <c r="E60" s="137"/>
      <c r="F60" s="137"/>
      <c r="G60" s="138"/>
      <c r="H60" s="46">
        <f>H42+H21+H15+H50+H28+H34</f>
        <v>0</v>
      </c>
      <c r="I60" s="45"/>
      <c r="J60" s="45"/>
    </row>
    <row r="61" spans="1:10" x14ac:dyDescent="0.25">
      <c r="A61" s="45"/>
      <c r="B61" s="136" t="s">
        <v>50</v>
      </c>
      <c r="C61" s="137"/>
      <c r="D61" s="137"/>
      <c r="E61" s="137"/>
      <c r="F61" s="137"/>
      <c r="G61" s="138"/>
      <c r="H61" s="46">
        <f>H44+H24+H17+H52+H30+H37</f>
        <v>0</v>
      </c>
      <c r="I61" s="45"/>
      <c r="J61" s="45"/>
    </row>
    <row r="62" spans="1:10" x14ac:dyDescent="0.25">
      <c r="A62" s="45"/>
      <c r="B62" s="136" t="s">
        <v>51</v>
      </c>
      <c r="C62" s="137"/>
      <c r="D62" s="137"/>
      <c r="E62" s="137"/>
      <c r="F62" s="137"/>
      <c r="G62" s="138"/>
      <c r="H62" s="46"/>
      <c r="I62" s="128" t="s">
        <v>128</v>
      </c>
      <c r="J62" s="45"/>
    </row>
    <row r="63" spans="1:10" x14ac:dyDescent="0.25">
      <c r="B63" s="71" t="s">
        <v>52</v>
      </c>
    </row>
    <row r="64" spans="1:10" ht="59.25" customHeight="1" x14ac:dyDescent="0.25">
      <c r="A64" s="129" t="s">
        <v>81</v>
      </c>
      <c r="B64" s="129"/>
      <c r="C64" s="129"/>
      <c r="D64" s="129"/>
      <c r="E64" s="129"/>
      <c r="F64" s="129"/>
      <c r="G64" s="129"/>
      <c r="H64" s="129"/>
      <c r="I64" s="129"/>
      <c r="J64" s="129"/>
    </row>
    <row r="65" spans="1:9" ht="18.75" customHeight="1" x14ac:dyDescent="0.25">
      <c r="A65" s="130" t="s">
        <v>82</v>
      </c>
      <c r="B65" s="130"/>
      <c r="C65" s="130"/>
      <c r="D65" s="130"/>
      <c r="E65" s="130"/>
      <c r="F65" s="130"/>
      <c r="G65" s="130"/>
      <c r="H65" s="130"/>
      <c r="I65" s="130"/>
    </row>
    <row r="66" spans="1:9" ht="18.75" customHeight="1" x14ac:dyDescent="0.25">
      <c r="A66" s="130" t="s">
        <v>83</v>
      </c>
      <c r="B66" s="130"/>
      <c r="C66" s="130"/>
      <c r="D66" s="130"/>
      <c r="E66" s="130"/>
      <c r="F66" s="130"/>
      <c r="G66" s="130"/>
      <c r="H66" s="130"/>
      <c r="I66" s="130"/>
    </row>
  </sheetData>
  <sheetProtection selectLockedCells="1" selectUnlockedCells="1"/>
  <mergeCells count="9">
    <mergeCell ref="A8:J8"/>
    <mergeCell ref="A9:J9"/>
    <mergeCell ref="A64:J64"/>
    <mergeCell ref="A66:I66"/>
    <mergeCell ref="A65:I65"/>
    <mergeCell ref="B59:G59"/>
    <mergeCell ref="B60:G60"/>
    <mergeCell ref="B61:G61"/>
    <mergeCell ref="B62:G62"/>
  </mergeCells>
  <phoneticPr fontId="2" type="noConversion"/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C56F8-3C96-46CF-BCED-00FE1401ED17}">
  <dimension ref="A1:M54"/>
  <sheetViews>
    <sheetView view="pageBreakPreview" topLeftCell="A31" zoomScale="70" zoomScaleNormal="70" zoomScaleSheetLayoutView="70" workbookViewId="0">
      <selection activeCell="H33" sqref="H33"/>
    </sheetView>
  </sheetViews>
  <sheetFormatPr defaultColWidth="9.140625" defaultRowHeight="15.75" outlineLevelRow="3" x14ac:dyDescent="0.25"/>
  <cols>
    <col min="1" max="1" width="15.140625" style="11" customWidth="1"/>
    <col min="2" max="2" width="59" style="11" customWidth="1"/>
    <col min="3" max="4" width="10.42578125" style="11" customWidth="1"/>
    <col min="5" max="5" width="16.140625" style="90" customWidth="1"/>
    <col min="6" max="6" width="14.5703125" style="48" customWidth="1"/>
    <col min="7" max="7" width="21.42578125" style="48" customWidth="1"/>
    <col min="8" max="8" width="36.7109375" style="65" customWidth="1"/>
    <col min="9" max="9" width="24.85546875" style="4" customWidth="1"/>
    <col min="10" max="10" width="58.7109375" style="4" customWidth="1"/>
    <col min="11" max="16384" width="9.140625" style="4"/>
  </cols>
  <sheetData>
    <row r="1" spans="1:9" x14ac:dyDescent="0.25">
      <c r="A1" s="1"/>
      <c r="B1" s="2"/>
      <c r="C1" s="1"/>
      <c r="D1" s="1"/>
      <c r="E1" s="3"/>
      <c r="F1" s="1"/>
      <c r="G1" s="4"/>
      <c r="I1" s="5" t="s">
        <v>118</v>
      </c>
    </row>
    <row r="2" spans="1:9" x14ac:dyDescent="0.25">
      <c r="A2" s="1"/>
      <c r="B2" s="2"/>
      <c r="C2" s="1"/>
      <c r="D2" s="1"/>
      <c r="E2" s="58"/>
      <c r="F2" s="1"/>
      <c r="G2" s="1"/>
      <c r="I2" s="5"/>
    </row>
    <row r="3" spans="1:9" x14ac:dyDescent="0.25">
      <c r="A3" s="1"/>
      <c r="B3" s="2"/>
      <c r="C3" s="1"/>
      <c r="D3" s="1"/>
      <c r="E3" s="3"/>
      <c r="F3" s="58"/>
      <c r="G3" s="58"/>
      <c r="H3" s="59"/>
    </row>
    <row r="4" spans="1:9" x14ac:dyDescent="0.25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9" x14ac:dyDescent="0.25">
      <c r="A5" s="1"/>
      <c r="B5" s="10"/>
      <c r="E5" s="7"/>
      <c r="F5" s="12"/>
      <c r="G5" s="13"/>
      <c r="H5" s="61"/>
    </row>
    <row r="6" spans="1:9" x14ac:dyDescent="0.25">
      <c r="A6" s="1"/>
      <c r="B6" s="10"/>
      <c r="E6" s="7"/>
      <c r="F6" s="8"/>
      <c r="G6" s="13"/>
      <c r="H6" s="61"/>
    </row>
    <row r="7" spans="1:9" x14ac:dyDescent="0.25">
      <c r="A7" s="1"/>
      <c r="B7" s="10"/>
      <c r="E7" s="7"/>
      <c r="F7" s="11"/>
      <c r="G7" s="13"/>
      <c r="H7" s="61"/>
    </row>
    <row r="8" spans="1:9" x14ac:dyDescent="0.25">
      <c r="A8" s="1"/>
      <c r="B8" s="10"/>
      <c r="C8" s="10"/>
      <c r="D8" s="10"/>
      <c r="E8" s="88"/>
      <c r="F8" s="10"/>
      <c r="G8" s="14"/>
      <c r="H8" s="62"/>
    </row>
    <row r="9" spans="1:9" ht="25.5" customHeight="1" x14ac:dyDescent="0.25">
      <c r="A9" s="131" t="s">
        <v>58</v>
      </c>
      <c r="B9" s="131"/>
      <c r="C9" s="131"/>
      <c r="D9" s="131"/>
      <c r="E9" s="131"/>
      <c r="F9" s="131"/>
      <c r="G9" s="131"/>
      <c r="H9" s="131"/>
      <c r="I9" s="131"/>
    </row>
    <row r="10" spans="1:9" ht="25.5" customHeight="1" x14ac:dyDescent="0.25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9" ht="31.5" x14ac:dyDescent="0.25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9" x14ac:dyDescent="0.25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9" x14ac:dyDescent="0.25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9" outlineLevel="1" x14ac:dyDescent="0.25">
      <c r="A14" s="24" t="s">
        <v>63</v>
      </c>
      <c r="B14" s="25" t="s">
        <v>64</v>
      </c>
      <c r="C14" s="26"/>
      <c r="D14" s="26"/>
      <c r="E14" s="26"/>
      <c r="F14" s="26"/>
      <c r="G14" s="27"/>
      <c r="H14" s="26"/>
      <c r="I14" s="26"/>
    </row>
    <row r="15" spans="1:9" outlineLevel="2" x14ac:dyDescent="0.25">
      <c r="A15" s="49" t="s">
        <v>65</v>
      </c>
      <c r="B15" s="69" t="s">
        <v>64</v>
      </c>
      <c r="C15" s="49"/>
      <c r="D15" s="49"/>
      <c r="E15" s="50"/>
      <c r="F15" s="50"/>
      <c r="G15" s="50">
        <f>G16+G20</f>
        <v>0</v>
      </c>
      <c r="H15" s="49"/>
      <c r="I15" s="49"/>
    </row>
    <row r="16" spans="1:9" outlineLevel="3" x14ac:dyDescent="0.25">
      <c r="A16" s="18"/>
      <c r="B16" s="19" t="s">
        <v>31</v>
      </c>
      <c r="C16" s="20"/>
      <c r="D16" s="18"/>
      <c r="E16" s="29"/>
      <c r="F16" s="18"/>
      <c r="G16" s="29">
        <f>SUM(G17:G19)</f>
        <v>0</v>
      </c>
      <c r="H16" s="18"/>
      <c r="I16" s="18"/>
    </row>
    <row r="17" spans="1:9" ht="20.25" customHeight="1" outlineLevel="3" x14ac:dyDescent="0.25">
      <c r="A17" s="18"/>
      <c r="B17" s="30" t="s">
        <v>66</v>
      </c>
      <c r="C17" s="21" t="s">
        <v>5</v>
      </c>
      <c r="D17" s="18"/>
      <c r="E17" s="89">
        <v>7360.59</v>
      </c>
      <c r="F17" s="31">
        <f>VLOOKUP(B17,'работа к ЛСР№2'!B17:$F$36,5,0)</f>
        <v>0</v>
      </c>
      <c r="G17" s="31">
        <f>F17*E17</f>
        <v>0</v>
      </c>
      <c r="H17" s="32"/>
      <c r="I17" s="18"/>
    </row>
    <row r="18" spans="1:9" ht="20.25" hidden="1" customHeight="1" outlineLevel="3" x14ac:dyDescent="0.25">
      <c r="A18" s="18"/>
      <c r="B18" s="30" t="s">
        <v>66</v>
      </c>
      <c r="C18" s="21" t="s">
        <v>5</v>
      </c>
      <c r="D18" s="18"/>
      <c r="E18" s="89"/>
      <c r="F18" s="31">
        <f>VLOOKUP(B18,работа!$B$5:$I$17,7,0)</f>
        <v>140</v>
      </c>
      <c r="G18" s="31">
        <f t="shared" ref="G18" si="0">F18*E18</f>
        <v>0</v>
      </c>
      <c r="H18" s="32" t="s">
        <v>100</v>
      </c>
      <c r="I18" s="32"/>
    </row>
    <row r="19" spans="1:9" ht="20.25" customHeight="1" outlineLevel="3" x14ac:dyDescent="0.25">
      <c r="A19" s="18"/>
      <c r="B19" s="30" t="s">
        <v>66</v>
      </c>
      <c r="C19" s="21" t="s">
        <v>5</v>
      </c>
      <c r="D19" s="18"/>
      <c r="E19" s="89">
        <v>1000</v>
      </c>
      <c r="F19" s="31">
        <f>VLOOKUP(B19,'работа к ЛСР№2'!B19:$F$36,5,0)</f>
        <v>0</v>
      </c>
      <c r="G19" s="31">
        <f>F19*E19</f>
        <v>0</v>
      </c>
      <c r="H19" s="32" t="s">
        <v>97</v>
      </c>
      <c r="I19" s="32"/>
    </row>
    <row r="20" spans="1:9" outlineLevel="3" x14ac:dyDescent="0.25">
      <c r="A20" s="33"/>
      <c r="B20" s="34" t="s">
        <v>37</v>
      </c>
      <c r="C20" s="15"/>
      <c r="D20" s="33"/>
      <c r="E20" s="35"/>
      <c r="F20" s="36"/>
      <c r="G20" s="36">
        <f>SUM(G21)</f>
        <v>0</v>
      </c>
      <c r="H20" s="33"/>
      <c r="I20" s="33"/>
    </row>
    <row r="21" spans="1:9" outlineLevel="3" x14ac:dyDescent="0.25">
      <c r="A21" s="33"/>
      <c r="B21" s="52" t="s">
        <v>33</v>
      </c>
      <c r="C21" s="39"/>
      <c r="D21" s="33"/>
      <c r="E21" s="35"/>
      <c r="F21" s="36"/>
      <c r="G21" s="36"/>
      <c r="H21" s="33"/>
      <c r="I21" s="33"/>
    </row>
    <row r="22" spans="1:9" outlineLevel="1" x14ac:dyDescent="0.25">
      <c r="A22" s="24" t="s">
        <v>67</v>
      </c>
      <c r="B22" s="25" t="s">
        <v>35</v>
      </c>
      <c r="C22" s="26"/>
      <c r="D22" s="26"/>
      <c r="E22" s="26"/>
      <c r="F22" s="26"/>
      <c r="G22" s="27"/>
      <c r="H22" s="26"/>
      <c r="I22" s="26"/>
    </row>
    <row r="23" spans="1:9" outlineLevel="2" x14ac:dyDescent="0.25">
      <c r="A23" s="49" t="s">
        <v>68</v>
      </c>
      <c r="B23" s="69" t="s">
        <v>35</v>
      </c>
      <c r="C23" s="49"/>
      <c r="D23" s="49"/>
      <c r="E23" s="50"/>
      <c r="F23" s="50"/>
      <c r="G23" s="50">
        <f>G24+G26</f>
        <v>0</v>
      </c>
      <c r="H23" s="49"/>
      <c r="I23" s="49"/>
    </row>
    <row r="24" spans="1:9" outlineLevel="3" x14ac:dyDescent="0.25">
      <c r="A24" s="18"/>
      <c r="B24" s="19" t="s">
        <v>31</v>
      </c>
      <c r="C24" s="21"/>
      <c r="D24" s="18"/>
      <c r="E24" s="29"/>
      <c r="F24" s="31"/>
      <c r="G24" s="29">
        <f>SUM(G25:G25)</f>
        <v>0</v>
      </c>
      <c r="H24" s="32"/>
      <c r="I24" s="32"/>
    </row>
    <row r="25" spans="1:9" ht="31.5" outlineLevel="3" x14ac:dyDescent="0.25">
      <c r="A25" s="18"/>
      <c r="B25" s="30" t="s">
        <v>76</v>
      </c>
      <c r="C25" s="21" t="s">
        <v>5</v>
      </c>
      <c r="D25" s="32">
        <v>1.1499999999999999</v>
      </c>
      <c r="E25" s="89">
        <f>(E17+E19)*D25</f>
        <v>9614.6785</v>
      </c>
      <c r="F25" s="31">
        <f>VLOOKUP(B25,'работа к ЛСР№2'!$B$23:$F$36,5,0)</f>
        <v>0</v>
      </c>
      <c r="G25" s="31">
        <f t="shared" ref="G25" si="1">F25*E25</f>
        <v>0</v>
      </c>
      <c r="H25" s="94" t="s">
        <v>129</v>
      </c>
      <c r="I25" s="32"/>
    </row>
    <row r="26" spans="1:9" outlineLevel="3" x14ac:dyDescent="0.25">
      <c r="A26" s="33"/>
      <c r="B26" s="34" t="s">
        <v>37</v>
      </c>
      <c r="C26" s="15"/>
      <c r="D26" s="39"/>
      <c r="E26" s="35"/>
      <c r="F26" s="40"/>
      <c r="G26" s="36">
        <f>SUM(G27)</f>
        <v>0</v>
      </c>
      <c r="H26" s="33"/>
      <c r="I26" s="33"/>
    </row>
    <row r="27" spans="1:9" outlineLevel="3" x14ac:dyDescent="0.25">
      <c r="A27" s="33"/>
      <c r="B27" s="52" t="s">
        <v>33</v>
      </c>
      <c r="C27" s="39"/>
      <c r="D27" s="39"/>
      <c r="E27" s="35"/>
      <c r="F27" s="40"/>
      <c r="G27" s="40"/>
      <c r="H27" s="33"/>
      <c r="I27" s="33"/>
    </row>
    <row r="28" spans="1:9" outlineLevel="1" x14ac:dyDescent="0.25">
      <c r="A28" s="63" t="s">
        <v>77</v>
      </c>
      <c r="B28" s="25" t="s">
        <v>39</v>
      </c>
      <c r="C28" s="26"/>
      <c r="D28" s="26"/>
      <c r="E28" s="26"/>
      <c r="F28" s="26"/>
      <c r="G28" s="27"/>
      <c r="H28" s="26"/>
      <c r="I28" s="26"/>
    </row>
    <row r="29" spans="1:9" outlineLevel="2" x14ac:dyDescent="0.25">
      <c r="A29" s="49" t="s">
        <v>78</v>
      </c>
      <c r="B29" s="28" t="s">
        <v>39</v>
      </c>
      <c r="C29" s="49"/>
      <c r="D29" s="49"/>
      <c r="E29" s="50"/>
      <c r="F29" s="50"/>
      <c r="G29" s="50">
        <f>G30+G32</f>
        <v>0</v>
      </c>
      <c r="H29" s="49"/>
      <c r="I29" s="49"/>
    </row>
    <row r="30" spans="1:9" outlineLevel="3" x14ac:dyDescent="0.25">
      <c r="A30" s="18"/>
      <c r="B30" s="19" t="s">
        <v>31</v>
      </c>
      <c r="C30" s="21"/>
      <c r="D30" s="18"/>
      <c r="E30" s="29"/>
      <c r="F30" s="31"/>
      <c r="G30" s="29">
        <f>SUM(G31:G31)</f>
        <v>0</v>
      </c>
      <c r="H30" s="32"/>
      <c r="I30" s="32"/>
    </row>
    <row r="31" spans="1:9" ht="51.75" customHeight="1" outlineLevel="3" x14ac:dyDescent="0.25">
      <c r="A31" s="18"/>
      <c r="B31" s="30" t="s">
        <v>42</v>
      </c>
      <c r="C31" s="21" t="s">
        <v>5</v>
      </c>
      <c r="D31" s="18"/>
      <c r="E31" s="89">
        <v>4711.58</v>
      </c>
      <c r="F31" s="31">
        <f>VLOOKUP(B31,'работа к ЛСР№2'!$B$23:$F$36,5,0)</f>
        <v>0</v>
      </c>
      <c r="G31" s="31">
        <f t="shared" ref="G31" si="2">F31*E31</f>
        <v>0</v>
      </c>
      <c r="H31" s="32" t="s">
        <v>98</v>
      </c>
      <c r="I31" s="32"/>
    </row>
    <row r="32" spans="1:9" outlineLevel="3" x14ac:dyDescent="0.25">
      <c r="A32" s="33"/>
      <c r="B32" s="34" t="s">
        <v>37</v>
      </c>
      <c r="C32" s="15"/>
      <c r="D32" s="39"/>
      <c r="E32" s="35"/>
      <c r="F32" s="40"/>
      <c r="G32" s="36">
        <f>SUM(G33:G33)</f>
        <v>0</v>
      </c>
      <c r="H32" s="39"/>
      <c r="I32" s="39"/>
    </row>
    <row r="33" spans="1:10" ht="24" customHeight="1" outlineLevel="3" x14ac:dyDescent="0.25">
      <c r="A33" s="33"/>
      <c r="B33" s="53" t="s">
        <v>99</v>
      </c>
      <c r="C33" s="38" t="s">
        <v>5</v>
      </c>
      <c r="D33" s="39">
        <v>1.1439999999999999</v>
      </c>
      <c r="E33" s="95">
        <f>E31*D33</f>
        <v>5390.0475199999992</v>
      </c>
      <c r="F33" s="40">
        <f>'материалы к ЛСР№2'!F16</f>
        <v>0</v>
      </c>
      <c r="G33" s="40">
        <f>F33*E33</f>
        <v>0</v>
      </c>
      <c r="H33" s="39"/>
      <c r="I33" s="39"/>
      <c r="J33" s="87"/>
    </row>
    <row r="34" spans="1:10" ht="21" customHeight="1" outlineLevel="1" x14ac:dyDescent="0.25">
      <c r="A34" s="63" t="s">
        <v>69</v>
      </c>
      <c r="B34" s="25" t="s">
        <v>70</v>
      </c>
      <c r="C34" s="26"/>
      <c r="D34" s="26"/>
      <c r="E34" s="26"/>
      <c r="F34" s="26"/>
      <c r="G34" s="27"/>
      <c r="H34" s="26"/>
      <c r="I34" s="26"/>
    </row>
    <row r="35" spans="1:10" ht="21" customHeight="1" outlineLevel="2" x14ac:dyDescent="0.25">
      <c r="A35" s="49" t="s">
        <v>71</v>
      </c>
      <c r="B35" s="28" t="s">
        <v>72</v>
      </c>
      <c r="C35" s="49"/>
      <c r="D35" s="49"/>
      <c r="E35" s="50"/>
      <c r="F35" s="50"/>
      <c r="G35" s="50">
        <f>G36+G38</f>
        <v>0</v>
      </c>
      <c r="H35" s="49"/>
      <c r="I35" s="49"/>
    </row>
    <row r="36" spans="1:10" ht="21" customHeight="1" outlineLevel="3" x14ac:dyDescent="0.25">
      <c r="A36" s="18"/>
      <c r="B36" s="19" t="s">
        <v>31</v>
      </c>
      <c r="C36" s="21"/>
      <c r="D36" s="18"/>
      <c r="E36" s="29"/>
      <c r="F36" s="31"/>
      <c r="G36" s="29">
        <f>SUM(G37:G37)</f>
        <v>0</v>
      </c>
      <c r="H36" s="32"/>
      <c r="I36" s="32"/>
    </row>
    <row r="37" spans="1:10" ht="21" customHeight="1" outlineLevel="3" x14ac:dyDescent="0.25">
      <c r="A37" s="18"/>
      <c r="B37" s="30" t="s">
        <v>73</v>
      </c>
      <c r="C37" s="21" t="s">
        <v>5</v>
      </c>
      <c r="D37" s="18"/>
      <c r="E37" s="89">
        <v>14670.25</v>
      </c>
      <c r="F37" s="31">
        <f>VLOOKUP(B37,'работа к ЛСР№2'!$B$23:$F$36,5,0)</f>
        <v>0</v>
      </c>
      <c r="G37" s="31">
        <f t="shared" ref="G37" si="3">F37*E37</f>
        <v>0</v>
      </c>
      <c r="H37" s="32" t="s">
        <v>79</v>
      </c>
      <c r="I37" s="32"/>
      <c r="J37" s="96"/>
    </row>
    <row r="38" spans="1:10" ht="21" customHeight="1" outlineLevel="3" x14ac:dyDescent="0.25">
      <c r="A38" s="33"/>
      <c r="B38" s="34" t="s">
        <v>37</v>
      </c>
      <c r="C38" s="15"/>
      <c r="D38" s="39"/>
      <c r="E38" s="95"/>
      <c r="F38" s="40"/>
      <c r="G38" s="36">
        <f>SUM(G39:G39)</f>
        <v>0</v>
      </c>
      <c r="H38" s="39"/>
      <c r="I38" s="39"/>
    </row>
    <row r="39" spans="1:10" ht="21" customHeight="1" outlineLevel="3" x14ac:dyDescent="0.25">
      <c r="A39" s="33"/>
      <c r="B39" s="53" t="s">
        <v>99</v>
      </c>
      <c r="C39" s="38" t="s">
        <v>5</v>
      </c>
      <c r="D39" s="39">
        <v>1.1439999999999999</v>
      </c>
      <c r="E39" s="95">
        <f>E37*D39</f>
        <v>16782.766</v>
      </c>
      <c r="F39" s="86">
        <f>'материалы к ЛСР№2'!F19</f>
        <v>0</v>
      </c>
      <c r="G39" s="40">
        <f>F39*E39</f>
        <v>0</v>
      </c>
      <c r="H39" s="39"/>
      <c r="I39" s="39"/>
    </row>
    <row r="40" spans="1:10" x14ac:dyDescent="0.25">
      <c r="A40" s="18" t="s">
        <v>61</v>
      </c>
      <c r="B40" s="82" t="s">
        <v>93</v>
      </c>
      <c r="C40" s="20"/>
      <c r="D40" s="21"/>
      <c r="E40" s="20"/>
      <c r="F40" s="22"/>
      <c r="G40" s="22"/>
      <c r="H40" s="23"/>
      <c r="I40" s="23"/>
    </row>
    <row r="41" spans="1:10" outlineLevel="3" x14ac:dyDescent="0.25">
      <c r="A41" s="73" t="s">
        <v>90</v>
      </c>
      <c r="B41" s="74" t="s">
        <v>91</v>
      </c>
      <c r="C41" s="26"/>
      <c r="D41" s="26"/>
      <c r="E41" s="26"/>
      <c r="F41" s="26"/>
      <c r="G41" s="27"/>
      <c r="H41" s="26"/>
      <c r="I41" s="26"/>
    </row>
    <row r="42" spans="1:10" outlineLevel="3" x14ac:dyDescent="0.25">
      <c r="A42" s="75" t="s">
        <v>92</v>
      </c>
      <c r="B42" s="76" t="s">
        <v>91</v>
      </c>
      <c r="C42" s="49"/>
      <c r="D42" s="49"/>
      <c r="E42" s="50"/>
      <c r="F42" s="50"/>
      <c r="G42" s="50">
        <f>G43+G45</f>
        <v>0</v>
      </c>
      <c r="H42" s="49"/>
      <c r="I42" s="49"/>
    </row>
    <row r="43" spans="1:10" outlineLevel="3" x14ac:dyDescent="0.25">
      <c r="A43" s="77"/>
      <c r="B43" s="78" t="s">
        <v>31</v>
      </c>
      <c r="C43" s="21"/>
      <c r="D43" s="18"/>
      <c r="E43" s="29"/>
      <c r="F43" s="31"/>
      <c r="G43" s="29">
        <f>SUM(G44:G44)</f>
        <v>0</v>
      </c>
      <c r="H43" s="32"/>
      <c r="I43" s="32"/>
    </row>
    <row r="44" spans="1:10" outlineLevel="3" x14ac:dyDescent="0.25">
      <c r="A44" s="79"/>
      <c r="B44" s="80" t="s">
        <v>91</v>
      </c>
      <c r="C44" s="21" t="s">
        <v>3</v>
      </c>
      <c r="D44" s="18"/>
      <c r="E44" s="89">
        <v>24</v>
      </c>
      <c r="F44" s="31">
        <f>'работа к ЛСР№2'!F36</f>
        <v>0</v>
      </c>
      <c r="G44" s="31">
        <f t="shared" ref="G44" si="4">F44*E44</f>
        <v>0</v>
      </c>
      <c r="H44" s="32"/>
      <c r="I44" s="32"/>
    </row>
    <row r="45" spans="1:10" outlineLevel="3" x14ac:dyDescent="0.25">
      <c r="A45" s="54"/>
      <c r="B45" s="81" t="s">
        <v>6</v>
      </c>
      <c r="C45" s="38"/>
      <c r="D45" s="39"/>
      <c r="E45" s="35"/>
      <c r="F45" s="72"/>
      <c r="G45" s="36">
        <f>SUM(G46:G46)</f>
        <v>0</v>
      </c>
      <c r="H45" s="39"/>
      <c r="I45" s="39"/>
    </row>
    <row r="46" spans="1:10" outlineLevel="3" x14ac:dyDescent="0.25">
      <c r="A46" s="54"/>
      <c r="B46" s="41" t="s">
        <v>33</v>
      </c>
      <c r="C46" s="38"/>
      <c r="D46" s="39"/>
      <c r="E46" s="35"/>
      <c r="F46" s="72"/>
      <c r="G46" s="40">
        <f>F46*E46</f>
        <v>0</v>
      </c>
      <c r="H46" s="39"/>
      <c r="I46" s="39"/>
    </row>
    <row r="47" spans="1:10" x14ac:dyDescent="0.25">
      <c r="A47" s="56"/>
      <c r="B47" s="133" t="s">
        <v>95</v>
      </c>
      <c r="C47" s="134"/>
      <c r="D47" s="134"/>
      <c r="E47" s="134"/>
      <c r="F47" s="135"/>
      <c r="G47" s="57">
        <f>G35+G23+G15+G42+G29</f>
        <v>0</v>
      </c>
      <c r="H47" s="70"/>
      <c r="I47" s="70"/>
    </row>
    <row r="48" spans="1:10" x14ac:dyDescent="0.25">
      <c r="A48" s="45"/>
      <c r="B48" s="136" t="s">
        <v>49</v>
      </c>
      <c r="C48" s="137"/>
      <c r="D48" s="137"/>
      <c r="E48" s="137"/>
      <c r="F48" s="138"/>
      <c r="G48" s="46">
        <f>G36+G24+G16+G43+G30</f>
        <v>0</v>
      </c>
      <c r="H48" s="64"/>
      <c r="I48" s="64"/>
    </row>
    <row r="49" spans="1:13" x14ac:dyDescent="0.25">
      <c r="A49" s="45"/>
      <c r="B49" s="136" t="s">
        <v>50</v>
      </c>
      <c r="C49" s="137"/>
      <c r="D49" s="137"/>
      <c r="E49" s="137"/>
      <c r="F49" s="138"/>
      <c r="G49" s="46">
        <f>G38+G26+G20+G45+G32</f>
        <v>0</v>
      </c>
      <c r="H49" s="64"/>
      <c r="I49" s="64"/>
    </row>
    <row r="50" spans="1:13" x14ac:dyDescent="0.25">
      <c r="A50" s="45"/>
      <c r="B50" s="136" t="s">
        <v>51</v>
      </c>
      <c r="C50" s="137"/>
      <c r="D50" s="137"/>
      <c r="E50" s="137"/>
      <c r="F50" s="138"/>
      <c r="G50" s="46"/>
      <c r="H50" s="64"/>
      <c r="I50" s="64"/>
    </row>
    <row r="51" spans="1:13" x14ac:dyDescent="0.25">
      <c r="B51" s="71" t="s">
        <v>52</v>
      </c>
      <c r="E51" s="7"/>
      <c r="F51" s="47"/>
      <c r="H51" s="48"/>
      <c r="I51" s="11"/>
    </row>
    <row r="52" spans="1:13" ht="63.75" customHeight="1" x14ac:dyDescent="0.25">
      <c r="A52" s="129" t="s">
        <v>81</v>
      </c>
      <c r="B52" s="129"/>
      <c r="C52" s="129"/>
      <c r="D52" s="129"/>
      <c r="E52" s="129"/>
      <c r="F52" s="129"/>
      <c r="G52" s="129"/>
      <c r="H52" s="129"/>
      <c r="I52" s="129"/>
      <c r="J52" s="66"/>
      <c r="K52" s="66"/>
      <c r="L52" s="66"/>
      <c r="M52" s="66"/>
    </row>
    <row r="53" spans="1:13" ht="25.5" customHeight="1" x14ac:dyDescent="0.25">
      <c r="A53" s="130" t="s">
        <v>82</v>
      </c>
      <c r="B53" s="130"/>
      <c r="C53" s="130"/>
      <c r="D53" s="130"/>
      <c r="E53" s="130"/>
      <c r="F53" s="130"/>
      <c r="G53" s="130"/>
      <c r="H53" s="130"/>
      <c r="I53" s="130"/>
      <c r="J53" s="67"/>
      <c r="K53" s="67"/>
      <c r="L53" s="68"/>
      <c r="M53" s="68"/>
    </row>
    <row r="54" spans="1:13" ht="25.5" customHeight="1" x14ac:dyDescent="0.25">
      <c r="A54" s="130" t="s">
        <v>83</v>
      </c>
      <c r="B54" s="130"/>
      <c r="C54" s="130"/>
      <c r="D54" s="130"/>
      <c r="E54" s="130"/>
      <c r="F54" s="130"/>
      <c r="G54" s="130"/>
      <c r="H54" s="130"/>
      <c r="I54" s="130"/>
    </row>
  </sheetData>
  <sheetProtection selectLockedCells="1" selectUnlockedCells="1"/>
  <mergeCells count="9">
    <mergeCell ref="A9:I9"/>
    <mergeCell ref="A10:I10"/>
    <mergeCell ref="A52:I52"/>
    <mergeCell ref="A53:I53"/>
    <mergeCell ref="A54:I54"/>
    <mergeCell ref="B47:F47"/>
    <mergeCell ref="B48:F48"/>
    <mergeCell ref="B49:F49"/>
    <mergeCell ref="B50:F50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EE8E-7D54-4F56-889F-5EC77EC49507}">
  <dimension ref="A1:J44"/>
  <sheetViews>
    <sheetView view="pageBreakPreview" zoomScale="70" zoomScaleNormal="70" zoomScaleSheetLayoutView="70" workbookViewId="0">
      <selection activeCell="A37" sqref="A37"/>
    </sheetView>
  </sheetViews>
  <sheetFormatPr defaultColWidth="9.140625" defaultRowHeight="15.75" outlineLevelRow="3" x14ac:dyDescent="0.25"/>
  <cols>
    <col min="1" max="1" width="18" style="11" customWidth="1"/>
    <col min="2" max="2" width="59" style="11" customWidth="1"/>
    <col min="3" max="4" width="10.42578125" style="11" customWidth="1"/>
    <col min="5" max="5" width="12.28515625" style="11" customWidth="1"/>
    <col min="6" max="6" width="16.140625" style="123" customWidth="1"/>
    <col min="7" max="7" width="14.5703125" style="48" customWidth="1"/>
    <col min="8" max="8" width="21.42578125" style="48" customWidth="1"/>
    <col min="9" max="9" width="38.5703125" style="11" customWidth="1"/>
    <col min="10" max="10" width="36.42578125" style="4" customWidth="1"/>
    <col min="11" max="16384" width="9.140625" style="4"/>
  </cols>
  <sheetData>
    <row r="1" spans="1:10" x14ac:dyDescent="0.25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25">
      <c r="A2" s="1"/>
      <c r="B2" s="2"/>
      <c r="C2" s="1"/>
      <c r="D2" s="1"/>
      <c r="E2" s="1"/>
      <c r="F2" s="120"/>
      <c r="G2" s="1"/>
      <c r="H2" s="1"/>
      <c r="J2" s="5"/>
    </row>
    <row r="3" spans="1:10" x14ac:dyDescent="0.25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25">
      <c r="A4" s="1"/>
      <c r="B4" s="10"/>
      <c r="F4" s="121"/>
      <c r="G4" s="12"/>
      <c r="H4" s="13"/>
      <c r="I4" s="13"/>
    </row>
    <row r="5" spans="1:10" x14ac:dyDescent="0.25">
      <c r="A5" s="1"/>
      <c r="B5" s="10"/>
      <c r="F5" s="121"/>
      <c r="G5" s="8"/>
      <c r="H5" s="13"/>
      <c r="I5" s="13"/>
    </row>
    <row r="6" spans="1:10" x14ac:dyDescent="0.25">
      <c r="A6" s="1"/>
      <c r="B6" s="10"/>
      <c r="F6" s="121"/>
      <c r="G6" s="11"/>
      <c r="H6" s="13"/>
      <c r="I6" s="13"/>
    </row>
    <row r="7" spans="1:10" x14ac:dyDescent="0.25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25">
      <c r="A8" s="131" t="s">
        <v>125</v>
      </c>
      <c r="B8" s="131"/>
      <c r="C8" s="131"/>
      <c r="D8" s="131"/>
      <c r="E8" s="131"/>
      <c r="F8" s="131"/>
      <c r="G8" s="131"/>
      <c r="H8" s="131"/>
      <c r="I8" s="131"/>
      <c r="J8" s="131"/>
    </row>
    <row r="9" spans="1:10" ht="19.5" customHeight="1" x14ac:dyDescent="0.25">
      <c r="A9" s="132" t="s">
        <v>122</v>
      </c>
      <c r="B9" s="132"/>
      <c r="C9" s="132"/>
      <c r="D9" s="132"/>
      <c r="E9" s="132"/>
      <c r="F9" s="132"/>
      <c r="G9" s="132"/>
      <c r="H9" s="132"/>
      <c r="I9" s="132"/>
      <c r="J9" s="132"/>
    </row>
    <row r="10" spans="1:10" ht="31.5" x14ac:dyDescent="0.25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25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25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25">
      <c r="A13" s="24" t="s">
        <v>28</v>
      </c>
      <c r="B13" s="25" t="s">
        <v>29</v>
      </c>
      <c r="C13" s="26"/>
      <c r="D13" s="26"/>
      <c r="E13" s="26"/>
      <c r="F13" s="26"/>
      <c r="G13" s="26"/>
      <c r="H13" s="27"/>
      <c r="I13" s="26"/>
      <c r="J13" s="26"/>
    </row>
    <row r="14" spans="1:10" outlineLevel="2" x14ac:dyDescent="0.25">
      <c r="A14" s="49" t="s">
        <v>30</v>
      </c>
      <c r="B14" s="28" t="s">
        <v>29</v>
      </c>
      <c r="C14" s="49"/>
      <c r="D14" s="49"/>
      <c r="E14" s="49"/>
      <c r="F14" s="50"/>
      <c r="G14" s="50"/>
      <c r="H14" s="50"/>
      <c r="I14" s="49"/>
      <c r="J14" s="49"/>
    </row>
    <row r="15" spans="1:10" outlineLevel="3" x14ac:dyDescent="0.25">
      <c r="A15" s="18"/>
      <c r="B15" s="19" t="s">
        <v>31</v>
      </c>
      <c r="C15" s="20"/>
      <c r="D15" s="18"/>
      <c r="E15" s="18"/>
      <c r="F15" s="32"/>
      <c r="G15" s="18"/>
      <c r="H15" s="29"/>
      <c r="I15" s="18"/>
      <c r="J15" s="18"/>
    </row>
    <row r="16" spans="1:10" outlineLevel="3" x14ac:dyDescent="0.25">
      <c r="A16" s="18"/>
      <c r="B16" s="30" t="s">
        <v>32</v>
      </c>
      <c r="C16" s="21" t="s">
        <v>5</v>
      </c>
      <c r="D16" s="31"/>
      <c r="E16" s="31">
        <v>0.7</v>
      </c>
      <c r="F16" s="31">
        <v>29922.48</v>
      </c>
      <c r="G16" s="31"/>
      <c r="H16" s="31">
        <f t="shared" ref="H16" si="0">G16*F16</f>
        <v>0</v>
      </c>
      <c r="I16" s="32"/>
      <c r="J16" s="32"/>
    </row>
    <row r="17" spans="1:10" outlineLevel="1" x14ac:dyDescent="0.25">
      <c r="A17" s="24" t="s">
        <v>34</v>
      </c>
      <c r="B17" s="25" t="s">
        <v>35</v>
      </c>
      <c r="C17" s="26"/>
      <c r="D17" s="26"/>
      <c r="E17" s="26"/>
      <c r="F17" s="125"/>
      <c r="G17" s="26"/>
      <c r="H17" s="27"/>
      <c r="I17" s="26"/>
      <c r="J17" s="26"/>
    </row>
    <row r="18" spans="1:10" outlineLevel="2" x14ac:dyDescent="0.25">
      <c r="A18" s="49" t="s">
        <v>36</v>
      </c>
      <c r="B18" s="28" t="s">
        <v>35</v>
      </c>
      <c r="C18" s="49"/>
      <c r="D18" s="49"/>
      <c r="E18" s="49"/>
      <c r="F18" s="126"/>
      <c r="G18" s="50"/>
      <c r="H18" s="50"/>
      <c r="I18" s="49"/>
      <c r="J18" s="49"/>
    </row>
    <row r="19" spans="1:10" outlineLevel="3" x14ac:dyDescent="0.25">
      <c r="A19" s="18"/>
      <c r="B19" s="19" t="s">
        <v>31</v>
      </c>
      <c r="C19" s="20"/>
      <c r="D19" s="18"/>
      <c r="E19" s="18"/>
      <c r="F19" s="32"/>
      <c r="G19" s="18"/>
      <c r="H19" s="29"/>
      <c r="I19" s="18"/>
      <c r="J19" s="18"/>
    </row>
    <row r="20" spans="1:10" outlineLevel="3" x14ac:dyDescent="0.25">
      <c r="A20" s="18"/>
      <c r="B20" s="30" t="s">
        <v>84</v>
      </c>
      <c r="C20" s="21" t="s">
        <v>5</v>
      </c>
      <c r="D20" s="32">
        <v>1.1499999999999999</v>
      </c>
      <c r="E20" s="18"/>
      <c r="F20" s="31">
        <v>34410.851999999999</v>
      </c>
      <c r="G20" s="31"/>
      <c r="H20" s="31">
        <f>G20*F20</f>
        <v>0</v>
      </c>
      <c r="I20" s="32" t="s">
        <v>53</v>
      </c>
      <c r="J20" s="32"/>
    </row>
    <row r="21" spans="1:10" outlineLevel="3" x14ac:dyDescent="0.25">
      <c r="A21" s="18"/>
      <c r="B21" s="30" t="s">
        <v>74</v>
      </c>
      <c r="C21" s="21" t="s">
        <v>5</v>
      </c>
      <c r="D21" s="32">
        <v>1.1499999999999999</v>
      </c>
      <c r="E21" s="18"/>
      <c r="F21" s="31">
        <v>34410.851999999999</v>
      </c>
      <c r="G21" s="31"/>
      <c r="H21" s="31">
        <f t="shared" ref="H21" si="1">G21*F21</f>
        <v>0</v>
      </c>
      <c r="I21" s="32"/>
      <c r="J21" s="32"/>
    </row>
    <row r="22" spans="1:10" outlineLevel="1" x14ac:dyDescent="0.25">
      <c r="A22" s="24" t="s">
        <v>38</v>
      </c>
      <c r="B22" s="25" t="s">
        <v>39</v>
      </c>
      <c r="C22" s="26"/>
      <c r="D22" s="26"/>
      <c r="E22" s="26"/>
      <c r="F22" s="125"/>
      <c r="G22" s="26"/>
      <c r="H22" s="27"/>
      <c r="I22" s="26"/>
      <c r="J22" s="26"/>
    </row>
    <row r="23" spans="1:10" outlineLevel="2" x14ac:dyDescent="0.25">
      <c r="A23" s="49" t="s">
        <v>40</v>
      </c>
      <c r="B23" s="28" t="s">
        <v>41</v>
      </c>
      <c r="C23" s="49"/>
      <c r="D23" s="49"/>
      <c r="E23" s="49"/>
      <c r="F23" s="126"/>
      <c r="G23" s="50"/>
      <c r="H23" s="50"/>
      <c r="I23" s="49"/>
      <c r="J23" s="49"/>
    </row>
    <row r="24" spans="1:10" outlineLevel="3" x14ac:dyDescent="0.25">
      <c r="A24" s="18"/>
      <c r="B24" s="19" t="s">
        <v>31</v>
      </c>
      <c r="C24" s="20"/>
      <c r="D24" s="18"/>
      <c r="E24" s="18"/>
      <c r="F24" s="32"/>
      <c r="G24" s="18"/>
      <c r="H24" s="29"/>
      <c r="I24" s="18"/>
      <c r="J24" s="18"/>
    </row>
    <row r="25" spans="1:10" ht="31.5" outlineLevel="3" x14ac:dyDescent="0.25">
      <c r="A25" s="18"/>
      <c r="B25" s="30" t="s">
        <v>42</v>
      </c>
      <c r="C25" s="21" t="s">
        <v>5</v>
      </c>
      <c r="D25" s="18"/>
      <c r="E25" s="31"/>
      <c r="F25" s="31">
        <v>57542.2</v>
      </c>
      <c r="G25" s="31"/>
      <c r="H25" s="31">
        <f>G25*F25</f>
        <v>0</v>
      </c>
      <c r="I25" s="32"/>
      <c r="J25" s="32"/>
    </row>
    <row r="26" spans="1:10" outlineLevel="1" x14ac:dyDescent="0.25">
      <c r="A26" s="24" t="s">
        <v>87</v>
      </c>
      <c r="B26" s="25" t="s">
        <v>86</v>
      </c>
      <c r="C26" s="26"/>
      <c r="D26" s="26"/>
      <c r="E26" s="26"/>
      <c r="F26" s="125"/>
      <c r="G26" s="26"/>
      <c r="H26" s="27"/>
      <c r="I26" s="26"/>
      <c r="J26" s="26"/>
    </row>
    <row r="27" spans="1:10" outlineLevel="2" x14ac:dyDescent="0.25">
      <c r="A27" s="49" t="s">
        <v>88</v>
      </c>
      <c r="B27" s="28" t="s">
        <v>86</v>
      </c>
      <c r="C27" s="49"/>
      <c r="D27" s="49"/>
      <c r="E27" s="49"/>
      <c r="F27" s="126"/>
      <c r="G27" s="50"/>
      <c r="H27" s="50"/>
      <c r="I27" s="49"/>
      <c r="J27" s="49"/>
    </row>
    <row r="28" spans="1:10" outlineLevel="3" x14ac:dyDescent="0.25">
      <c r="A28" s="18"/>
      <c r="B28" s="19" t="s">
        <v>31</v>
      </c>
      <c r="C28" s="20"/>
      <c r="D28" s="18"/>
      <c r="E28" s="18"/>
      <c r="F28" s="32"/>
      <c r="G28" s="18"/>
      <c r="H28" s="29"/>
      <c r="I28" s="18"/>
      <c r="J28" s="18"/>
    </row>
    <row r="29" spans="1:10" ht="21" customHeight="1" outlineLevel="3" x14ac:dyDescent="0.25">
      <c r="A29" s="18"/>
      <c r="B29" s="30" t="s">
        <v>80</v>
      </c>
      <c r="C29" s="21" t="s">
        <v>13</v>
      </c>
      <c r="D29" s="18"/>
      <c r="E29" s="32"/>
      <c r="F29" s="31">
        <v>7000</v>
      </c>
      <c r="G29" s="31"/>
      <c r="H29" s="31">
        <f>G29*F29</f>
        <v>0</v>
      </c>
      <c r="I29" s="32"/>
      <c r="J29" s="32"/>
    </row>
    <row r="30" spans="1:10" ht="21" customHeight="1" outlineLevel="3" x14ac:dyDescent="0.25">
      <c r="A30" s="18"/>
      <c r="B30" s="30" t="s">
        <v>89</v>
      </c>
      <c r="C30" s="21" t="s">
        <v>5</v>
      </c>
      <c r="D30" s="18"/>
      <c r="E30" s="32"/>
      <c r="F30" s="31">
        <v>7000</v>
      </c>
      <c r="G30" s="31"/>
      <c r="H30" s="31">
        <f>G30*F30</f>
        <v>0</v>
      </c>
      <c r="I30" s="32"/>
      <c r="J30" s="32"/>
    </row>
    <row r="31" spans="1:10" x14ac:dyDescent="0.25">
      <c r="A31" s="18" t="s">
        <v>43</v>
      </c>
      <c r="B31" s="19" t="s">
        <v>44</v>
      </c>
      <c r="C31" s="20"/>
      <c r="D31" s="21"/>
      <c r="E31" s="21"/>
      <c r="F31" s="21"/>
      <c r="G31" s="22"/>
      <c r="H31" s="23"/>
      <c r="I31" s="23"/>
      <c r="J31" s="23"/>
    </row>
    <row r="32" spans="1:10" ht="21" customHeight="1" outlineLevel="1" x14ac:dyDescent="0.25">
      <c r="A32" s="24" t="s">
        <v>45</v>
      </c>
      <c r="B32" s="25" t="s">
        <v>46</v>
      </c>
      <c r="C32" s="26"/>
      <c r="D32" s="26"/>
      <c r="E32" s="26"/>
      <c r="F32" s="125"/>
      <c r="G32" s="26"/>
      <c r="H32" s="27"/>
      <c r="I32" s="26"/>
      <c r="J32" s="26"/>
    </row>
    <row r="33" spans="1:10" ht="21" customHeight="1" outlineLevel="2" x14ac:dyDescent="0.25">
      <c r="A33" s="49" t="s">
        <v>47</v>
      </c>
      <c r="B33" s="28" t="s">
        <v>46</v>
      </c>
      <c r="C33" s="49"/>
      <c r="D33" s="49"/>
      <c r="E33" s="49"/>
      <c r="F33" s="126"/>
      <c r="G33" s="50"/>
      <c r="H33" s="50"/>
      <c r="I33" s="49"/>
      <c r="J33" s="49"/>
    </row>
    <row r="34" spans="1:10" ht="21" customHeight="1" outlineLevel="3" x14ac:dyDescent="0.25">
      <c r="A34" s="18"/>
      <c r="B34" s="19" t="s">
        <v>31</v>
      </c>
      <c r="C34" s="20"/>
      <c r="D34" s="18"/>
      <c r="E34" s="18"/>
      <c r="F34" s="32"/>
      <c r="G34" s="18"/>
      <c r="H34" s="29"/>
      <c r="I34" s="18"/>
      <c r="J34" s="18"/>
    </row>
    <row r="35" spans="1:10" ht="22.5" customHeight="1" outlineLevel="3" x14ac:dyDescent="0.25">
      <c r="A35" s="18"/>
      <c r="B35" s="30" t="s">
        <v>48</v>
      </c>
      <c r="C35" s="21" t="s">
        <v>4</v>
      </c>
      <c r="D35" s="18"/>
      <c r="E35" s="18"/>
      <c r="F35" s="31">
        <v>435</v>
      </c>
      <c r="G35" s="31"/>
      <c r="H35" s="31">
        <f>G35*F35</f>
        <v>0</v>
      </c>
      <c r="I35" s="32" t="s">
        <v>130</v>
      </c>
      <c r="J35" s="32"/>
    </row>
    <row r="36" spans="1:10" outlineLevel="1" x14ac:dyDescent="0.25">
      <c r="A36" s="24" t="s">
        <v>54</v>
      </c>
      <c r="B36" s="25" t="s">
        <v>56</v>
      </c>
      <c r="C36" s="26"/>
      <c r="D36" s="26"/>
      <c r="E36" s="26"/>
      <c r="F36" s="125"/>
      <c r="G36" s="43"/>
      <c r="H36" s="27"/>
      <c r="I36" s="26"/>
      <c r="J36" s="26"/>
    </row>
    <row r="37" spans="1:10" outlineLevel="2" x14ac:dyDescent="0.25">
      <c r="A37" s="49" t="s">
        <v>55</v>
      </c>
      <c r="B37" s="28" t="s">
        <v>56</v>
      </c>
      <c r="C37" s="49"/>
      <c r="D37" s="49"/>
      <c r="E37" s="49"/>
      <c r="F37" s="126"/>
      <c r="G37" s="55"/>
      <c r="H37" s="50"/>
      <c r="I37" s="49"/>
      <c r="J37" s="49"/>
    </row>
    <row r="38" spans="1:10" outlineLevel="3" x14ac:dyDescent="0.25">
      <c r="A38" s="18"/>
      <c r="B38" s="19" t="s">
        <v>31</v>
      </c>
      <c r="C38" s="20"/>
      <c r="D38" s="18"/>
      <c r="E38" s="18"/>
      <c r="F38" s="32"/>
      <c r="G38" s="44"/>
      <c r="H38" s="29"/>
      <c r="I38" s="18"/>
      <c r="J38" s="18"/>
    </row>
    <row r="39" spans="1:10" outlineLevel="3" x14ac:dyDescent="0.25">
      <c r="A39" s="18"/>
      <c r="B39" s="30" t="s">
        <v>56</v>
      </c>
      <c r="C39" s="21" t="s">
        <v>3</v>
      </c>
      <c r="D39" s="18"/>
      <c r="E39" s="18"/>
      <c r="F39" s="31">
        <v>1</v>
      </c>
      <c r="G39" s="31"/>
      <c r="H39" s="31">
        <f>G39*F39</f>
        <v>0</v>
      </c>
      <c r="I39" s="32"/>
      <c r="J39" s="32"/>
    </row>
    <row r="40" spans="1:10" x14ac:dyDescent="0.25">
      <c r="A40" s="56"/>
      <c r="B40" s="133" t="s">
        <v>124</v>
      </c>
      <c r="C40" s="134"/>
      <c r="D40" s="134"/>
      <c r="E40" s="134"/>
      <c r="F40" s="134"/>
      <c r="G40" s="135"/>
      <c r="H40" s="57">
        <f>SUM(H16:H39)</f>
        <v>0</v>
      </c>
      <c r="I40" s="56"/>
      <c r="J40" s="56"/>
    </row>
    <row r="41" spans="1:10" x14ac:dyDescent="0.25">
      <c r="B41" s="71" t="s">
        <v>52</v>
      </c>
    </row>
    <row r="42" spans="1:10" ht="59.25" customHeight="1" x14ac:dyDescent="0.25">
      <c r="A42" s="129" t="s">
        <v>81</v>
      </c>
      <c r="B42" s="129"/>
      <c r="C42" s="129"/>
      <c r="D42" s="129"/>
      <c r="E42" s="129"/>
      <c r="F42" s="129"/>
      <c r="G42" s="129"/>
      <c r="H42" s="129"/>
      <c r="I42" s="129"/>
      <c r="J42" s="129"/>
    </row>
    <row r="43" spans="1:10" ht="18.75" customHeight="1" x14ac:dyDescent="0.25">
      <c r="A43" s="130" t="s">
        <v>82</v>
      </c>
      <c r="B43" s="130"/>
      <c r="C43" s="130"/>
      <c r="D43" s="130"/>
      <c r="E43" s="130"/>
      <c r="F43" s="130"/>
      <c r="G43" s="130"/>
      <c r="H43" s="130"/>
      <c r="I43" s="130"/>
    </row>
    <row r="44" spans="1:10" ht="18.75" customHeight="1" x14ac:dyDescent="0.25">
      <c r="A44" s="130" t="s">
        <v>83</v>
      </c>
      <c r="B44" s="130"/>
      <c r="C44" s="130"/>
      <c r="D44" s="130"/>
      <c r="E44" s="130"/>
      <c r="F44" s="130"/>
      <c r="G44" s="130"/>
      <c r="H44" s="130"/>
      <c r="I44" s="130"/>
    </row>
  </sheetData>
  <sheetProtection selectLockedCells="1" selectUnlockedCells="1"/>
  <mergeCells count="6">
    <mergeCell ref="A42:J42"/>
    <mergeCell ref="A43:I43"/>
    <mergeCell ref="A44:I44"/>
    <mergeCell ref="A8:J8"/>
    <mergeCell ref="A9:J9"/>
    <mergeCell ref="B40:G40"/>
  </mergeCells>
  <pageMargins left="0.7" right="0.7" top="0.75" bottom="0.75" header="0.3" footer="0.3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710BA-B62D-4970-AEE6-C36E4DF8CC0E}">
  <dimension ref="A1:J33"/>
  <sheetViews>
    <sheetView view="pageBreakPreview" zoomScale="70" zoomScaleNormal="70" zoomScaleSheetLayoutView="70" workbookViewId="0">
      <selection activeCell="F23" sqref="F23:F28"/>
    </sheetView>
  </sheetViews>
  <sheetFormatPr defaultColWidth="9.140625" defaultRowHeight="15.75" outlineLevelRow="3" x14ac:dyDescent="0.25"/>
  <cols>
    <col min="1" max="1" width="18" style="11" customWidth="1"/>
    <col min="2" max="2" width="59" style="11" customWidth="1"/>
    <col min="3" max="4" width="10.42578125" style="11" customWidth="1"/>
    <col min="5" max="5" width="12.28515625" style="11" customWidth="1"/>
    <col min="6" max="6" width="16.140625" style="123" customWidth="1"/>
    <col min="7" max="7" width="14.5703125" style="48" customWidth="1"/>
    <col min="8" max="8" width="21.42578125" style="48" customWidth="1"/>
    <col min="9" max="9" width="38.5703125" style="11" customWidth="1"/>
    <col min="10" max="10" width="36.42578125" style="4" customWidth="1"/>
    <col min="11" max="16384" width="9.140625" style="4"/>
  </cols>
  <sheetData>
    <row r="1" spans="1:10" x14ac:dyDescent="0.25">
      <c r="A1" s="1"/>
      <c r="B1" s="2"/>
      <c r="C1" s="1"/>
      <c r="D1" s="1"/>
      <c r="E1" s="1"/>
      <c r="F1" s="119"/>
      <c r="G1" s="1"/>
      <c r="H1" s="4"/>
      <c r="J1" s="5" t="s">
        <v>117</v>
      </c>
    </row>
    <row r="2" spans="1:10" x14ac:dyDescent="0.25">
      <c r="A2" s="1"/>
      <c r="B2" s="2"/>
      <c r="C2" s="1"/>
      <c r="D2" s="1"/>
      <c r="E2" s="1"/>
      <c r="F2" s="120"/>
      <c r="G2" s="1"/>
      <c r="H2" s="1"/>
      <c r="J2" s="5"/>
    </row>
    <row r="3" spans="1:10" x14ac:dyDescent="0.25">
      <c r="A3" s="1"/>
      <c r="B3" s="6" t="s">
        <v>14</v>
      </c>
      <c r="C3" s="7" t="s">
        <v>15</v>
      </c>
      <c r="D3" s="7"/>
      <c r="E3" s="7"/>
      <c r="F3" s="121"/>
      <c r="G3" s="8"/>
      <c r="H3" s="9" t="s">
        <v>16</v>
      </c>
      <c r="I3" s="9"/>
    </row>
    <row r="4" spans="1:10" x14ac:dyDescent="0.25">
      <c r="A4" s="1"/>
      <c r="B4" s="10"/>
      <c r="F4" s="121"/>
      <c r="G4" s="12"/>
      <c r="H4" s="13"/>
      <c r="I4" s="13"/>
    </row>
    <row r="5" spans="1:10" x14ac:dyDescent="0.25">
      <c r="A5" s="1"/>
      <c r="B5" s="10"/>
      <c r="F5" s="121"/>
      <c r="G5" s="8"/>
      <c r="H5" s="13"/>
      <c r="I5" s="13"/>
    </row>
    <row r="6" spans="1:10" x14ac:dyDescent="0.25">
      <c r="A6" s="1"/>
      <c r="B6" s="10"/>
      <c r="F6" s="121"/>
      <c r="G6" s="11"/>
      <c r="H6" s="13"/>
      <c r="I6" s="13"/>
    </row>
    <row r="7" spans="1:10" x14ac:dyDescent="0.25">
      <c r="A7" s="1"/>
      <c r="B7" s="10"/>
      <c r="C7" s="10"/>
      <c r="D7" s="10"/>
      <c r="E7" s="10"/>
      <c r="F7" s="122"/>
      <c r="G7" s="10"/>
      <c r="H7" s="14"/>
      <c r="I7" s="14"/>
    </row>
    <row r="8" spans="1:10" ht="19.5" customHeight="1" x14ac:dyDescent="0.25">
      <c r="A8" s="131" t="s">
        <v>126</v>
      </c>
      <c r="B8" s="131"/>
      <c r="C8" s="131"/>
      <c r="D8" s="131"/>
      <c r="E8" s="131"/>
      <c r="F8" s="131"/>
      <c r="G8" s="131"/>
      <c r="H8" s="131"/>
      <c r="I8" s="131"/>
      <c r="J8" s="131"/>
    </row>
    <row r="9" spans="1:10" ht="19.5" customHeight="1" x14ac:dyDescent="0.25">
      <c r="A9" s="132" t="s">
        <v>122</v>
      </c>
      <c r="B9" s="132"/>
      <c r="C9" s="132"/>
      <c r="D9" s="132"/>
      <c r="E9" s="132"/>
      <c r="F9" s="132"/>
      <c r="G9" s="132"/>
      <c r="H9" s="132"/>
      <c r="I9" s="132"/>
      <c r="J9" s="132"/>
    </row>
    <row r="10" spans="1:10" ht="31.5" x14ac:dyDescent="0.25">
      <c r="A10" s="33" t="s">
        <v>0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7" t="s">
        <v>23</v>
      </c>
      <c r="H10" s="17" t="s">
        <v>24</v>
      </c>
      <c r="I10" s="17" t="s">
        <v>1</v>
      </c>
      <c r="J10" s="85" t="s">
        <v>96</v>
      </c>
    </row>
    <row r="11" spans="1:10" x14ac:dyDescent="0.25">
      <c r="A11" s="108" t="s">
        <v>25</v>
      </c>
      <c r="B11" s="109" t="s">
        <v>26</v>
      </c>
      <c r="C11" s="110"/>
      <c r="D11" s="110"/>
      <c r="E11" s="110"/>
      <c r="F11" s="110"/>
      <c r="G11" s="110"/>
      <c r="H11" s="110"/>
      <c r="I11" s="110"/>
      <c r="J11" s="110"/>
    </row>
    <row r="12" spans="1:10" x14ac:dyDescent="0.25">
      <c r="A12" s="18" t="s">
        <v>27</v>
      </c>
      <c r="B12" s="19" t="s">
        <v>85</v>
      </c>
      <c r="C12" s="20"/>
      <c r="D12" s="21"/>
      <c r="E12" s="21"/>
      <c r="F12" s="20"/>
      <c r="G12" s="22"/>
      <c r="H12" s="23"/>
      <c r="I12" s="23"/>
      <c r="J12" s="23"/>
    </row>
    <row r="13" spans="1:10" outlineLevel="1" x14ac:dyDescent="0.25">
      <c r="A13" s="24" t="s">
        <v>38</v>
      </c>
      <c r="B13" s="25" t="s">
        <v>39</v>
      </c>
      <c r="C13" s="26"/>
      <c r="D13" s="26"/>
      <c r="E13" s="26"/>
      <c r="F13" s="125"/>
      <c r="G13" s="26"/>
      <c r="H13" s="27"/>
      <c r="I13" s="26"/>
      <c r="J13" s="26"/>
    </row>
    <row r="14" spans="1:10" outlineLevel="2" x14ac:dyDescent="0.25">
      <c r="A14" s="49" t="s">
        <v>40</v>
      </c>
      <c r="B14" s="28" t="s">
        <v>41</v>
      </c>
      <c r="C14" s="49"/>
      <c r="D14" s="49"/>
      <c r="E14" s="49"/>
      <c r="F14" s="126"/>
      <c r="G14" s="50"/>
      <c r="H14" s="50"/>
      <c r="I14" s="49"/>
      <c r="J14" s="49"/>
    </row>
    <row r="15" spans="1:10" ht="18" customHeight="1" outlineLevel="3" x14ac:dyDescent="0.25">
      <c r="A15" s="33"/>
      <c r="B15" s="53" t="s">
        <v>99</v>
      </c>
      <c r="C15" s="38" t="s">
        <v>5</v>
      </c>
      <c r="D15" s="39">
        <v>1.1439999999999999</v>
      </c>
      <c r="E15" s="39"/>
      <c r="F15" s="124">
        <v>65828.276799999992</v>
      </c>
      <c r="G15" s="40"/>
      <c r="H15" s="40">
        <f>G15*F15</f>
        <v>0</v>
      </c>
      <c r="I15" s="54"/>
      <c r="J15" s="54"/>
    </row>
    <row r="16" spans="1:10" ht="21" customHeight="1" outlineLevel="1" x14ac:dyDescent="0.25">
      <c r="A16" s="24" t="s">
        <v>45</v>
      </c>
      <c r="B16" s="25" t="s">
        <v>46</v>
      </c>
      <c r="C16" s="26"/>
      <c r="D16" s="26"/>
      <c r="E16" s="26"/>
      <c r="F16" s="125"/>
      <c r="G16" s="26"/>
      <c r="H16" s="27"/>
      <c r="I16" s="26"/>
      <c r="J16" s="26"/>
    </row>
    <row r="17" spans="1:10" ht="21" customHeight="1" outlineLevel="2" x14ac:dyDescent="0.25">
      <c r="A17" s="49" t="s">
        <v>47</v>
      </c>
      <c r="B17" s="28" t="s">
        <v>46</v>
      </c>
      <c r="C17" s="49"/>
      <c r="D17" s="49"/>
      <c r="E17" s="49"/>
      <c r="F17" s="126"/>
      <c r="G17" s="50"/>
      <c r="H17" s="50"/>
      <c r="I17" s="49"/>
      <c r="J17" s="49"/>
    </row>
    <row r="18" spans="1:10" ht="21.75" customHeight="1" outlineLevel="3" x14ac:dyDescent="0.25">
      <c r="A18" s="42"/>
      <c r="B18" s="41" t="s">
        <v>9</v>
      </c>
      <c r="C18" s="39" t="s">
        <v>5</v>
      </c>
      <c r="D18" s="39"/>
      <c r="E18" s="39"/>
      <c r="F18" s="124">
        <v>5</v>
      </c>
      <c r="G18" s="40"/>
      <c r="H18" s="40">
        <f t="shared" ref="H18:H19" si="0">G18*F18</f>
        <v>0</v>
      </c>
      <c r="I18" s="41"/>
      <c r="J18" s="41"/>
    </row>
    <row r="19" spans="1:10" ht="21.75" customHeight="1" outlineLevel="3" x14ac:dyDescent="0.25">
      <c r="A19" s="42"/>
      <c r="B19" s="41" t="s">
        <v>11</v>
      </c>
      <c r="C19" s="39" t="s">
        <v>5</v>
      </c>
      <c r="D19" s="39"/>
      <c r="E19" s="39"/>
      <c r="F19" s="124">
        <v>2</v>
      </c>
      <c r="G19" s="40"/>
      <c r="H19" s="40">
        <f t="shared" si="0"/>
        <v>0</v>
      </c>
      <c r="I19" s="41"/>
      <c r="J19" s="41"/>
    </row>
    <row r="20" spans="1:10" ht="23.25" customHeight="1" outlineLevel="3" x14ac:dyDescent="0.25">
      <c r="A20" s="42"/>
      <c r="B20" s="41" t="s">
        <v>119</v>
      </c>
      <c r="C20" s="39" t="s">
        <v>4</v>
      </c>
      <c r="D20" s="39"/>
      <c r="E20" s="39"/>
      <c r="F20" s="127">
        <v>435</v>
      </c>
      <c r="G20" s="40"/>
      <c r="H20" s="40">
        <v>0</v>
      </c>
      <c r="I20" s="41"/>
      <c r="J20" s="39" t="s">
        <v>121</v>
      </c>
    </row>
    <row r="21" spans="1:10" outlineLevel="1" x14ac:dyDescent="0.25">
      <c r="A21" s="24" t="s">
        <v>54</v>
      </c>
      <c r="B21" s="25" t="s">
        <v>56</v>
      </c>
      <c r="C21" s="26"/>
      <c r="D21" s="26"/>
      <c r="E21" s="26"/>
      <c r="F21" s="125"/>
      <c r="G21" s="43"/>
      <c r="H21" s="27"/>
      <c r="I21" s="26"/>
      <c r="J21" s="26"/>
    </row>
    <row r="22" spans="1:10" outlineLevel="2" x14ac:dyDescent="0.25">
      <c r="A22" s="49" t="s">
        <v>55</v>
      </c>
      <c r="B22" s="28" t="s">
        <v>56</v>
      </c>
      <c r="C22" s="49"/>
      <c r="D22" s="49"/>
      <c r="E22" s="49"/>
      <c r="F22" s="126"/>
      <c r="G22" s="55"/>
      <c r="H22" s="50"/>
      <c r="I22" s="49"/>
      <c r="J22" s="49"/>
    </row>
    <row r="23" spans="1:10" ht="18.75" customHeight="1" outlineLevel="3" x14ac:dyDescent="0.25">
      <c r="A23" s="42"/>
      <c r="B23" s="41" t="s">
        <v>7</v>
      </c>
      <c r="C23" s="39" t="s">
        <v>3</v>
      </c>
      <c r="D23" s="39"/>
      <c r="E23" s="39"/>
      <c r="F23" s="124">
        <v>1</v>
      </c>
      <c r="G23" s="40"/>
      <c r="H23" s="40">
        <f t="shared" ref="H23:H28" si="1">G23*F23</f>
        <v>0</v>
      </c>
      <c r="I23" s="41"/>
      <c r="J23" s="39" t="s">
        <v>121</v>
      </c>
    </row>
    <row r="24" spans="1:10" ht="18.75" customHeight="1" outlineLevel="3" x14ac:dyDescent="0.25">
      <c r="A24" s="42"/>
      <c r="B24" s="41" t="s">
        <v>8</v>
      </c>
      <c r="C24" s="39" t="s">
        <v>3</v>
      </c>
      <c r="D24" s="39"/>
      <c r="E24" s="39"/>
      <c r="F24" s="124">
        <v>1</v>
      </c>
      <c r="G24" s="40"/>
      <c r="H24" s="40">
        <f t="shared" si="1"/>
        <v>0</v>
      </c>
      <c r="I24" s="41"/>
      <c r="J24" s="39" t="s">
        <v>121</v>
      </c>
    </row>
    <row r="25" spans="1:10" ht="18.75" customHeight="1" outlineLevel="3" x14ac:dyDescent="0.25">
      <c r="A25" s="42"/>
      <c r="B25" s="41" t="s">
        <v>57</v>
      </c>
      <c r="C25" s="39" t="s">
        <v>3</v>
      </c>
      <c r="D25" s="39"/>
      <c r="E25" s="39"/>
      <c r="F25" s="124">
        <v>1</v>
      </c>
      <c r="G25" s="40"/>
      <c r="H25" s="40">
        <f t="shared" si="1"/>
        <v>0</v>
      </c>
      <c r="I25" s="41"/>
      <c r="J25" s="39" t="s">
        <v>121</v>
      </c>
    </row>
    <row r="26" spans="1:10" ht="18.75" customHeight="1" outlineLevel="3" x14ac:dyDescent="0.25">
      <c r="A26" s="42"/>
      <c r="B26" s="41" t="s">
        <v>9</v>
      </c>
      <c r="C26" s="39" t="s">
        <v>5</v>
      </c>
      <c r="D26" s="39"/>
      <c r="E26" s="39"/>
      <c r="F26" s="124">
        <v>2</v>
      </c>
      <c r="G26" s="40"/>
      <c r="H26" s="40">
        <f t="shared" si="1"/>
        <v>0</v>
      </c>
      <c r="I26" s="41"/>
      <c r="J26" s="39"/>
    </row>
    <row r="27" spans="1:10" ht="18.75" customHeight="1" outlineLevel="3" x14ac:dyDescent="0.25">
      <c r="A27" s="112"/>
      <c r="B27" s="113" t="s">
        <v>120</v>
      </c>
      <c r="C27" s="114" t="s">
        <v>2</v>
      </c>
      <c r="D27" s="114"/>
      <c r="E27" s="114"/>
      <c r="F27" s="124">
        <v>6</v>
      </c>
      <c r="G27" s="86"/>
      <c r="H27" s="86">
        <f t="shared" si="1"/>
        <v>0</v>
      </c>
      <c r="I27" s="113"/>
      <c r="J27" s="39" t="s">
        <v>121</v>
      </c>
    </row>
    <row r="28" spans="1:10" ht="18.75" customHeight="1" outlineLevel="3" x14ac:dyDescent="0.25">
      <c r="A28" s="112"/>
      <c r="B28" s="113" t="s">
        <v>10</v>
      </c>
      <c r="C28" s="114" t="s">
        <v>4</v>
      </c>
      <c r="D28" s="114"/>
      <c r="E28" s="114"/>
      <c r="F28" s="124">
        <v>1</v>
      </c>
      <c r="G28" s="86"/>
      <c r="H28" s="86">
        <f t="shared" si="1"/>
        <v>0</v>
      </c>
      <c r="I28" s="113"/>
      <c r="J28" s="39" t="s">
        <v>121</v>
      </c>
    </row>
    <row r="29" spans="1:10" x14ac:dyDescent="0.25">
      <c r="A29" s="56"/>
      <c r="B29" s="133" t="s">
        <v>127</v>
      </c>
      <c r="C29" s="134"/>
      <c r="D29" s="134"/>
      <c r="E29" s="134"/>
      <c r="F29" s="134"/>
      <c r="G29" s="135"/>
      <c r="H29" s="57">
        <f>SUM(H15:H28)</f>
        <v>0</v>
      </c>
      <c r="I29" s="56"/>
      <c r="J29" s="56"/>
    </row>
    <row r="30" spans="1:10" x14ac:dyDescent="0.25">
      <c r="B30" s="71" t="s">
        <v>52</v>
      </c>
    </row>
    <row r="31" spans="1:10" ht="59.25" customHeight="1" x14ac:dyDescent="0.25">
      <c r="A31" s="129" t="s">
        <v>81</v>
      </c>
      <c r="B31" s="129"/>
      <c r="C31" s="129"/>
      <c r="D31" s="129"/>
      <c r="E31" s="129"/>
      <c r="F31" s="129"/>
      <c r="G31" s="129"/>
      <c r="H31" s="129"/>
      <c r="I31" s="129"/>
      <c r="J31" s="129"/>
    </row>
    <row r="32" spans="1:10" ht="18.75" customHeight="1" x14ac:dyDescent="0.25">
      <c r="A32" s="130" t="s">
        <v>82</v>
      </c>
      <c r="B32" s="130"/>
      <c r="C32" s="130"/>
      <c r="D32" s="130"/>
      <c r="E32" s="130"/>
      <c r="F32" s="130"/>
      <c r="G32" s="130"/>
      <c r="H32" s="130"/>
      <c r="I32" s="130"/>
    </row>
    <row r="33" spans="1:9" ht="18.75" customHeight="1" x14ac:dyDescent="0.25">
      <c r="A33" s="130" t="s">
        <v>83</v>
      </c>
      <c r="B33" s="130"/>
      <c r="C33" s="130"/>
      <c r="D33" s="130"/>
      <c r="E33" s="130"/>
      <c r="F33" s="130"/>
      <c r="G33" s="130"/>
      <c r="H33" s="130"/>
      <c r="I33" s="130"/>
    </row>
  </sheetData>
  <sheetProtection selectLockedCells="1" selectUnlockedCells="1"/>
  <mergeCells count="6">
    <mergeCell ref="A31:J31"/>
    <mergeCell ref="A32:I32"/>
    <mergeCell ref="A33:I33"/>
    <mergeCell ref="A8:J8"/>
    <mergeCell ref="A9:J9"/>
    <mergeCell ref="B29:G29"/>
  </mergeCells>
  <pageMargins left="0.7" right="0.7" top="0.75" bottom="0.75" header="0.3" footer="0.3"/>
  <pageSetup paperSize="9"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DBEFB-2BFB-4128-A0F2-7A3745AD83C4}">
  <dimension ref="A1:M41"/>
  <sheetViews>
    <sheetView view="pageBreakPreview" topLeftCell="A9" zoomScale="70" zoomScaleNormal="70" zoomScaleSheetLayoutView="70" workbookViewId="0">
      <selection activeCell="A29" sqref="A29"/>
    </sheetView>
  </sheetViews>
  <sheetFormatPr defaultColWidth="9.140625" defaultRowHeight="15.75" outlineLevelRow="3" x14ac:dyDescent="0.25"/>
  <cols>
    <col min="1" max="1" width="15.140625" style="11" customWidth="1"/>
    <col min="2" max="2" width="59" style="11" customWidth="1"/>
    <col min="3" max="4" width="10.42578125" style="11" customWidth="1"/>
    <col min="5" max="5" width="16.140625" style="90" customWidth="1"/>
    <col min="6" max="6" width="14.5703125" style="48" customWidth="1"/>
    <col min="7" max="7" width="21.42578125" style="48" customWidth="1"/>
    <col min="8" max="8" width="36.7109375" style="65" customWidth="1"/>
    <col min="9" max="9" width="24.85546875" style="4" customWidth="1"/>
    <col min="10" max="10" width="58.7109375" style="4" customWidth="1"/>
    <col min="11" max="16384" width="9.140625" style="4"/>
  </cols>
  <sheetData>
    <row r="1" spans="1:9" x14ac:dyDescent="0.25">
      <c r="A1" s="1"/>
      <c r="B1" s="2"/>
      <c r="C1" s="1"/>
      <c r="D1" s="1"/>
      <c r="E1" s="3"/>
      <c r="F1" s="1"/>
      <c r="G1" s="4"/>
      <c r="I1" s="5" t="s">
        <v>118</v>
      </c>
    </row>
    <row r="2" spans="1:9" x14ac:dyDescent="0.25">
      <c r="A2" s="1"/>
      <c r="B2" s="2"/>
      <c r="C2" s="1"/>
      <c r="D2" s="1"/>
      <c r="E2" s="58"/>
      <c r="F2" s="1"/>
      <c r="G2" s="1"/>
      <c r="I2" s="5"/>
    </row>
    <row r="3" spans="1:9" x14ac:dyDescent="0.25">
      <c r="A3" s="1"/>
      <c r="B3" s="2"/>
      <c r="C3" s="1"/>
      <c r="D3" s="1"/>
      <c r="E3" s="3"/>
      <c r="F3" s="58"/>
      <c r="G3" s="58"/>
      <c r="H3" s="59"/>
    </row>
    <row r="4" spans="1:9" x14ac:dyDescent="0.25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9" x14ac:dyDescent="0.25">
      <c r="A5" s="1"/>
      <c r="B5" s="10"/>
      <c r="E5" s="7"/>
      <c r="F5" s="12"/>
      <c r="G5" s="13"/>
      <c r="H5" s="61"/>
    </row>
    <row r="6" spans="1:9" x14ac:dyDescent="0.25">
      <c r="A6" s="1"/>
      <c r="B6" s="10"/>
      <c r="E6" s="7"/>
      <c r="F6" s="8"/>
      <c r="G6" s="13"/>
      <c r="H6" s="61"/>
    </row>
    <row r="7" spans="1:9" x14ac:dyDescent="0.25">
      <c r="A7" s="1"/>
      <c r="B7" s="10"/>
      <c r="E7" s="7"/>
      <c r="F7" s="11"/>
      <c r="G7" s="13"/>
      <c r="H7" s="61"/>
    </row>
    <row r="8" spans="1:9" x14ac:dyDescent="0.25">
      <c r="A8" s="1"/>
      <c r="B8" s="10"/>
      <c r="C8" s="10"/>
      <c r="D8" s="10"/>
      <c r="E8" s="88"/>
      <c r="F8" s="10"/>
      <c r="G8" s="14"/>
      <c r="H8" s="62"/>
    </row>
    <row r="9" spans="1:9" ht="25.5" customHeight="1" x14ac:dyDescent="0.25">
      <c r="A9" s="131" t="s">
        <v>125</v>
      </c>
      <c r="B9" s="131"/>
      <c r="C9" s="131"/>
      <c r="D9" s="131"/>
      <c r="E9" s="131"/>
      <c r="F9" s="131"/>
      <c r="G9" s="131"/>
      <c r="H9" s="131"/>
      <c r="I9" s="131"/>
    </row>
    <row r="10" spans="1:9" ht="25.5" customHeight="1" x14ac:dyDescent="0.25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9" ht="31.5" x14ac:dyDescent="0.25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9" x14ac:dyDescent="0.25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9" x14ac:dyDescent="0.25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9" outlineLevel="1" x14ac:dyDescent="0.25">
      <c r="A14" s="24" t="s">
        <v>63</v>
      </c>
      <c r="B14" s="25" t="s">
        <v>64</v>
      </c>
      <c r="C14" s="26"/>
      <c r="D14" s="26"/>
      <c r="E14" s="26"/>
      <c r="F14" s="26"/>
      <c r="G14" s="27"/>
      <c r="H14" s="26"/>
      <c r="I14" s="26"/>
    </row>
    <row r="15" spans="1:9" outlineLevel="2" x14ac:dyDescent="0.25">
      <c r="A15" s="49" t="s">
        <v>65</v>
      </c>
      <c r="B15" s="69" t="s">
        <v>64</v>
      </c>
      <c r="C15" s="49"/>
      <c r="D15" s="49"/>
      <c r="E15" s="50"/>
      <c r="F15" s="50"/>
      <c r="G15" s="50"/>
      <c r="H15" s="49"/>
      <c r="I15" s="49"/>
    </row>
    <row r="16" spans="1:9" outlineLevel="3" x14ac:dyDescent="0.25">
      <c r="A16" s="18"/>
      <c r="B16" s="19" t="s">
        <v>31</v>
      </c>
      <c r="C16" s="20"/>
      <c r="D16" s="18"/>
      <c r="E16" s="29"/>
      <c r="F16" s="18"/>
      <c r="G16" s="29"/>
      <c r="H16" s="18"/>
      <c r="I16" s="18"/>
    </row>
    <row r="17" spans="1:10" ht="20.25" customHeight="1" outlineLevel="3" x14ac:dyDescent="0.25">
      <c r="A17" s="18"/>
      <c r="B17" s="30" t="s">
        <v>66</v>
      </c>
      <c r="C17" s="21" t="s">
        <v>5</v>
      </c>
      <c r="D17" s="18"/>
      <c r="E17" s="89">
        <v>7360.59</v>
      </c>
      <c r="F17" s="31"/>
      <c r="G17" s="31">
        <f>F17*E17</f>
        <v>0</v>
      </c>
      <c r="H17" s="32"/>
      <c r="I17" s="18"/>
    </row>
    <row r="18" spans="1:10" ht="20.25" hidden="1" customHeight="1" outlineLevel="3" x14ac:dyDescent="0.25">
      <c r="A18" s="18"/>
      <c r="B18" s="30" t="s">
        <v>66</v>
      </c>
      <c r="C18" s="21" t="s">
        <v>5</v>
      </c>
      <c r="D18" s="18"/>
      <c r="E18" s="89"/>
      <c r="F18" s="31"/>
      <c r="G18" s="31">
        <f t="shared" ref="G18" si="0">F18*E18</f>
        <v>0</v>
      </c>
      <c r="H18" s="32" t="s">
        <v>100</v>
      </c>
      <c r="I18" s="32"/>
    </row>
    <row r="19" spans="1:10" ht="20.25" customHeight="1" outlineLevel="3" x14ac:dyDescent="0.25">
      <c r="A19" s="18"/>
      <c r="B19" s="30" t="s">
        <v>66</v>
      </c>
      <c r="C19" s="21" t="s">
        <v>5</v>
      </c>
      <c r="D19" s="18"/>
      <c r="E19" s="89">
        <v>1000</v>
      </c>
      <c r="F19" s="31"/>
      <c r="G19" s="31">
        <f>F19*E19</f>
        <v>0</v>
      </c>
      <c r="H19" s="32" t="s">
        <v>97</v>
      </c>
      <c r="I19" s="32"/>
    </row>
    <row r="20" spans="1:10" outlineLevel="1" x14ac:dyDescent="0.25">
      <c r="A20" s="24" t="s">
        <v>67</v>
      </c>
      <c r="B20" s="25" t="s">
        <v>35</v>
      </c>
      <c r="C20" s="26"/>
      <c r="D20" s="26"/>
      <c r="E20" s="26"/>
      <c r="F20" s="26"/>
      <c r="G20" s="27"/>
      <c r="H20" s="26"/>
      <c r="I20" s="26"/>
    </row>
    <row r="21" spans="1:10" outlineLevel="2" x14ac:dyDescent="0.25">
      <c r="A21" s="49" t="s">
        <v>68</v>
      </c>
      <c r="B21" s="69" t="s">
        <v>35</v>
      </c>
      <c r="C21" s="49"/>
      <c r="D21" s="49"/>
      <c r="E21" s="50"/>
      <c r="F21" s="50"/>
      <c r="G21" s="50"/>
      <c r="H21" s="49"/>
      <c r="I21" s="49"/>
    </row>
    <row r="22" spans="1:10" outlineLevel="3" x14ac:dyDescent="0.25">
      <c r="A22" s="18"/>
      <c r="B22" s="19" t="s">
        <v>31</v>
      </c>
      <c r="C22" s="21"/>
      <c r="D22" s="18"/>
      <c r="E22" s="29"/>
      <c r="F22" s="31"/>
      <c r="G22" s="29"/>
      <c r="H22" s="32"/>
      <c r="I22" s="32"/>
    </row>
    <row r="23" spans="1:10" ht="31.5" outlineLevel="3" x14ac:dyDescent="0.25">
      <c r="A23" s="18"/>
      <c r="B23" s="30" t="s">
        <v>76</v>
      </c>
      <c r="C23" s="21" t="s">
        <v>5</v>
      </c>
      <c r="D23" s="32">
        <v>1.1499999999999999</v>
      </c>
      <c r="E23" s="89">
        <v>9614.6785</v>
      </c>
      <c r="F23" s="31"/>
      <c r="G23" s="31">
        <f t="shared" ref="G23" si="1">F23*E23</f>
        <v>0</v>
      </c>
      <c r="H23" s="94"/>
      <c r="I23" s="32"/>
    </row>
    <row r="24" spans="1:10" outlineLevel="1" x14ac:dyDescent="0.25">
      <c r="A24" s="63" t="s">
        <v>77</v>
      </c>
      <c r="B24" s="25" t="s">
        <v>39</v>
      </c>
      <c r="C24" s="26"/>
      <c r="D24" s="26"/>
      <c r="E24" s="26"/>
      <c r="F24" s="26"/>
      <c r="G24" s="27"/>
      <c r="H24" s="26"/>
      <c r="I24" s="26"/>
    </row>
    <row r="25" spans="1:10" outlineLevel="2" x14ac:dyDescent="0.25">
      <c r="A25" s="49" t="s">
        <v>78</v>
      </c>
      <c r="B25" s="28" t="s">
        <v>39</v>
      </c>
      <c r="C25" s="49"/>
      <c r="D25" s="49"/>
      <c r="E25" s="50"/>
      <c r="F25" s="50"/>
      <c r="G25" s="50"/>
      <c r="H25" s="49"/>
      <c r="I25" s="49"/>
    </row>
    <row r="26" spans="1:10" outlineLevel="3" x14ac:dyDescent="0.25">
      <c r="A26" s="18"/>
      <c r="B26" s="19" t="s">
        <v>31</v>
      </c>
      <c r="C26" s="21"/>
      <c r="D26" s="18"/>
      <c r="E26" s="29"/>
      <c r="F26" s="31"/>
      <c r="G26" s="29"/>
      <c r="H26" s="32"/>
      <c r="I26" s="32"/>
    </row>
    <row r="27" spans="1:10" ht="51.75" customHeight="1" outlineLevel="3" x14ac:dyDescent="0.25">
      <c r="A27" s="18"/>
      <c r="B27" s="30" t="s">
        <v>42</v>
      </c>
      <c r="C27" s="21" t="s">
        <v>5</v>
      </c>
      <c r="D27" s="18"/>
      <c r="E27" s="89">
        <v>4711.58</v>
      </c>
      <c r="F27" s="31"/>
      <c r="G27" s="31">
        <f t="shared" ref="G27" si="2">F27*E27</f>
        <v>0</v>
      </c>
      <c r="H27" s="32" t="s">
        <v>98</v>
      </c>
      <c r="I27" s="32"/>
    </row>
    <row r="28" spans="1:10" ht="21" customHeight="1" outlineLevel="1" x14ac:dyDescent="0.25">
      <c r="A28" s="63" t="s">
        <v>69</v>
      </c>
      <c r="B28" s="25" t="s">
        <v>70</v>
      </c>
      <c r="C28" s="26"/>
      <c r="D28" s="26"/>
      <c r="E28" s="26"/>
      <c r="F28" s="26"/>
      <c r="G28" s="27"/>
      <c r="H28" s="26"/>
      <c r="I28" s="26"/>
    </row>
    <row r="29" spans="1:10" ht="21" customHeight="1" outlineLevel="2" x14ac:dyDescent="0.25">
      <c r="A29" s="49" t="s">
        <v>71</v>
      </c>
      <c r="B29" s="28" t="s">
        <v>72</v>
      </c>
      <c r="C29" s="49"/>
      <c r="D29" s="49"/>
      <c r="E29" s="50"/>
      <c r="F29" s="50"/>
      <c r="G29" s="50"/>
      <c r="H29" s="49"/>
      <c r="I29" s="49"/>
    </row>
    <row r="30" spans="1:10" ht="21" customHeight="1" outlineLevel="3" x14ac:dyDescent="0.25">
      <c r="A30" s="18"/>
      <c r="B30" s="19" t="s">
        <v>31</v>
      </c>
      <c r="C30" s="21"/>
      <c r="D30" s="18"/>
      <c r="E30" s="29"/>
      <c r="F30" s="31"/>
      <c r="G30" s="29"/>
      <c r="H30" s="32"/>
      <c r="I30" s="32"/>
    </row>
    <row r="31" spans="1:10" ht="21" customHeight="1" outlineLevel="3" x14ac:dyDescent="0.25">
      <c r="A31" s="18"/>
      <c r="B31" s="30" t="s">
        <v>73</v>
      </c>
      <c r="C31" s="21" t="s">
        <v>5</v>
      </c>
      <c r="D31" s="18"/>
      <c r="E31" s="89">
        <v>14670.25</v>
      </c>
      <c r="F31" s="31"/>
      <c r="G31" s="31">
        <f t="shared" ref="G31" si="3">F31*E31</f>
        <v>0</v>
      </c>
      <c r="H31" s="32" t="s">
        <v>79</v>
      </c>
      <c r="I31" s="32"/>
      <c r="J31" s="96"/>
    </row>
    <row r="32" spans="1:10" x14ac:dyDescent="0.25">
      <c r="A32" s="18" t="s">
        <v>61</v>
      </c>
      <c r="B32" s="82" t="s">
        <v>93</v>
      </c>
      <c r="C32" s="20"/>
      <c r="D32" s="21"/>
      <c r="E32" s="20"/>
      <c r="F32" s="22"/>
      <c r="G32" s="22"/>
      <c r="H32" s="23"/>
      <c r="I32" s="23"/>
    </row>
    <row r="33" spans="1:13" outlineLevel="3" x14ac:dyDescent="0.25">
      <c r="A33" s="73" t="s">
        <v>90</v>
      </c>
      <c r="B33" s="74" t="s">
        <v>91</v>
      </c>
      <c r="C33" s="26"/>
      <c r="D33" s="26"/>
      <c r="E33" s="26"/>
      <c r="F33" s="26"/>
      <c r="G33" s="27"/>
      <c r="H33" s="26"/>
      <c r="I33" s="26"/>
    </row>
    <row r="34" spans="1:13" outlineLevel="3" x14ac:dyDescent="0.25">
      <c r="A34" s="75" t="s">
        <v>92</v>
      </c>
      <c r="B34" s="76" t="s">
        <v>91</v>
      </c>
      <c r="C34" s="49"/>
      <c r="D34" s="49"/>
      <c r="E34" s="50"/>
      <c r="F34" s="50"/>
      <c r="G34" s="50"/>
      <c r="H34" s="49"/>
      <c r="I34" s="49"/>
    </row>
    <row r="35" spans="1:13" outlineLevel="3" x14ac:dyDescent="0.25">
      <c r="A35" s="77"/>
      <c r="B35" s="78" t="s">
        <v>31</v>
      </c>
      <c r="C35" s="21"/>
      <c r="D35" s="18"/>
      <c r="E35" s="29"/>
      <c r="F35" s="31"/>
      <c r="G35" s="29"/>
      <c r="H35" s="32"/>
      <c r="I35" s="32"/>
    </row>
    <row r="36" spans="1:13" outlineLevel="3" x14ac:dyDescent="0.25">
      <c r="A36" s="79"/>
      <c r="B36" s="80" t="s">
        <v>91</v>
      </c>
      <c r="C36" s="21" t="s">
        <v>3</v>
      </c>
      <c r="D36" s="18"/>
      <c r="E36" s="89">
        <v>24</v>
      </c>
      <c r="F36" s="31"/>
      <c r="G36" s="31">
        <f t="shared" ref="G36" si="4">F36*E36</f>
        <v>0</v>
      </c>
      <c r="H36" s="32"/>
      <c r="I36" s="32"/>
    </row>
    <row r="37" spans="1:13" x14ac:dyDescent="0.25">
      <c r="A37" s="56"/>
      <c r="B37" s="133" t="s">
        <v>124</v>
      </c>
      <c r="C37" s="134"/>
      <c r="D37" s="134"/>
      <c r="E37" s="134"/>
      <c r="F37" s="135"/>
      <c r="G37" s="57">
        <f>SUM(G16:G36)</f>
        <v>0</v>
      </c>
      <c r="H37" s="70"/>
      <c r="I37" s="70"/>
    </row>
    <row r="38" spans="1:13" x14ac:dyDescent="0.25">
      <c r="B38" s="71" t="s">
        <v>52</v>
      </c>
      <c r="E38" s="7"/>
      <c r="F38" s="47"/>
      <c r="H38" s="48"/>
      <c r="I38" s="11"/>
    </row>
    <row r="39" spans="1:13" ht="63.75" customHeight="1" x14ac:dyDescent="0.25">
      <c r="A39" s="129" t="s">
        <v>81</v>
      </c>
      <c r="B39" s="129"/>
      <c r="C39" s="129"/>
      <c r="D39" s="129"/>
      <c r="E39" s="129"/>
      <c r="F39" s="129"/>
      <c r="G39" s="129"/>
      <c r="H39" s="129"/>
      <c r="I39" s="129"/>
      <c r="J39" s="66"/>
      <c r="K39" s="66"/>
      <c r="L39" s="66"/>
      <c r="M39" s="66"/>
    </row>
    <row r="40" spans="1:13" ht="25.5" customHeight="1" x14ac:dyDescent="0.25">
      <c r="A40" s="130" t="s">
        <v>82</v>
      </c>
      <c r="B40" s="130"/>
      <c r="C40" s="130"/>
      <c r="D40" s="130"/>
      <c r="E40" s="130"/>
      <c r="F40" s="130"/>
      <c r="G40" s="130"/>
      <c r="H40" s="130"/>
      <c r="I40" s="130"/>
      <c r="J40" s="67"/>
      <c r="K40" s="67"/>
      <c r="L40" s="68"/>
      <c r="M40" s="68"/>
    </row>
    <row r="41" spans="1:13" ht="25.5" customHeight="1" x14ac:dyDescent="0.25">
      <c r="A41" s="130" t="s">
        <v>83</v>
      </c>
      <c r="B41" s="130"/>
      <c r="C41" s="130"/>
      <c r="D41" s="130"/>
      <c r="E41" s="130"/>
      <c r="F41" s="130"/>
      <c r="G41" s="130"/>
      <c r="H41" s="130"/>
      <c r="I41" s="130"/>
    </row>
  </sheetData>
  <sheetProtection selectLockedCells="1" selectUnlockedCells="1"/>
  <mergeCells count="6">
    <mergeCell ref="A39:I39"/>
    <mergeCell ref="A40:I40"/>
    <mergeCell ref="A41:I41"/>
    <mergeCell ref="A9:I9"/>
    <mergeCell ref="A10:I10"/>
    <mergeCell ref="B37:F37"/>
  </mergeCells>
  <pageMargins left="0.7" right="0.7" top="0.75" bottom="0.75" header="0.3" footer="0.3"/>
  <pageSetup paperSize="9" scale="4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3544E-E127-4FF6-BCE2-25C6A71B53D6}">
  <dimension ref="A1:M24"/>
  <sheetViews>
    <sheetView tabSelected="1" view="pageBreakPreview" zoomScale="70" zoomScaleNormal="70" zoomScaleSheetLayoutView="70" workbookViewId="0">
      <selection activeCell="B19" sqref="B19"/>
    </sheetView>
  </sheetViews>
  <sheetFormatPr defaultColWidth="9.140625" defaultRowHeight="15.75" outlineLevelRow="3" x14ac:dyDescent="0.25"/>
  <cols>
    <col min="1" max="1" width="15.140625" style="11" customWidth="1"/>
    <col min="2" max="2" width="59" style="11" customWidth="1"/>
    <col min="3" max="4" width="10.42578125" style="11" customWidth="1"/>
    <col min="5" max="5" width="16.140625" style="90" customWidth="1"/>
    <col min="6" max="6" width="14.5703125" style="48" customWidth="1"/>
    <col min="7" max="7" width="21.42578125" style="48" customWidth="1"/>
    <col min="8" max="8" width="36.7109375" style="65" customWidth="1"/>
    <col min="9" max="9" width="24.85546875" style="4" customWidth="1"/>
    <col min="10" max="10" width="58.7109375" style="4" customWidth="1"/>
    <col min="11" max="16384" width="9.140625" style="4"/>
  </cols>
  <sheetData>
    <row r="1" spans="1:10" x14ac:dyDescent="0.25">
      <c r="A1" s="1"/>
      <c r="B1" s="2"/>
      <c r="C1" s="1"/>
      <c r="D1" s="1"/>
      <c r="E1" s="3"/>
      <c r="F1" s="1"/>
      <c r="G1" s="4"/>
      <c r="I1" s="5" t="s">
        <v>118</v>
      </c>
    </row>
    <row r="2" spans="1:10" x14ac:dyDescent="0.25">
      <c r="A2" s="1"/>
      <c r="B2" s="2"/>
      <c r="C2" s="1"/>
      <c r="D2" s="1"/>
      <c r="E2" s="58"/>
      <c r="F2" s="1"/>
      <c r="G2" s="1"/>
      <c r="I2" s="5"/>
    </row>
    <row r="3" spans="1:10" x14ac:dyDescent="0.25">
      <c r="A3" s="1"/>
      <c r="B3" s="2"/>
      <c r="C3" s="1"/>
      <c r="D3" s="1"/>
      <c r="E3" s="3"/>
      <c r="F3" s="58"/>
      <c r="G3" s="58"/>
      <c r="H3" s="59"/>
    </row>
    <row r="4" spans="1:10" x14ac:dyDescent="0.25">
      <c r="A4" s="1"/>
      <c r="B4" s="6" t="s">
        <v>14</v>
      </c>
      <c r="C4" s="7" t="s">
        <v>15</v>
      </c>
      <c r="D4" s="7"/>
      <c r="E4" s="7"/>
      <c r="F4" s="8"/>
      <c r="G4" s="9" t="s">
        <v>16</v>
      </c>
      <c r="H4" s="60"/>
    </row>
    <row r="5" spans="1:10" x14ac:dyDescent="0.25">
      <c r="A5" s="1"/>
      <c r="B5" s="10"/>
      <c r="E5" s="7"/>
      <c r="F5" s="12"/>
      <c r="G5" s="13"/>
      <c r="H5" s="61"/>
    </row>
    <row r="6" spans="1:10" x14ac:dyDescent="0.25">
      <c r="A6" s="1"/>
      <c r="B6" s="10"/>
      <c r="E6" s="7"/>
      <c r="F6" s="8"/>
      <c r="G6" s="13"/>
      <c r="H6" s="61"/>
    </row>
    <row r="7" spans="1:10" x14ac:dyDescent="0.25">
      <c r="A7" s="1"/>
      <c r="B7" s="10"/>
      <c r="E7" s="7"/>
      <c r="F7" s="11"/>
      <c r="G7" s="13"/>
      <c r="H7" s="61"/>
    </row>
    <row r="8" spans="1:10" x14ac:dyDescent="0.25">
      <c r="A8" s="1"/>
      <c r="B8" s="10"/>
      <c r="C8" s="10"/>
      <c r="D8" s="10"/>
      <c r="E8" s="88"/>
      <c r="F8" s="10"/>
      <c r="G8" s="14"/>
      <c r="H8" s="62"/>
    </row>
    <row r="9" spans="1:10" ht="25.5" customHeight="1" x14ac:dyDescent="0.25">
      <c r="A9" s="131" t="s">
        <v>125</v>
      </c>
      <c r="B9" s="131"/>
      <c r="C9" s="131"/>
      <c r="D9" s="131"/>
      <c r="E9" s="131"/>
      <c r="F9" s="131"/>
      <c r="G9" s="131"/>
      <c r="H9" s="131"/>
      <c r="I9" s="131"/>
    </row>
    <row r="10" spans="1:10" ht="25.5" customHeight="1" x14ac:dyDescent="0.25">
      <c r="A10" s="139" t="s">
        <v>123</v>
      </c>
      <c r="B10" s="139"/>
      <c r="C10" s="139"/>
      <c r="D10" s="139"/>
      <c r="E10" s="139"/>
      <c r="F10" s="139"/>
      <c r="G10" s="139"/>
      <c r="H10" s="139"/>
      <c r="I10" s="139"/>
    </row>
    <row r="11" spans="1:10" ht="31.5" x14ac:dyDescent="0.25">
      <c r="A11" s="33" t="s">
        <v>0</v>
      </c>
      <c r="B11" s="15" t="s">
        <v>18</v>
      </c>
      <c r="C11" s="15" t="s">
        <v>19</v>
      </c>
      <c r="D11" s="15" t="s">
        <v>20</v>
      </c>
      <c r="E11" s="16" t="s">
        <v>22</v>
      </c>
      <c r="F11" s="17" t="s">
        <v>23</v>
      </c>
      <c r="G11" s="17" t="s">
        <v>24</v>
      </c>
      <c r="H11" s="17" t="s">
        <v>1</v>
      </c>
      <c r="I11" s="85" t="s">
        <v>96</v>
      </c>
    </row>
    <row r="12" spans="1:10" x14ac:dyDescent="0.25">
      <c r="A12" s="91" t="s">
        <v>59</v>
      </c>
      <c r="B12" s="92" t="s">
        <v>60</v>
      </c>
      <c r="C12" s="93"/>
      <c r="D12" s="93"/>
      <c r="E12" s="93"/>
      <c r="F12" s="93"/>
      <c r="G12" s="93"/>
      <c r="H12" s="93"/>
      <c r="I12" s="93"/>
    </row>
    <row r="13" spans="1:10" x14ac:dyDescent="0.25">
      <c r="A13" s="18" t="s">
        <v>61</v>
      </c>
      <c r="B13" s="19" t="s">
        <v>62</v>
      </c>
      <c r="C13" s="20"/>
      <c r="D13" s="21"/>
      <c r="E13" s="20"/>
      <c r="F13" s="22"/>
      <c r="G13" s="23"/>
      <c r="H13" s="23"/>
      <c r="I13" s="23"/>
    </row>
    <row r="14" spans="1:10" outlineLevel="1" x14ac:dyDescent="0.25">
      <c r="A14" s="63" t="s">
        <v>77</v>
      </c>
      <c r="B14" s="25" t="s">
        <v>39</v>
      </c>
      <c r="C14" s="26"/>
      <c r="D14" s="26"/>
      <c r="E14" s="26"/>
      <c r="F14" s="26"/>
      <c r="G14" s="27"/>
      <c r="H14" s="26"/>
      <c r="I14" s="26"/>
    </row>
    <row r="15" spans="1:10" outlineLevel="2" x14ac:dyDescent="0.25">
      <c r="A15" s="49" t="s">
        <v>78</v>
      </c>
      <c r="B15" s="28" t="s">
        <v>39</v>
      </c>
      <c r="C15" s="49"/>
      <c r="D15" s="49"/>
      <c r="E15" s="50"/>
      <c r="F15" s="50"/>
      <c r="G15" s="50"/>
      <c r="H15" s="49"/>
      <c r="I15" s="49"/>
    </row>
    <row r="16" spans="1:10" ht="24" customHeight="1" outlineLevel="3" x14ac:dyDescent="0.25">
      <c r="A16" s="33"/>
      <c r="B16" s="53" t="s">
        <v>99</v>
      </c>
      <c r="C16" s="38" t="s">
        <v>5</v>
      </c>
      <c r="D16" s="39">
        <v>1.1439999999999999</v>
      </c>
      <c r="E16" s="95">
        <v>5390.0475199999992</v>
      </c>
      <c r="F16" s="40"/>
      <c r="G16" s="40">
        <f>F16*E16</f>
        <v>0</v>
      </c>
      <c r="H16" s="39"/>
      <c r="I16" s="39"/>
      <c r="J16" s="87"/>
    </row>
    <row r="17" spans="1:13" ht="21" customHeight="1" outlineLevel="1" x14ac:dyDescent="0.25">
      <c r="A17" s="63" t="s">
        <v>69</v>
      </c>
      <c r="B17" s="25" t="s">
        <v>70</v>
      </c>
      <c r="C17" s="26"/>
      <c r="D17" s="26"/>
      <c r="E17" s="26"/>
      <c r="F17" s="26"/>
      <c r="G17" s="27"/>
      <c r="H17" s="26"/>
      <c r="I17" s="26"/>
    </row>
    <row r="18" spans="1:13" ht="21" customHeight="1" outlineLevel="2" x14ac:dyDescent="0.25">
      <c r="A18" s="49" t="s">
        <v>71</v>
      </c>
      <c r="B18" s="28" t="s">
        <v>72</v>
      </c>
      <c r="C18" s="49"/>
      <c r="D18" s="49"/>
      <c r="E18" s="50"/>
      <c r="F18" s="50"/>
      <c r="G18" s="50"/>
      <c r="H18" s="49"/>
      <c r="I18" s="49"/>
    </row>
    <row r="19" spans="1:13" ht="21" customHeight="1" outlineLevel="3" x14ac:dyDescent="0.25">
      <c r="A19" s="33"/>
      <c r="B19" s="53" t="s">
        <v>99</v>
      </c>
      <c r="C19" s="38" t="s">
        <v>5</v>
      </c>
      <c r="D19" s="39">
        <v>1.1439999999999999</v>
      </c>
      <c r="E19" s="95">
        <v>16782.766</v>
      </c>
      <c r="F19" s="86"/>
      <c r="G19" s="40">
        <f>F19*E19</f>
        <v>0</v>
      </c>
      <c r="H19" s="39"/>
      <c r="I19" s="39"/>
    </row>
    <row r="20" spans="1:13" x14ac:dyDescent="0.25">
      <c r="A20" s="56"/>
      <c r="B20" s="133" t="s">
        <v>95</v>
      </c>
      <c r="C20" s="134"/>
      <c r="D20" s="134"/>
      <c r="E20" s="134"/>
      <c r="F20" s="135"/>
      <c r="G20" s="57">
        <f>SUM(G16:G19)</f>
        <v>0</v>
      </c>
      <c r="H20" s="70"/>
      <c r="I20" s="70"/>
    </row>
    <row r="21" spans="1:13" x14ac:dyDescent="0.25">
      <c r="B21" s="71" t="s">
        <v>52</v>
      </c>
      <c r="E21" s="7"/>
      <c r="F21" s="47"/>
      <c r="H21" s="48"/>
      <c r="I21" s="11"/>
    </row>
    <row r="22" spans="1:13" ht="63.75" customHeight="1" x14ac:dyDescent="0.25">
      <c r="A22" s="129" t="s">
        <v>81</v>
      </c>
      <c r="B22" s="129"/>
      <c r="C22" s="129"/>
      <c r="D22" s="129"/>
      <c r="E22" s="129"/>
      <c r="F22" s="129"/>
      <c r="G22" s="129"/>
      <c r="H22" s="129"/>
      <c r="I22" s="129"/>
      <c r="J22" s="66"/>
      <c r="K22" s="66"/>
      <c r="L22" s="66"/>
      <c r="M22" s="66"/>
    </row>
    <row r="23" spans="1:13" ht="25.5" customHeight="1" x14ac:dyDescent="0.25">
      <c r="A23" s="130" t="s">
        <v>82</v>
      </c>
      <c r="B23" s="130"/>
      <c r="C23" s="130"/>
      <c r="D23" s="130"/>
      <c r="E23" s="130"/>
      <c r="F23" s="130"/>
      <c r="G23" s="130"/>
      <c r="H23" s="130"/>
      <c r="I23" s="130"/>
      <c r="J23" s="67"/>
      <c r="K23" s="67"/>
      <c r="L23" s="68"/>
      <c r="M23" s="68"/>
    </row>
    <row r="24" spans="1:13" ht="25.5" customHeight="1" x14ac:dyDescent="0.25">
      <c r="A24" s="130" t="s">
        <v>83</v>
      </c>
      <c r="B24" s="130"/>
      <c r="C24" s="130"/>
      <c r="D24" s="130"/>
      <c r="E24" s="130"/>
      <c r="F24" s="130"/>
      <c r="G24" s="130"/>
      <c r="H24" s="130"/>
      <c r="I24" s="130"/>
    </row>
  </sheetData>
  <sheetProtection selectLockedCells="1" selectUnlockedCells="1"/>
  <mergeCells count="6">
    <mergeCell ref="A22:I22"/>
    <mergeCell ref="A23:I23"/>
    <mergeCell ref="A24:I24"/>
    <mergeCell ref="A9:I9"/>
    <mergeCell ref="A10:I10"/>
    <mergeCell ref="B20:F20"/>
  </mergeCells>
  <pageMargins left="0.7" right="0.7" top="0.75" bottom="0.75" header="0.3" footer="0.3"/>
  <pageSetup paperSize="9" scale="4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CDB4-7F9D-4AA3-9997-5B29FF9C9E5B}">
  <dimension ref="A1:I19"/>
  <sheetViews>
    <sheetView view="pageBreakPreview" zoomScale="90" zoomScaleNormal="100" zoomScaleSheetLayoutView="90" workbookViewId="0">
      <selection activeCell="H5" sqref="H5:H17"/>
    </sheetView>
  </sheetViews>
  <sheetFormatPr defaultRowHeight="15.75" outlineLevelCol="1" x14ac:dyDescent="0.25"/>
  <cols>
    <col min="2" max="2" width="59" style="11" customWidth="1"/>
    <col min="3" max="3" width="15.28515625" customWidth="1"/>
    <col min="4" max="6" width="17.140625" style="97" hidden="1" customWidth="1" outlineLevel="1"/>
    <col min="7" max="7" width="16.28515625" style="102" customWidth="1" collapsed="1"/>
    <col min="8" max="8" width="17" style="97" customWidth="1"/>
    <col min="9" max="9" width="22.140625" style="97" customWidth="1"/>
  </cols>
  <sheetData>
    <row r="1" spans="1:9" x14ac:dyDescent="0.25">
      <c r="B1" s="10"/>
    </row>
    <row r="2" spans="1:9" ht="15" x14ac:dyDescent="0.25">
      <c r="B2"/>
    </row>
    <row r="3" spans="1:9" ht="15" x14ac:dyDescent="0.25">
      <c r="B3"/>
    </row>
    <row r="4" spans="1:9" x14ac:dyDescent="0.25">
      <c r="A4" s="15" t="s">
        <v>94</v>
      </c>
      <c r="B4" s="15" t="s">
        <v>18</v>
      </c>
      <c r="C4" s="15" t="s">
        <v>19</v>
      </c>
      <c r="D4" s="98" t="s">
        <v>101</v>
      </c>
      <c r="E4" s="98" t="s">
        <v>102</v>
      </c>
      <c r="F4" s="98" t="s">
        <v>103</v>
      </c>
      <c r="G4" s="99" t="s">
        <v>22</v>
      </c>
      <c r="H4" s="98" t="s">
        <v>23</v>
      </c>
      <c r="I4" s="98" t="s">
        <v>24</v>
      </c>
    </row>
    <row r="5" spans="1:9" x14ac:dyDescent="0.25">
      <c r="A5" s="83"/>
      <c r="B5" s="104" t="s">
        <v>32</v>
      </c>
      <c r="C5" s="105" t="s">
        <v>5</v>
      </c>
      <c r="D5" s="106">
        <f ca="1">SUMIF(ЛСР№1!$B$11:$J$58,B5,ЛСР№1!$F$11:$F$58)</f>
        <v>29922.48</v>
      </c>
      <c r="E5" s="106">
        <f ca="1">SUMIF(ЛСР№2!$B$12:$I$46,B5,ЛСР№2!$E$12:$E$46)</f>
        <v>0</v>
      </c>
      <c r="F5" s="106" t="e">
        <f>SUMIF(#REF!,B5,#REF!)</f>
        <v>#REF!</v>
      </c>
      <c r="G5" s="107" t="e">
        <f ca="1">SUM(D5:F5)</f>
        <v>#REF!</v>
      </c>
      <c r="H5" s="100">
        <v>120</v>
      </c>
      <c r="I5" s="106" t="e">
        <f ca="1">H5*G5</f>
        <v>#REF!</v>
      </c>
    </row>
    <row r="6" spans="1:9" x14ac:dyDescent="0.25">
      <c r="A6" s="83"/>
      <c r="B6" s="104" t="s">
        <v>84</v>
      </c>
      <c r="C6" s="105" t="s">
        <v>5</v>
      </c>
      <c r="D6" s="106">
        <f ca="1">SUMIF(ЛСР№1!$B$11:$J$58,B6,ЛСР№1!$F$11:$F$58)</f>
        <v>34410.851999999999</v>
      </c>
      <c r="E6" s="106">
        <f ca="1">SUMIF(ЛСР№2!$B$12:$I$46,B6,ЛСР№2!$E$12:$E$46)</f>
        <v>0</v>
      </c>
      <c r="F6" s="106" t="e">
        <f>SUMIF(#REF!,B6,#REF!)</f>
        <v>#REF!</v>
      </c>
      <c r="G6" s="107" t="e">
        <f t="shared" ref="G6:G17" ca="1" si="0">SUM(D6:F6)</f>
        <v>#REF!</v>
      </c>
      <c r="H6" s="100">
        <v>375</v>
      </c>
      <c r="I6" s="106" t="e">
        <f t="shared" ref="I6:I17" ca="1" si="1">H6*G6</f>
        <v>#REF!</v>
      </c>
    </row>
    <row r="7" spans="1:9" ht="31.5" x14ac:dyDescent="0.25">
      <c r="A7" s="83"/>
      <c r="B7" s="104" t="s">
        <v>76</v>
      </c>
      <c r="C7" s="105" t="s">
        <v>5</v>
      </c>
      <c r="D7" s="106">
        <f ca="1">SUMIF(ЛСР№1!$B$11:$J$58,B7,ЛСР№1!$F$11:$F$58)</f>
        <v>0</v>
      </c>
      <c r="E7" s="106">
        <f ca="1">SUMIF(ЛСР№2!$B$12:$I$46,B7,ЛСР№2!$E$12:$E$46)</f>
        <v>9614.6785</v>
      </c>
      <c r="F7" s="106" t="e">
        <f>SUMIF(#REF!,B7,#REF!)</f>
        <v>#REF!</v>
      </c>
      <c r="G7" s="107" t="e">
        <f ca="1">SUM(D7:F7)</f>
        <v>#REF!</v>
      </c>
      <c r="H7" s="100">
        <v>307</v>
      </c>
      <c r="I7" s="106" t="e">
        <f t="shared" ca="1" si="1"/>
        <v>#REF!</v>
      </c>
    </row>
    <row r="8" spans="1:9" ht="31.5" x14ac:dyDescent="0.25">
      <c r="A8" s="83"/>
      <c r="B8" s="104" t="s">
        <v>75</v>
      </c>
      <c r="C8" s="105" t="s">
        <v>5</v>
      </c>
      <c r="D8" s="106">
        <f ca="1">SUMIF(ЛСР№1!$B$11:$J$58,B8,ЛСР№1!$F$11:$F$58)</f>
        <v>0</v>
      </c>
      <c r="E8" s="106">
        <f ca="1">SUMIF(ЛСР№2!$B$12:$I$46,B8,ЛСР№2!$E$12:$E$46)</f>
        <v>0</v>
      </c>
      <c r="F8" s="106" t="e">
        <f>SUMIF(#REF!,B8,#REF!)</f>
        <v>#REF!</v>
      </c>
      <c r="G8" s="107" t="e">
        <f ca="1">SUM(D8:F8)</f>
        <v>#REF!</v>
      </c>
      <c r="H8" s="100">
        <v>110</v>
      </c>
      <c r="I8" s="106" t="e">
        <f t="shared" ca="1" si="1"/>
        <v>#REF!</v>
      </c>
    </row>
    <row r="9" spans="1:9" x14ac:dyDescent="0.25">
      <c r="A9" s="83"/>
      <c r="B9" s="104" t="s">
        <v>66</v>
      </c>
      <c r="C9" s="105" t="s">
        <v>5</v>
      </c>
      <c r="D9" s="106">
        <f ca="1">SUMIF(ЛСР№1!$B$11:$J$58,B9,ЛСР№1!$F$11:$F$58)</f>
        <v>0</v>
      </c>
      <c r="E9" s="106">
        <f ca="1">SUMIF(ЛСР№2!$B$12:$I$46,B9,ЛСР№2!$E$12:$E$46)</f>
        <v>8360.59</v>
      </c>
      <c r="F9" s="106" t="e">
        <f>SUMIF(#REF!,B9,#REF!)</f>
        <v>#REF!</v>
      </c>
      <c r="G9" s="107" t="e">
        <f ca="1">SUM(D9:F9)</f>
        <v>#REF!</v>
      </c>
      <c r="H9" s="100">
        <v>140</v>
      </c>
      <c r="I9" s="106" t="e">
        <f t="shared" ca="1" si="1"/>
        <v>#REF!</v>
      </c>
    </row>
    <row r="10" spans="1:9" x14ac:dyDescent="0.25">
      <c r="A10" s="83"/>
      <c r="B10" s="104" t="s">
        <v>74</v>
      </c>
      <c r="C10" s="105" t="s">
        <v>5</v>
      </c>
      <c r="D10" s="106">
        <f ca="1">SUMIF(ЛСР№1!$B$11:$J$58,B10,ЛСР№1!$F$11:$F$58)</f>
        <v>34410.851999999999</v>
      </c>
      <c r="E10" s="106">
        <f ca="1">SUMIF(ЛСР№2!$B$12:$I$46,B10,ЛСР№2!$E$12:$E$46)</f>
        <v>0</v>
      </c>
      <c r="F10" s="106" t="e">
        <f>SUMIF(#REF!,B10,#REF!)</f>
        <v>#REF!</v>
      </c>
      <c r="G10" s="107" t="e">
        <f t="shared" ca="1" si="0"/>
        <v>#REF!</v>
      </c>
      <c r="H10" s="100">
        <v>120</v>
      </c>
      <c r="I10" s="106" t="e">
        <f t="shared" ca="1" si="1"/>
        <v>#REF!</v>
      </c>
    </row>
    <row r="11" spans="1:9" ht="31.5" x14ac:dyDescent="0.25">
      <c r="A11" s="83"/>
      <c r="B11" s="104" t="s">
        <v>42</v>
      </c>
      <c r="C11" s="105" t="s">
        <v>5</v>
      </c>
      <c r="D11" s="106">
        <f ca="1">SUMIF(ЛСР№1!$B$11:$J$58,B11,ЛСР№1!$F$11:$F$58)</f>
        <v>57542.2</v>
      </c>
      <c r="E11" s="106">
        <f ca="1">SUMIF(ЛСР№2!$B$12:$I$46,B11,ЛСР№2!$E$12:$E$46)</f>
        <v>4711.58</v>
      </c>
      <c r="F11" s="106" t="e">
        <f>SUMIF(#REF!,B11,#REF!)</f>
        <v>#REF!</v>
      </c>
      <c r="G11" s="107" t="e">
        <f t="shared" ca="1" si="0"/>
        <v>#REF!</v>
      </c>
      <c r="H11" s="100">
        <v>100</v>
      </c>
      <c r="I11" s="106" t="e">
        <f t="shared" ca="1" si="1"/>
        <v>#REF!</v>
      </c>
    </row>
    <row r="12" spans="1:9" x14ac:dyDescent="0.25">
      <c r="A12" s="83"/>
      <c r="B12" s="104" t="s">
        <v>73</v>
      </c>
      <c r="C12" s="105" t="s">
        <v>5</v>
      </c>
      <c r="D12" s="106">
        <f ca="1">SUMIF(ЛСР№1!$B$11:$J$58,B12,ЛСР№1!$F$11:$F$58)</f>
        <v>0</v>
      </c>
      <c r="E12" s="106">
        <f ca="1">SUMIF(ЛСР№2!$B$12:$I$46,B12,ЛСР№2!$E$12:$E$46)</f>
        <v>14670.25</v>
      </c>
      <c r="F12" s="106" t="e">
        <f>SUMIF(#REF!,B12,#REF!)</f>
        <v>#REF!</v>
      </c>
      <c r="G12" s="107" t="e">
        <f t="shared" ca="1" si="0"/>
        <v>#REF!</v>
      </c>
      <c r="H12" s="100">
        <v>110</v>
      </c>
      <c r="I12" s="106" t="e">
        <f t="shared" ca="1" si="1"/>
        <v>#REF!</v>
      </c>
    </row>
    <row r="13" spans="1:9" x14ac:dyDescent="0.25">
      <c r="A13" s="83"/>
      <c r="B13" s="104" t="s">
        <v>48</v>
      </c>
      <c r="C13" s="105" t="s">
        <v>3</v>
      </c>
      <c r="D13" s="106">
        <f ca="1">SUMIF(ЛСР№1!$B$11:$J$58,B13,ЛСР№1!$F$11:$F$58)</f>
        <v>435</v>
      </c>
      <c r="E13" s="106">
        <f ca="1">SUMIF(ЛСР№2!$B$12:$I$46,B13,ЛСР№2!$E$12:$E$46)</f>
        <v>0</v>
      </c>
      <c r="F13" s="106" t="e">
        <f>SUMIF(#REF!,B13,#REF!)</f>
        <v>#REF!</v>
      </c>
      <c r="G13" s="107" t="e">
        <f ca="1">SUM(D13:F13)</f>
        <v>#REF!</v>
      </c>
      <c r="H13" s="100">
        <v>3000</v>
      </c>
      <c r="I13" s="106" t="e">
        <f t="shared" ca="1" si="1"/>
        <v>#REF!</v>
      </c>
    </row>
    <row r="14" spans="1:9" x14ac:dyDescent="0.25">
      <c r="A14" s="83"/>
      <c r="B14" s="104" t="s">
        <v>56</v>
      </c>
      <c r="C14" s="105" t="s">
        <v>3</v>
      </c>
      <c r="D14" s="106">
        <f ca="1">SUMIF(ЛСР№1!$B$11:$J$58,B14,ЛСР№1!$F$11:$F$58)</f>
        <v>1</v>
      </c>
      <c r="E14" s="106">
        <f ca="1">SUMIF(ЛСР№2!$B$12:$I$46,B14,ЛСР№2!$E$12:$E$46)</f>
        <v>0</v>
      </c>
      <c r="F14" s="106" t="e">
        <f>SUMIF(#REF!,B14,#REF!)</f>
        <v>#REF!</v>
      </c>
      <c r="G14" s="107" t="e">
        <f ca="1">SUM(D14:F14)</f>
        <v>#REF!</v>
      </c>
      <c r="H14" s="100">
        <v>20000</v>
      </c>
      <c r="I14" s="106" t="e">
        <f t="shared" ca="1" si="1"/>
        <v>#REF!</v>
      </c>
    </row>
    <row r="15" spans="1:9" x14ac:dyDescent="0.25">
      <c r="A15" s="83"/>
      <c r="B15" s="104" t="s">
        <v>80</v>
      </c>
      <c r="C15" s="105" t="s">
        <v>13</v>
      </c>
      <c r="D15" s="106">
        <f ca="1">SUMIF(ЛСР№1!$B$11:$J$58,B15,ЛСР№1!$F$11:$F$58)</f>
        <v>7000</v>
      </c>
      <c r="E15" s="106">
        <f ca="1">SUMIF(ЛСР№2!$B$12:$I$46,B15,ЛСР№2!$E$12:$E$46)</f>
        <v>0</v>
      </c>
      <c r="F15" s="106" t="e">
        <f>SUMIF(#REF!,B15,#REF!)</f>
        <v>#REF!</v>
      </c>
      <c r="G15" s="107" t="e">
        <f ca="1">SUM(D15:F15)</f>
        <v>#REF!</v>
      </c>
      <c r="H15" s="100">
        <v>2500</v>
      </c>
      <c r="I15" s="106" t="e">
        <f t="shared" ca="1" si="1"/>
        <v>#REF!</v>
      </c>
    </row>
    <row r="16" spans="1:9" x14ac:dyDescent="0.25">
      <c r="A16" s="83"/>
      <c r="B16" s="104" t="s">
        <v>89</v>
      </c>
      <c r="C16" s="105" t="s">
        <v>5</v>
      </c>
      <c r="D16" s="106">
        <f ca="1">SUMIF(ЛСР№1!$B$11:$J$58,B16,ЛСР№1!$F$11:$F$58)</f>
        <v>7000</v>
      </c>
      <c r="E16" s="106">
        <f ca="1">SUMIF(ЛСР№2!$B$12:$I$46,B16,ЛСР№2!$E$12:$E$46)</f>
        <v>0</v>
      </c>
      <c r="F16" s="106" t="e">
        <f>SUMIF(#REF!,B16,#REF!)</f>
        <v>#REF!</v>
      </c>
      <c r="G16" s="107" t="e">
        <f ca="1">SUM(D16:F16)</f>
        <v>#REF!</v>
      </c>
      <c r="H16" s="100">
        <v>500</v>
      </c>
      <c r="I16" s="106" t="e">
        <f t="shared" ca="1" si="1"/>
        <v>#REF!</v>
      </c>
    </row>
    <row r="17" spans="1:9" x14ac:dyDescent="0.25">
      <c r="A17" s="83"/>
      <c r="B17" s="111" t="s">
        <v>91</v>
      </c>
      <c r="C17" s="105" t="s">
        <v>3</v>
      </c>
      <c r="D17" s="106">
        <f ca="1">SUMIF(ЛСР№1!$B$11:$J$58,B17,ЛСР№1!$F$11:$F$58)</f>
        <v>0</v>
      </c>
      <c r="E17" s="106">
        <f ca="1">SUMIF(ЛСР№2!$B$12:$I$46,B17,ЛСР№2!$E$12:$E$46)</f>
        <v>24</v>
      </c>
      <c r="F17" s="106" t="e">
        <f>SUMIF(#REF!,B17,#REF!)</f>
        <v>#REF!</v>
      </c>
      <c r="G17" s="107" t="e">
        <f t="shared" ca="1" si="0"/>
        <v>#REF!</v>
      </c>
      <c r="H17" s="100">
        <v>1400</v>
      </c>
      <c r="I17" s="106" t="e">
        <f t="shared" ca="1" si="1"/>
        <v>#REF!</v>
      </c>
    </row>
    <row r="18" spans="1:9" x14ac:dyDescent="0.25">
      <c r="H18" s="101"/>
      <c r="I18" s="102" t="e">
        <f ca="1">SUM(I5:I17)</f>
        <v>#REF!</v>
      </c>
    </row>
    <row r="19" spans="1:9" x14ac:dyDescent="0.25">
      <c r="I19" s="97" t="e">
        <f ca="1">I18-ЛСР№1!H60-ЛСР№2!G48-#REF!</f>
        <v>#REF!</v>
      </c>
    </row>
  </sheetData>
  <sheetProtection algorithmName="SHA-512" hashValue="nnVzFUm1mOZgUM7dOQigRx47BUHKz5YYhATiQSreLcLHntqZTgM0SOQb9qfrjEyuKZf6Uy4+el3O8hbTENEh7w==" saltValue="5p72c+aGt5jhOTyRPYZ5aw==" spinCount="100000" sheet="1" objects="1" scenarios="1" selectLockedCells="1"/>
  <phoneticPr fontId="2" type="noConversion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6704-48B9-4A69-97C3-1EE75B60963C}">
  <dimension ref="A1:K14"/>
  <sheetViews>
    <sheetView view="pageBreakPreview" zoomScaleNormal="100" zoomScaleSheetLayoutView="100" workbookViewId="0">
      <selection activeCell="C23" sqref="C23"/>
    </sheetView>
  </sheetViews>
  <sheetFormatPr defaultRowHeight="15.75" outlineLevelCol="1" x14ac:dyDescent="0.25"/>
  <cols>
    <col min="2" max="2" width="59" style="11" customWidth="1"/>
    <col min="3" max="3" width="14.85546875" customWidth="1"/>
    <col min="4" max="6" width="14.85546875" style="97" hidden="1" customWidth="1" outlineLevel="1"/>
    <col min="7" max="7" width="14.7109375" style="102" customWidth="1" collapsed="1"/>
    <col min="8" max="8" width="17.42578125" style="97" customWidth="1"/>
    <col min="9" max="9" width="20.28515625" style="97" customWidth="1"/>
    <col min="10" max="10" width="22.7109375" style="84" customWidth="1"/>
    <col min="11" max="11" width="31.28515625" style="84" customWidth="1"/>
    <col min="12" max="12" width="30.7109375" customWidth="1"/>
  </cols>
  <sheetData>
    <row r="1" spans="1:11" ht="15" x14ac:dyDescent="0.25">
      <c r="B1"/>
      <c r="K1" s="118"/>
    </row>
    <row r="2" spans="1:11" ht="31.5" x14ac:dyDescent="0.25">
      <c r="A2" s="15" t="s">
        <v>94</v>
      </c>
      <c r="B2" s="15" t="s">
        <v>18</v>
      </c>
      <c r="C2" s="15" t="s">
        <v>19</v>
      </c>
      <c r="D2" s="98" t="s">
        <v>101</v>
      </c>
      <c r="E2" s="98" t="s">
        <v>102</v>
      </c>
      <c r="F2" s="98" t="s">
        <v>103</v>
      </c>
      <c r="G2" s="99" t="s">
        <v>22</v>
      </c>
      <c r="H2" s="98" t="s">
        <v>23</v>
      </c>
      <c r="I2" s="98" t="s">
        <v>24</v>
      </c>
      <c r="J2" s="115" t="s">
        <v>96</v>
      </c>
      <c r="K2" s="103" t="s">
        <v>1</v>
      </c>
    </row>
    <row r="3" spans="1:11" x14ac:dyDescent="0.25">
      <c r="A3" s="83"/>
      <c r="B3" s="104" t="s">
        <v>99</v>
      </c>
      <c r="C3" s="105" t="s">
        <v>5</v>
      </c>
      <c r="D3" s="106">
        <f ca="1">SUMIF(ЛСР№1!$B$11:$J$58,B3,ЛСР№1!$F$11:$F$58)</f>
        <v>65828.276799999992</v>
      </c>
      <c r="E3" s="106">
        <f ca="1">SUMIF(ЛСР№2!$B$12:$I$46,B3,ЛСР№2!$E$12:$E$46)</f>
        <v>22172.81352</v>
      </c>
      <c r="F3" s="106" t="e">
        <f>SUMIF(#REF!,B3,#REF!)</f>
        <v>#REF!</v>
      </c>
      <c r="G3" s="107" t="e">
        <f ca="1">SUM(D3:F3)</f>
        <v>#REF!</v>
      </c>
      <c r="H3" s="100">
        <v>685</v>
      </c>
      <c r="I3" s="106" t="e">
        <f ca="1">H3*G3</f>
        <v>#REF!</v>
      </c>
      <c r="J3" s="116" t="s">
        <v>116</v>
      </c>
      <c r="K3" s="83" t="s">
        <v>109</v>
      </c>
    </row>
    <row r="4" spans="1:11" x14ac:dyDescent="0.25">
      <c r="A4" s="83"/>
      <c r="B4" s="104" t="s">
        <v>9</v>
      </c>
      <c r="C4" s="105" t="s">
        <v>5</v>
      </c>
      <c r="D4" s="106">
        <f ca="1">SUMIF(ЛСР№1!$B$11:$J$58,B4,ЛСР№1!$F$11:$F$58)</f>
        <v>7</v>
      </c>
      <c r="E4" s="106">
        <f ca="1">SUMIF(ЛСР№2!$B$12:$I$46,B4,ЛСР№2!$E$12:$E$46)</f>
        <v>0</v>
      </c>
      <c r="F4" s="106" t="e">
        <f>SUMIF(#REF!,B4,#REF!)</f>
        <v>#REF!</v>
      </c>
      <c r="G4" s="107" t="e">
        <f t="shared" ref="G4:G12" ca="1" si="0">SUM(D4:F4)</f>
        <v>#REF!</v>
      </c>
      <c r="H4" s="100">
        <v>2550</v>
      </c>
      <c r="I4" s="106" t="e">
        <f t="shared" ref="I4:I12" ca="1" si="1">H4*G4</f>
        <v>#REF!</v>
      </c>
      <c r="J4" s="116" t="s">
        <v>116</v>
      </c>
      <c r="K4" s="83" t="s">
        <v>110</v>
      </c>
    </row>
    <row r="5" spans="1:11" x14ac:dyDescent="0.25">
      <c r="A5" s="83"/>
      <c r="B5" s="104" t="s">
        <v>11</v>
      </c>
      <c r="C5" s="105" t="s">
        <v>5</v>
      </c>
      <c r="D5" s="106">
        <f ca="1">SUMIF(ЛСР№1!$B$11:$J$58,B5,ЛСР№1!$F$11:$F$58)</f>
        <v>2</v>
      </c>
      <c r="E5" s="106">
        <f ca="1">SUMIF(ЛСР№2!$B$12:$I$46,B5,ЛСР№2!$E$12:$E$46)</f>
        <v>0</v>
      </c>
      <c r="F5" s="106" t="e">
        <f>SUMIF(#REF!,B5,#REF!)</f>
        <v>#REF!</v>
      </c>
      <c r="G5" s="107" t="e">
        <f t="shared" ca="1" si="0"/>
        <v>#REF!</v>
      </c>
      <c r="H5" s="100">
        <v>9450</v>
      </c>
      <c r="I5" s="106" t="e">
        <f t="shared" ca="1" si="1"/>
        <v>#REF!</v>
      </c>
      <c r="J5" s="116" t="s">
        <v>116</v>
      </c>
      <c r="K5" s="83" t="s">
        <v>111</v>
      </c>
    </row>
    <row r="6" spans="1:11" x14ac:dyDescent="0.25">
      <c r="A6" s="83"/>
      <c r="B6" s="104" t="s">
        <v>107</v>
      </c>
      <c r="C6" s="105" t="s">
        <v>4</v>
      </c>
      <c r="D6" s="106">
        <f ca="1">SUMIF(ЛСР№1!$B$11:$J$58,B6,ЛСР№1!$F$11:$F$58)</f>
        <v>0</v>
      </c>
      <c r="E6" s="106">
        <f ca="1">SUMIF(ЛСР№2!$B$12:$I$46,B6,ЛСР№2!$E$12:$E$46)</f>
        <v>0</v>
      </c>
      <c r="F6" s="106" t="e">
        <f>SUMIF(#REF!,B6,#REF!)</f>
        <v>#REF!</v>
      </c>
      <c r="G6" s="107" t="e">
        <f t="shared" ca="1" si="0"/>
        <v>#REF!</v>
      </c>
      <c r="H6" s="100">
        <v>30800</v>
      </c>
      <c r="I6" s="106" t="e">
        <f t="shared" ca="1" si="1"/>
        <v>#REF!</v>
      </c>
      <c r="J6" s="117" t="s">
        <v>105</v>
      </c>
      <c r="K6" s="83" t="s">
        <v>112</v>
      </c>
    </row>
    <row r="7" spans="1:11" x14ac:dyDescent="0.25">
      <c r="A7" s="83"/>
      <c r="B7" s="104" t="s">
        <v>108</v>
      </c>
      <c r="C7" s="105" t="s">
        <v>4</v>
      </c>
      <c r="D7" s="106">
        <f ca="1">SUMIF(ЛСР№1!$B$11:$J$58,B7,ЛСР№1!$F$11:$F$58)</f>
        <v>0</v>
      </c>
      <c r="E7" s="106">
        <f ca="1">SUMIF(ЛСР№2!$B$12:$I$46,B7,ЛСР№2!$E$12:$E$46)</f>
        <v>0</v>
      </c>
      <c r="F7" s="106" t="e">
        <f>SUMIF(#REF!,B7,#REF!)</f>
        <v>#REF!</v>
      </c>
      <c r="G7" s="107" t="e">
        <f t="shared" ca="1" si="0"/>
        <v>#REF!</v>
      </c>
      <c r="H7" s="100">
        <v>30600</v>
      </c>
      <c r="I7" s="106" t="e">
        <f t="shared" ca="1" si="1"/>
        <v>#REF!</v>
      </c>
      <c r="J7" s="117" t="s">
        <v>106</v>
      </c>
      <c r="K7" s="83" t="s">
        <v>113</v>
      </c>
    </row>
    <row r="8" spans="1:11" x14ac:dyDescent="0.25">
      <c r="A8" s="83"/>
      <c r="B8" s="104" t="s">
        <v>10</v>
      </c>
      <c r="C8" s="105" t="s">
        <v>4</v>
      </c>
      <c r="D8" s="106">
        <f ca="1">SUMIF(ЛСР№1!$B$11:$J$58,B8,ЛСР№1!$F$11:$F$58)</f>
        <v>1</v>
      </c>
      <c r="E8" s="106">
        <f ca="1">SUMIF(ЛСР№2!$B$12:$I$46,B8,ЛСР№2!$E$12:$E$46)</f>
        <v>0</v>
      </c>
      <c r="F8" s="106" t="e">
        <f>SUMIF(#REF!,B8,#REF!)</f>
        <v>#REF!</v>
      </c>
      <c r="G8" s="107" t="e">
        <f t="shared" ca="1" si="0"/>
        <v>#REF!</v>
      </c>
      <c r="H8" s="100">
        <v>0</v>
      </c>
      <c r="I8" s="106" t="e">
        <f t="shared" ca="1" si="1"/>
        <v>#REF!</v>
      </c>
      <c r="J8" s="116" t="s">
        <v>104</v>
      </c>
      <c r="K8" s="83"/>
    </row>
    <row r="9" spans="1:11" x14ac:dyDescent="0.25">
      <c r="A9" s="83"/>
      <c r="B9" s="104" t="s">
        <v>7</v>
      </c>
      <c r="C9" s="105" t="s">
        <v>3</v>
      </c>
      <c r="D9" s="106">
        <f ca="1">SUMIF(ЛСР№1!$B$11:$J$58,B9,ЛСР№1!$F$11:$F$58)</f>
        <v>1</v>
      </c>
      <c r="E9" s="106">
        <f ca="1">SUMIF(ЛСР№2!$B$12:$I$46,B9,ЛСР№2!$E$12:$E$46)</f>
        <v>0</v>
      </c>
      <c r="F9" s="106" t="e">
        <f>SUMIF(#REF!,B9,#REF!)</f>
        <v>#REF!</v>
      </c>
      <c r="G9" s="107" t="e">
        <f t="shared" ca="1" si="0"/>
        <v>#REF!</v>
      </c>
      <c r="H9" s="100">
        <v>4150</v>
      </c>
      <c r="I9" s="106" t="e">
        <f t="shared" ca="1" si="1"/>
        <v>#REF!</v>
      </c>
      <c r="J9" s="116" t="s">
        <v>116</v>
      </c>
      <c r="K9" s="83" t="s">
        <v>114</v>
      </c>
    </row>
    <row r="10" spans="1:11" x14ac:dyDescent="0.25">
      <c r="A10" s="83"/>
      <c r="B10" s="104" t="s">
        <v>8</v>
      </c>
      <c r="C10" s="105" t="s">
        <v>3</v>
      </c>
      <c r="D10" s="106">
        <f ca="1">SUMIF(ЛСР№1!$B$11:$J$58,B10,ЛСР№1!$F$11:$F$58)</f>
        <v>1</v>
      </c>
      <c r="E10" s="106">
        <f ca="1">SUMIF(ЛСР№2!$B$12:$I$46,B10,ЛСР№2!$E$12:$E$46)</f>
        <v>0</v>
      </c>
      <c r="F10" s="106" t="e">
        <f>SUMIF(#REF!,B10,#REF!)</f>
        <v>#REF!</v>
      </c>
      <c r="G10" s="107" t="e">
        <f t="shared" ca="1" si="0"/>
        <v>#REF!</v>
      </c>
      <c r="H10" s="100">
        <v>4150</v>
      </c>
      <c r="I10" s="106" t="e">
        <f t="shared" ca="1" si="1"/>
        <v>#REF!</v>
      </c>
      <c r="J10" s="116" t="s">
        <v>116</v>
      </c>
      <c r="K10" s="83" t="s">
        <v>114</v>
      </c>
    </row>
    <row r="11" spans="1:11" x14ac:dyDescent="0.25">
      <c r="A11" s="83"/>
      <c r="B11" s="104" t="s">
        <v>57</v>
      </c>
      <c r="C11" s="105" t="s">
        <v>3</v>
      </c>
      <c r="D11" s="106">
        <f ca="1">SUMIF(ЛСР№1!$B$11:$J$58,B11,ЛСР№1!$F$11:$F$58)</f>
        <v>1</v>
      </c>
      <c r="E11" s="106">
        <f ca="1">SUMIF(ЛСР№2!$B$12:$I$46,B11,ЛСР№2!$E$12:$E$46)</f>
        <v>0</v>
      </c>
      <c r="F11" s="106" t="e">
        <f>SUMIF(#REF!,B11,#REF!)</f>
        <v>#REF!</v>
      </c>
      <c r="G11" s="107" t="e">
        <f t="shared" ca="1" si="0"/>
        <v>#REF!</v>
      </c>
      <c r="H11" s="100">
        <v>11400</v>
      </c>
      <c r="I11" s="106" t="e">
        <f t="shared" ca="1" si="1"/>
        <v>#REF!</v>
      </c>
      <c r="J11" s="116" t="s">
        <v>116</v>
      </c>
      <c r="K11" s="83" t="s">
        <v>115</v>
      </c>
    </row>
    <row r="12" spans="1:11" x14ac:dyDescent="0.25">
      <c r="A12" s="83"/>
      <c r="B12" s="104" t="s">
        <v>12</v>
      </c>
      <c r="C12" s="105" t="s">
        <v>2</v>
      </c>
      <c r="D12" s="106">
        <f ca="1">SUMIF(ЛСР№1!$B$11:$J$58,B12,ЛСР№1!$F$11:$F$58)</f>
        <v>0</v>
      </c>
      <c r="E12" s="106">
        <f ca="1">SUMIF(ЛСР№2!$B$12:$I$46,B12,ЛСР№2!$E$12:$E$46)</f>
        <v>0</v>
      </c>
      <c r="F12" s="106" t="e">
        <f>SUMIF(#REF!,B12,#REF!)</f>
        <v>#REF!</v>
      </c>
      <c r="G12" s="107" t="e">
        <f t="shared" ca="1" si="0"/>
        <v>#REF!</v>
      </c>
      <c r="H12" s="100">
        <v>0</v>
      </c>
      <c r="I12" s="106" t="e">
        <f t="shared" ca="1" si="1"/>
        <v>#REF!</v>
      </c>
      <c r="J12" s="116" t="s">
        <v>104</v>
      </c>
      <c r="K12" s="118"/>
    </row>
    <row r="13" spans="1:11" x14ac:dyDescent="0.25">
      <c r="I13" s="102" t="e">
        <f ca="1">SUM(I3:I12)</f>
        <v>#REF!</v>
      </c>
    </row>
    <row r="14" spans="1:11" x14ac:dyDescent="0.25">
      <c r="I14" s="97" t="e">
        <f ca="1">I13-ЛСР№1!H61-ЛСР№2!G49-#REF!</f>
        <v>#REF!</v>
      </c>
    </row>
  </sheetData>
  <sheetProtection selectLockedCells="1"/>
  <phoneticPr fontId="2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ЛСР№1</vt:lpstr>
      <vt:lpstr>ЛСР№2</vt:lpstr>
      <vt:lpstr>работа к ЛСР №1</vt:lpstr>
      <vt:lpstr>материалы к ЛСР №1 </vt:lpstr>
      <vt:lpstr>работа к ЛСР№2</vt:lpstr>
      <vt:lpstr>материалы к ЛСР№2</vt:lpstr>
      <vt:lpstr>работа</vt:lpstr>
      <vt:lpstr>материал</vt:lpstr>
      <vt:lpstr>ЛСР№1!Область_печати</vt:lpstr>
      <vt:lpstr>ЛСР№2!Область_печати</vt:lpstr>
      <vt:lpstr>материал!Область_печати</vt:lpstr>
      <vt:lpstr>'материалы к ЛСР №1 '!Область_печати</vt:lpstr>
      <vt:lpstr>'материалы к ЛСР№2'!Область_печати</vt:lpstr>
      <vt:lpstr>работа!Область_печати</vt:lpstr>
      <vt:lpstr>'работа к ЛСР №1'!Область_печати</vt:lpstr>
      <vt:lpstr>'работа к ЛСР№2'!Область_печати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Мухина Ирина Владимировна</cp:lastModifiedBy>
  <cp:lastPrinted>2023-04-05T04:04:46Z</cp:lastPrinted>
  <dcterms:created xsi:type="dcterms:W3CDTF">2018-05-24T04:45:23Z</dcterms:created>
  <dcterms:modified xsi:type="dcterms:W3CDTF">2026-05-18T10:46:13Z</dcterms:modified>
</cp:coreProperties>
</file>