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08. Двери\08.02. Двери противопожарные\"/>
    </mc:Choice>
  </mc:AlternateContent>
  <xr:revisionPtr revIDLastSave="0" documentId="13_ncr:1_{F89C4C5B-82F3-4261-A3DF-43DFE4CC43BF}" xr6:coauthVersionLast="47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O25" i="1" l="1"/>
  <c r="O24" i="1"/>
  <c r="O23" i="1"/>
  <c r="O22" i="1"/>
  <c r="O21" i="1"/>
  <c r="O20" i="1"/>
  <c r="O19" i="1"/>
  <c r="O17" i="1"/>
  <c r="O15" i="1"/>
  <c r="O13" i="1"/>
  <c r="P13" i="1" l="1" a="1"/>
  <c r="P13" i="1" s="1"/>
  <c r="Q13" i="1" s="1"/>
  <c r="Q12" i="1" s="1"/>
  <c r="S15" i="1" a="1"/>
  <c r="S15" i="1" s="1"/>
  <c r="P15" i="1" a="1"/>
  <c r="P15" i="1" s="1"/>
  <c r="Q15" i="1" s="1"/>
  <c r="Q14" i="1" s="1"/>
  <c r="P17" i="1" a="1"/>
  <c r="P17" i="1" s="1"/>
  <c r="Q17" i="1" s="1"/>
  <c r="Q16" i="1" s="1"/>
  <c r="Q27" i="1" s="1"/>
  <c r="S19" i="1" a="1"/>
  <c r="S19" i="1" s="1"/>
  <c r="P19" i="1" a="1"/>
  <c r="P19" i="1" s="1"/>
  <c r="Q19" i="1" s="1"/>
  <c r="S20" i="1" a="1"/>
  <c r="S20" i="1" s="1"/>
  <c r="P20" i="1" a="1"/>
  <c r="P20" i="1" s="1"/>
  <c r="Q20" i="1" s="1"/>
  <c r="S21" i="1" a="1"/>
  <c r="S21" i="1" s="1"/>
  <c r="P21" i="1" a="1"/>
  <c r="P21" i="1" s="1"/>
  <c r="Q21" i="1" s="1"/>
  <c r="S22" i="1" a="1"/>
  <c r="S22" i="1" s="1"/>
  <c r="P22" i="1" a="1"/>
  <c r="P22" i="1" s="1"/>
  <c r="Q22" i="1" s="1"/>
  <c r="S23" i="1" a="1"/>
  <c r="S23" i="1" s="1"/>
  <c r="P23" i="1" a="1"/>
  <c r="P23" i="1" s="1"/>
  <c r="S24" i="1" a="1"/>
  <c r="S24" i="1" s="1"/>
  <c r="P24" i="1" a="1"/>
  <c r="P24" i="1" s="1"/>
  <c r="Q24" i="1" s="1"/>
  <c r="S25" i="1" a="1"/>
  <c r="S25" i="1" s="1"/>
  <c r="P25" i="1" a="1"/>
  <c r="P25" i="1" s="1"/>
  <c r="Q25" i="1" s="1"/>
  <c r="G11" i="3"/>
  <c r="G10" i="3"/>
  <c r="G9" i="3"/>
  <c r="G8" i="3"/>
  <c r="G7" i="3"/>
  <c r="G6" i="3"/>
  <c r="G5" i="3"/>
  <c r="G4" i="3"/>
  <c r="E5" i="2"/>
  <c r="E4" i="2"/>
  <c r="G12" i="3" l="1"/>
  <c r="E6" i="2"/>
  <c r="Q23" i="1"/>
  <c r="E7" i="2" l="1"/>
  <c r="Q18" i="1"/>
  <c r="Q28" i="1" l="1"/>
  <c r="G13" i="3" s="1"/>
  <c r="Q11" i="1"/>
  <c r="Q10" i="1" s="1"/>
  <c r="Q9" i="1" s="1"/>
  <c r="Q26" i="1" s="1"/>
</calcChain>
</file>

<file path=xl/sharedStrings.xml><?xml version="1.0" encoding="utf-8"?>
<sst xmlns="http://schemas.openxmlformats.org/spreadsheetml/2006/main" count="157" uniqueCount="93">
  <si>
    <t>Ведомость объемов работ и расхода материалов по работе: Монтаж протиповожарных дверей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</si>
  <si>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</si>
  <si>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</si>
  <si>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</si>
  <si>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</si>
  <si>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</si>
  <si>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</si>
  <si>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</si>
  <si>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</si>
  <si>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</si>
  <si>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</si>
  <si>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</si>
  <si>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</si>
  <si>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Секция 7</t>
  </si>
  <si>
    <t>Секция 8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</si>
  <si>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</si>
  <si>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</si>
  <si>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</si>
  <si>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</si>
  <si>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</si>
  <si>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</si>
  <si>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</si>
  <si>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08.02</t>
  </si>
  <si>
    <t>Монтаж протиповожарных дверей</t>
  </si>
  <si>
    <t>08.02.01</t>
  </si>
  <si>
    <t>Монтаж противопожарных дверей</t>
  </si>
  <si>
    <t>08.02.01.00</t>
  </si>
  <si>
    <t>Работы:</t>
  </si>
  <si>
    <t>шт</t>
  </si>
  <si>
    <t>Материалы:</t>
  </si>
  <si>
    <t>1</t>
  </si>
  <si>
    <t>Дверной блок противопожарный</t>
  </si>
  <si>
    <t>2</t>
  </si>
  <si>
    <t>3</t>
  </si>
  <si>
    <t>4</t>
  </si>
  <si>
    <t>Пена монтажная</t>
  </si>
  <si>
    <t>противопожарная</t>
  </si>
  <si>
    <t>баллон</t>
  </si>
  <si>
    <t>Установка доводчика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</si>
  <si>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</si>
  <si>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</si>
  <si>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</si>
  <si>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ДПС Оп 1700х1050 правая EI30 RAL7024</t>
  </si>
  <si>
    <t>ДПС Оп 1700х1050 левая EI30 RAL7024</t>
  </si>
  <si>
    <t>ДПС Оп 2100х1100 правая EI30 RAL7024</t>
  </si>
  <si>
    <t>ДПС Оп 2100х1050 левая EI30 RAL7024</t>
  </si>
  <si>
    <t>6</t>
  </si>
  <si>
    <t>ДПС Оп 2100х1050 правая EI30 RAL7024</t>
  </si>
  <si>
    <t>7</t>
  </si>
  <si>
    <t>ДПС Оп 2100х1050 левая EI60 RAL7024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</si>
  <si>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</si>
  <si>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</si>
  <si>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</si>
  <si>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</si>
  <si>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</si>
  <si>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</si>
  <si>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</si>
  <si>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</si>
  <si>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</si>
  <si>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</si>
  <si>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</si>
  <si>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ГП-75.01.08.02 Секция 1_Монтаж протиповожарных дверей №1</t>
  </si>
  <si>
    <t>cb71ec31-5015-11f1-9618-db392af1e994</t>
  </si>
  <si>
    <t>ГП-75.02.08.02 Секция 2_Монтаж протиповожарных дверей №1</t>
  </si>
  <si>
    <t>cb71ecb7-5015-11f1-9618-db392af1e994</t>
  </si>
  <si>
    <t>ГП-75.03.08.02 Секция 3_Монтаж протиповожарных дверей №1</t>
  </si>
  <si>
    <t>cb71ed3d-5015-11f1-9618-db392af1e994</t>
  </si>
  <si>
    <t>ГП-75.04.08.02 Секция 4_Монтаж протиповожарных дверей №1</t>
  </si>
  <si>
    <t>d8281a8b-5015-11f1-9618-db392af1e994</t>
  </si>
  <si>
    <t>ГП-75.05.08.02 Секция 5_Монтаж протиповожарных дверей №1</t>
  </si>
  <si>
    <t>d1718f6c-5015-11f1-9618-db392af1e994</t>
  </si>
  <si>
    <t>ГП-75.06.08.02 Секция 6_Монтаж протиповожарных дверей №1</t>
  </si>
  <si>
    <t>d1718ff2-5015-11f1-9618-db392af1e994</t>
  </si>
  <si>
    <t>ГП-75.08.08.02 Секция 8_Монтаж протиповожарных дверей №1</t>
  </si>
  <si>
    <t>d828196f-5015-11f1-9618-db392af1e994</t>
  </si>
  <si>
    <t>ГП-75.07.08.02 Секция 7_Монтаж протиповожарных дверей №1</t>
  </si>
  <si>
    <t>d82818e9-5015-11f1-9618-db392af1e994</t>
  </si>
  <si>
    <t>ГП-75.09.08.02 Секция 9_Монтаж протиповожарных дверей №1</t>
  </si>
  <si>
    <t>0d2f59fe-5035-11f1-9618-db392af1e994</t>
  </si>
  <si>
    <t>Итог</t>
  </si>
  <si>
    <t>Примечание: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</si>
  <si>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</si>
  <si>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Стоимость материалов учитывает стоимость доставки до объекта строительства.</t>
  </si>
  <si>
    <t>Изготовление и монтаж дверей только после замеров на объекте</t>
  </si>
  <si>
    <t>Стоимость установки дверей учитывает стоимость разгрузки, подъема на этаж (вручную), разноски по этажам до места монтажа, монтаж, упаковки дверей стрейч-пленкой (с учетом материала)</t>
  </si>
  <si>
    <t>Локальный сметный расчет (ЛСР) №1</t>
  </si>
  <si>
    <t>Проверка: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</si>
  <si>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1, 2, 3, 4, 5, 6, 7, 8</t>
  </si>
  <si>
    <t>5</t>
  </si>
  <si>
    <t>Итого по ЛСР, с НДС:</t>
  </si>
  <si>
    <t>в тч стоимость работ:</t>
  </si>
  <si>
    <t>в тч стоимость материалов:</t>
  </si>
  <si>
    <t>в тч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</si>
</sst>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0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0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4" fontId="5" fillId="2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4" fontId="5" fillId="4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4" fontId="5" fillId="5" borderId="5" xfId="0" applyNumberFormat="1" applyFont="1" applyFill="1" applyBorder="1" applyAlignment="1">
      <alignment horizontal="right" vertical="center"/>
    </xf>
    <xf numFmtId="4" fontId="6" fillId="6" borderId="5" xfId="0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2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right" vertical="center"/>
    </xf>
    <xf numFmtId="0" fontId="5" fillId="7" borderId="5" xfId="0" applyFont="1" applyFill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5" borderId="5" xfId="0" applyNumberFormat="1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1" fontId="5" fillId="8" borderId="5" xfId="0" applyNumberFormat="1" applyFont="1" applyFill="1" applyBorder="1" applyAlignment="1">
      <alignment horizontal="center" vertical="center"/>
    </xf>
    <xf numFmtId="165" fontId="6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" fontId="5" fillId="2" borderId="5" xfId="0" applyNumberFormat="1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/>
    </xf>
    <xf numFmtId="4" fontId="5" fillId="5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horizontal="right" vertical="center"/>
    </xf>
    <xf numFmtId="4" fontId="6" fillId="6" borderId="7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6" borderId="7" xfId="0" applyFont="1" applyFill="1" applyBorder="1" applyAlignment="1">
      <alignment horizontal="right" vertical="center"/>
    </xf>
    <xf numFmtId="0" fontId="7" fillId="6" borderId="7" xfId="0" applyFont="1" applyFill="1" applyBorder="1" applyAlignment="1">
      <alignment horizontal="right" vertical="center"/>
    </xf>
    <xf numFmtId="0" fontId="6" fillId="7" borderId="7" xfId="0" applyFont="1" applyFill="1" applyBorder="1" applyAlignment="1">
      <alignment horizontal="center" vertical="center" wrapText="1"/>
    </xf>
    <xf numFmtId="4" fontId="6" fillId="7" borderId="7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" fontId="6" fillId="0" borderId="8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6" borderId="7" xfId="0" applyFont="1" applyFill="1" applyBorder="1" applyAlignment="1">
      <alignment horizontal="right" vertical="center"/>
    </xf>
    <xf numFmtId="0" fontId="6" fillId="6" borderId="9" xfId="0" applyFont="1" applyFill="1" applyBorder="1" applyAlignment="1">
      <alignment horizontal="right" vertical="center"/>
    </xf>
    <xf numFmtId="0" fontId="6" fillId="6" borderId="6" xfId="0" applyFont="1" applyFill="1" applyBorder="1" applyAlignment="1">
      <alignment horizontal="right" vertical="center"/>
    </xf>
    <xf numFmtId="0" fontId="7" fillId="6" borderId="9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right" vertical="center"/>
    </xf>
    <xf numFmtId="0" fontId="5" fillId="6" borderId="9" xfId="0" applyFont="1" applyFill="1" applyBorder="1" applyAlignment="1">
      <alignment horizontal="right" vertical="center"/>
    </xf>
    <xf numFmtId="0" fontId="5" fillId="6" borderId="6" xfId="0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right" vertical="center"/>
    </xf>
  </cellXfs>
  <cellStyles count="6">
    <cellStyle name="Excel Built-in Normal" xfId="5" xr:uid="{98BFBC1E-291F-4763-96A5-05077E2EDB54}"/>
    <cellStyle name="Обычный" xfId="0" builtinId="0"/>
    <cellStyle name="Обычный 2" xfId="2" xr:uid="{227A95F7-3628-465E-96E6-008E61FB6CB9}"/>
    <cellStyle name="Обычный 2 2" xfId="4" xr:uid="{DB44F749-FD15-4C66-AC02-0D8E58E93426}"/>
    <cellStyle name="Обычный 3" xfId="1" xr:uid="{18D8DBF8-CFC7-4866-B5BA-AE5C58921638}"/>
    <cellStyle name="Финансовый 2" xfId="3" xr:uid="{0DDCA038-D9BF-4ED0-B920-54E13240DCC4}"/>
  </cellStyles>
  <dxfs count="41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8B5AD8-A1B5-488F-89DB-0616ACC57C9E}" name="Р" displayName="Р" ref="A3:F6" totalsRowCount="1" headerRowDxfId="40" headerRowBorderDxfId="39" tableBorderDxfId="38" totalsRowBorderDxfId="37">
  <autoFilter ref="A3:F5" xr:uid="{9F8B5AD8-A1B5-488F-89DB-0616ACC57C9E}"/>
  <tableColumns count="6">
    <tableColumn id="1" xr3:uid="{28AEF12A-2DC2-4A4E-8C24-F7C394311C2B}" name="Наименование" totalsRowLabel="Итог" dataDxfId="36" totalsRowDxfId="35"/>
    <tableColumn id="2" xr3:uid="{45699FFF-2D8E-4F1C-9549-C30F6FD21A9F}" name="Ед. изм." dataDxfId="34" totalsRowDxfId="33"/>
    <tableColumn id="3" xr3:uid="{3947B149-C919-4991-885F-94D5C338ABD5}" name="Количество" dataDxfId="32" totalsRowDxfId="31"/>
    <tableColumn id="4" xr3:uid="{E947A02F-B662-4538-8528-64250AE98A92}" name="Цена за ед., руб" dataDxfId="30" totalsRowDxfId="29"/>
    <tableColumn id="5" xr3:uid="{F35EA732-FEDB-49CE-BD77-383F19734572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53410EC6-727F-4E8D-BA9F-19C06108F131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1E0777-F44F-4482-94B3-307AE1E67AC3}" name="М" displayName="М" ref="A3:I12" totalsRowCount="1" headerRowDxfId="24" dataDxfId="22" totalsRowDxfId="20" headerRowBorderDxfId="23" tableBorderDxfId="21" totalsRowBorderDxfId="19">
  <autoFilter ref="A3:I11" xr:uid="{231E0777-F44F-4482-94B3-307AE1E67AC3}"/>
  <tableColumns count="9">
    <tableColumn id="1" xr3:uid="{2EBABAC1-3B9D-462D-910E-3A08C4FC8C27}" name="Наим." totalsRowLabel="Итог" dataDxfId="18" totalsRowDxfId="17"/>
    <tableColumn id="2" xr3:uid="{7624B7D0-86B9-4C80-B5CA-A30D5972DF81}" name="Артикул, марка, произв." dataDxfId="16" totalsRowDxfId="15"/>
    <tableColumn id="3" xr3:uid="{0FF07782-4B2F-4015-B2E5-DD7CFF9EC5E3}" name="Хар-ка" dataDxfId="14" totalsRowDxfId="13"/>
    <tableColumn id="4" xr3:uid="{3DB97245-DCC5-4D5B-8161-D525FC5E9E29}" name="Ед. изм." dataDxfId="12" totalsRowDxfId="11"/>
    <tableColumn id="5" xr3:uid="{7FE6B61F-C1B9-4845-A2AF-1E1221F29F4E}" name="Количество" dataDxfId="10" totalsRowDxfId="9"/>
    <tableColumn id="6" xr3:uid="{5606B6BE-568C-4692-BECA-3CB10D5B5A6B}" name="Цена за ед., руб" dataDxfId="8" totalsRowDxfId="7"/>
    <tableColumn id="7" xr3:uid="{B2A5541D-5071-4927-B9A4-31D449EE6886}" name="Сумма, руб" totalsRowFunction="sum" dataDxfId="6" totalsRowDxfId="5">
      <calculatedColumnFormula>ROUND(М[[#This Row],[Количество]]*М[[#This Row],[Цена за ед., руб]],2)</calculatedColumnFormula>
    </tableColumn>
    <tableColumn id="8" xr3:uid="{CBE05714-B68F-44A2-87B4-B8580BEF2A34}" name="Прим." dataDxfId="4" totalsRowDxfId="3"/>
    <tableColumn id="9" xr3:uid="{9AB7217A-C706-454E-A062-369B6B987241}" name="Форма закупа" dataDxfId="2" totalsRow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S37"/>
  <sheetViews>
    <sheetView tabSelected="1" workbookViewId="0">
      <pane ySplit="7" topLeftCell="A8" activePane="bottomLeft" state="frozen"/>
      <selection pane="bottomLeft" activeCell="R40" sqref="R40"/>
    </sheetView>
  </sheetViews>
  <sheetFormatPr defaultColWidth="10.5" defaultRowHeight="12.75" outlineLevelRow="4" x14ac:dyDescent="0.2"/>
  <cols>
    <col min="1" max="1" width="9.83203125" style="45" customWidth="1"/>
    <col min="2" max="2" width="41.33203125" style="45" customWidth="1"/>
    <col min="3" max="3" width="15.83203125" style="45" customWidth="1"/>
    <col min="4" max="4" width="22.5" style="45" customWidth="1"/>
    <col min="5" max="5" width="10" style="45" customWidth="1"/>
    <col min="6" max="6" width="9.6640625" style="57" customWidth="1"/>
    <col min="7" max="14" width="10.5" style="57" customWidth="1"/>
    <col min="15" max="15" width="14.6640625" style="57" customWidth="1"/>
    <col min="16" max="16" width="16" style="57" customWidth="1"/>
    <col min="17" max="17" width="17" style="45" customWidth="1"/>
    <col min="18" max="18" width="22.33203125" style="45" customWidth="1"/>
    <col min="19" max="19" width="23.33203125" style="45" customWidth="1"/>
    <col min="20" max="16384" width="10.5" style="46"/>
  </cols>
  <sheetData>
    <row r="2" spans="1:19" x14ac:dyDescent="0.2">
      <c r="B2" s="78" t="s">
        <v>85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3" spans="1:19" ht="33.75" customHeight="1" x14ac:dyDescent="0.2">
      <c r="B3" s="77" t="s">
        <v>87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</row>
    <row r="4" spans="1:19" ht="33.75" customHeight="1" x14ac:dyDescent="0.2">
      <c r="B4" s="77" t="s">
        <v>0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6" spans="1:19" x14ac:dyDescent="0.2">
      <c r="A6" s="81" t="s">
        <v>1</v>
      </c>
      <c r="B6" s="81" t="s">
        <v>2</v>
      </c>
      <c r="C6" s="84" t="s">
        <v>3</v>
      </c>
      <c r="D6" s="86" t="s">
        <v>4</v>
      </c>
      <c r="E6" s="81" t="s">
        <v>5</v>
      </c>
      <c r="F6" s="71" t="s">
        <v>6</v>
      </c>
      <c r="G6" s="79" t="s">
        <v>7</v>
      </c>
      <c r="H6" s="79" t="s">
        <v>8</v>
      </c>
      <c r="I6" s="79" t="s">
        <v>9</v>
      </c>
      <c r="J6" s="79" t="s">
        <v>10</v>
      </c>
      <c r="K6" s="79" t="s">
        <v>11</v>
      </c>
      <c r="L6" s="79" t="s">
        <v>12</v>
      </c>
      <c r="M6" s="79" t="s">
        <v>13</v>
      </c>
      <c r="N6" s="79" t="s">
        <v>14</v>
      </c>
      <c r="O6" s="81" t="s">
        <v>15</v>
      </c>
      <c r="P6" s="71" t="s">
        <v>16</v>
      </c>
      <c r="Q6" s="71" t="s">
        <v>17</v>
      </c>
      <c r="R6" s="81" t="s">
        <v>18</v>
      </c>
      <c r="S6" s="71" t="s">
        <v>19</v>
      </c>
    </row>
    <row r="7" spans="1:19" x14ac:dyDescent="0.2">
      <c r="A7" s="82"/>
      <c r="B7" s="82"/>
      <c r="C7" s="85"/>
      <c r="D7" s="87"/>
      <c r="E7" s="82"/>
      <c r="F7" s="72"/>
      <c r="G7" s="80"/>
      <c r="H7" s="80"/>
      <c r="I7" s="80"/>
      <c r="J7" s="80"/>
      <c r="K7" s="80"/>
      <c r="L7" s="80"/>
      <c r="M7" s="80"/>
      <c r="N7" s="80"/>
      <c r="O7" s="82"/>
      <c r="P7" s="72"/>
      <c r="Q7" s="72"/>
      <c r="R7" s="82"/>
      <c r="S7" s="72"/>
    </row>
    <row r="8" spans="1:19" x14ac:dyDescent="0.2">
      <c r="A8" s="25" t="s">
        <v>20</v>
      </c>
      <c r="B8" s="47" t="s">
        <v>21</v>
      </c>
      <c r="C8" s="24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63"/>
      <c r="Q8" s="26"/>
      <c r="R8" s="24"/>
      <c r="S8" s="24"/>
    </row>
    <row r="9" spans="1:19" outlineLevel="1" x14ac:dyDescent="0.2">
      <c r="A9" s="28" t="s">
        <v>22</v>
      </c>
      <c r="B9" s="48" t="s">
        <v>23</v>
      </c>
      <c r="C9" s="27"/>
      <c r="D9" s="27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64"/>
      <c r="Q9" s="29">
        <f>SUM($Q$10)</f>
        <v>0</v>
      </c>
      <c r="R9" s="27"/>
      <c r="S9" s="27"/>
    </row>
    <row r="10" spans="1:19" outlineLevel="2" x14ac:dyDescent="0.2">
      <c r="A10" s="31" t="s">
        <v>24</v>
      </c>
      <c r="B10" s="49" t="s">
        <v>25</v>
      </c>
      <c r="C10" s="30"/>
      <c r="D10" s="30"/>
      <c r="E10" s="31"/>
      <c r="F10" s="31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33">
        <f>SUM($Q$11)</f>
        <v>0</v>
      </c>
      <c r="R10" s="34"/>
      <c r="S10" s="34"/>
    </row>
    <row r="11" spans="1:19" outlineLevel="3" x14ac:dyDescent="0.2">
      <c r="A11" s="31" t="s">
        <v>26</v>
      </c>
      <c r="B11" s="49" t="s">
        <v>25</v>
      </c>
      <c r="C11" s="30"/>
      <c r="D11" s="30"/>
      <c r="E11" s="31"/>
      <c r="F11" s="31"/>
      <c r="G11" s="35"/>
      <c r="H11" s="35"/>
      <c r="I11" s="35"/>
      <c r="J11" s="35"/>
      <c r="K11" s="35"/>
      <c r="L11" s="35"/>
      <c r="M11" s="35"/>
      <c r="N11" s="35"/>
      <c r="O11" s="35"/>
      <c r="P11" s="36"/>
      <c r="Q11" s="33">
        <f>SUM($Q$18,$Q$16,$Q$14,$Q$12)</f>
        <v>0</v>
      </c>
      <c r="R11" s="34"/>
      <c r="S11" s="34"/>
    </row>
    <row r="12" spans="1:19" outlineLevel="4" x14ac:dyDescent="0.2">
      <c r="A12" s="50"/>
      <c r="B12" s="49" t="s">
        <v>27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37">
        <f>SUM($Q$13)</f>
        <v>0</v>
      </c>
      <c r="R12" s="32"/>
      <c r="S12" s="32"/>
    </row>
    <row r="13" spans="1:19" outlineLevel="4" x14ac:dyDescent="0.2">
      <c r="A13" s="39"/>
      <c r="B13" s="51" t="s">
        <v>38</v>
      </c>
      <c r="C13" s="38"/>
      <c r="D13" s="38"/>
      <c r="E13" s="39" t="s">
        <v>28</v>
      </c>
      <c r="F13" s="39"/>
      <c r="G13" s="59">
        <v>1</v>
      </c>
      <c r="H13" s="59">
        <v>3</v>
      </c>
      <c r="I13" s="59">
        <v>2</v>
      </c>
      <c r="J13" s="59">
        <v>2</v>
      </c>
      <c r="K13" s="59">
        <v>1</v>
      </c>
      <c r="L13" s="59">
        <v>3</v>
      </c>
      <c r="M13" s="59">
        <v>2</v>
      </c>
      <c r="N13" s="59">
        <v>2</v>
      </c>
      <c r="O13" s="59">
        <f>SUM($G$13:$N$13)</f>
        <v>16</v>
      </c>
      <c r="P13" s="65">
        <f t="array" ref="P13">INDEX(Р[Цена за ед., руб],MATCH(1,IF(($B13=Р[Наименование])*($R13=Р[Примечание]),{1},($B13=Р[Наименование])*($R13=Р[Примечание])),0))</f>
        <v>0</v>
      </c>
      <c r="Q13" s="40">
        <f>ROUND($O$13*$P$13,2)</f>
        <v>0</v>
      </c>
      <c r="R13" s="38"/>
      <c r="S13" s="38"/>
    </row>
    <row r="14" spans="1:19" outlineLevel="4" x14ac:dyDescent="0.2">
      <c r="A14" s="50"/>
      <c r="B14" s="49" t="s">
        <v>29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6"/>
      <c r="Q14" s="37">
        <f>SUM($Q$15)</f>
        <v>0</v>
      </c>
      <c r="R14" s="32"/>
      <c r="S14" s="32"/>
    </row>
    <row r="15" spans="1:19" ht="25.5" outlineLevel="4" x14ac:dyDescent="0.2">
      <c r="A15" s="39" t="s">
        <v>30</v>
      </c>
      <c r="B15" s="51" t="s">
        <v>39</v>
      </c>
      <c r="C15" s="38"/>
      <c r="D15" s="38" t="s">
        <v>40</v>
      </c>
      <c r="E15" s="39" t="s">
        <v>28</v>
      </c>
      <c r="F15" s="39"/>
      <c r="G15" s="59">
        <v>1</v>
      </c>
      <c r="H15" s="59">
        <v>3</v>
      </c>
      <c r="I15" s="59">
        <v>2</v>
      </c>
      <c r="J15" s="59">
        <v>2</v>
      </c>
      <c r="K15" s="59">
        <v>1</v>
      </c>
      <c r="L15" s="59">
        <v>3</v>
      </c>
      <c r="M15" s="59">
        <v>2</v>
      </c>
      <c r="N15" s="59">
        <v>2</v>
      </c>
      <c r="O15" s="60">
        <f>SUM($G$15:$N$15)</f>
        <v>16</v>
      </c>
      <c r="P15" s="65">
        <f t="array" ref="P15">INDEX(М[Цена за ед., руб],MATCH(1,IF(($B15=М[Наим.])*($C15=М[Артикул, марка, произв.])*($D15=М[Хар-ка])*($R15=М[Прим.]),{1},($B15=М[Наим.])*($C15=М[Артикул, марка, произв.])*($D15=М[Хар-ка])*($R15=М[Прим.])),0))</f>
        <v>0</v>
      </c>
      <c r="Q15" s="40">
        <f>ROUND($O$15*$P$15,2)</f>
        <v>0</v>
      </c>
      <c r="R15" s="38"/>
      <c r="S15" s="38" t="str">
        <f t="array" ref="S15">INDEX(М[Форма закупа],MATCH(1,IF(($B15=М[Наим.])*($C15=М[Артикул, марка, произв.])*($D15=М[Хар-ка])*($R15=М[Прим.]),{1},($B15=М[Наим.])*($C15=М[Артикул, марка, произв.])*($D15=М[Хар-ка])*($R15=М[Прим.])),0))</f>
        <v>Закупка подрядчик</v>
      </c>
    </row>
    <row r="16" spans="1:19" outlineLevel="4" x14ac:dyDescent="0.2">
      <c r="A16" s="50"/>
      <c r="B16" s="49" t="s">
        <v>27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37">
        <f>SUM($Q$17)</f>
        <v>0</v>
      </c>
      <c r="R16" s="32"/>
      <c r="S16" s="32"/>
    </row>
    <row r="17" spans="1:19" ht="25.5" outlineLevel="4" x14ac:dyDescent="0.2">
      <c r="A17" s="39"/>
      <c r="B17" s="51" t="s">
        <v>41</v>
      </c>
      <c r="C17" s="38"/>
      <c r="D17" s="38"/>
      <c r="E17" s="39" t="s">
        <v>28</v>
      </c>
      <c r="F17" s="39"/>
      <c r="G17" s="59">
        <v>1</v>
      </c>
      <c r="H17" s="59">
        <v>3</v>
      </c>
      <c r="I17" s="59">
        <v>2</v>
      </c>
      <c r="J17" s="59">
        <v>2</v>
      </c>
      <c r="K17" s="59">
        <v>1</v>
      </c>
      <c r="L17" s="59">
        <v>3</v>
      </c>
      <c r="M17" s="59">
        <v>2</v>
      </c>
      <c r="N17" s="59">
        <v>2</v>
      </c>
      <c r="O17" s="59">
        <f>SUM($G$17:$N$17)</f>
        <v>16</v>
      </c>
      <c r="P17" s="65">
        <f t="array" ref="P17">INDEX(Р[Цена за ед., руб],MATCH(1,IF(($B17=Р[Наименование])*($R17=Р[Примечание]),{1},($B17=Р[Наименование])*($R17=Р[Примечание])),0))</f>
        <v>0</v>
      </c>
      <c r="Q17" s="40">
        <f>ROUND($O$17*$P$17,2)</f>
        <v>0</v>
      </c>
      <c r="R17" s="38"/>
      <c r="S17" s="38"/>
    </row>
    <row r="18" spans="1:19" outlineLevel="4" x14ac:dyDescent="0.2">
      <c r="A18" s="50"/>
      <c r="B18" s="49" t="s">
        <v>29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6"/>
      <c r="Q18" s="37">
        <f>SUM($Q$19:$Q$25)</f>
        <v>0</v>
      </c>
      <c r="R18" s="32"/>
      <c r="S18" s="32"/>
    </row>
    <row r="19" spans="1:19" ht="25.5" outlineLevel="4" x14ac:dyDescent="0.2">
      <c r="A19" s="39" t="s">
        <v>30</v>
      </c>
      <c r="B19" s="51" t="s">
        <v>31</v>
      </c>
      <c r="C19" s="38"/>
      <c r="D19" s="38" t="s">
        <v>42</v>
      </c>
      <c r="E19" s="39" t="s">
        <v>28</v>
      </c>
      <c r="F19" s="39"/>
      <c r="G19" s="59">
        <v>1</v>
      </c>
      <c r="H19" s="59">
        <v>1</v>
      </c>
      <c r="I19" s="39"/>
      <c r="J19" s="59">
        <v>1</v>
      </c>
      <c r="K19" s="59">
        <v>1</v>
      </c>
      <c r="L19" s="59">
        <v>1</v>
      </c>
      <c r="M19" s="59">
        <v>1</v>
      </c>
      <c r="N19" s="39"/>
      <c r="O19" s="60">
        <f>SUM($G$19:$N$19)</f>
        <v>6</v>
      </c>
      <c r="P19" s="65">
        <f t="array" ref="P19">INDEX(М[Цена за ед., руб],MATCH(1,IF(($B19=М[Наим.])*($C19=М[Артикул, марка, произв.])*($D19=М[Хар-ка])*($R19=М[Прим.]),{1},($B19=М[Наим.])*($C19=М[Артикул, марка, произв.])*($D19=М[Хар-ка])*($R19=М[Прим.])),0))</f>
        <v>0</v>
      </c>
      <c r="Q19" s="40">
        <f>ROUND($O$19*$P$19,2)</f>
        <v>0</v>
      </c>
      <c r="R19" s="38"/>
      <c r="S19" s="38" t="str">
        <f t="array" ref="S19">INDEX(М[Форма закупа],MATCH(1,IF(($B19=М[Наим.])*($C19=М[Артикул, марка, произв.])*($D19=М[Хар-ка])*($R19=М[Прим.]),{1},($B19=М[Наим.])*($C19=М[Артикул, марка, произв.])*($D19=М[Хар-ка])*($R19=М[Прим.])),0))</f>
        <v>Закупка подрядчик</v>
      </c>
    </row>
    <row r="20" spans="1:19" ht="25.5" outlineLevel="4" x14ac:dyDescent="0.2">
      <c r="A20" s="39" t="s">
        <v>32</v>
      </c>
      <c r="B20" s="51" t="s">
        <v>31</v>
      </c>
      <c r="C20" s="38"/>
      <c r="D20" s="38" t="s">
        <v>43</v>
      </c>
      <c r="E20" s="39" t="s">
        <v>28</v>
      </c>
      <c r="F20" s="39"/>
      <c r="G20" s="39"/>
      <c r="H20" s="39"/>
      <c r="I20" s="59">
        <v>1</v>
      </c>
      <c r="J20" s="39"/>
      <c r="K20" s="39"/>
      <c r="L20" s="39"/>
      <c r="M20" s="39"/>
      <c r="N20" s="59">
        <v>1</v>
      </c>
      <c r="O20" s="60">
        <f>SUM($G$20:$N$20)</f>
        <v>2</v>
      </c>
      <c r="P20" s="65">
        <f t="array" ref="P20">INDEX(М[Цена за ед., руб],MATCH(1,IF(($B20=М[Наим.])*($C20=М[Артикул, марка, произв.])*($D20=М[Хар-ка])*($R20=М[Прим.]),{1},($B20=М[Наим.])*($C20=М[Артикул, марка, произв.])*($D20=М[Хар-ка])*($R20=М[Прим.])),0))</f>
        <v>0</v>
      </c>
      <c r="Q20" s="40">
        <f>ROUND($O$20*$P$20,2)</f>
        <v>0</v>
      </c>
      <c r="R20" s="38"/>
      <c r="S20" s="38" t="str">
        <f t="array" ref="S20">INDEX(М[Форма закупа],MATCH(1,IF(($B20=М[Наим.])*($C20=М[Артикул, марка, произв.])*($D20=М[Хар-ка])*($R20=М[Прим.]),{1},($B20=М[Наим.])*($C20=М[Артикул, марка, произв.])*($D20=М[Хар-ка])*($R20=М[Прим.])),0))</f>
        <v>Закупка подрядчик</v>
      </c>
    </row>
    <row r="21" spans="1:19" ht="25.5" outlineLevel="4" x14ac:dyDescent="0.2">
      <c r="A21" s="39" t="s">
        <v>33</v>
      </c>
      <c r="B21" s="51" t="s">
        <v>31</v>
      </c>
      <c r="C21" s="38"/>
      <c r="D21" s="38" t="s">
        <v>44</v>
      </c>
      <c r="E21" s="39" t="s">
        <v>28</v>
      </c>
      <c r="F21" s="39"/>
      <c r="G21" s="39"/>
      <c r="H21" s="39"/>
      <c r="I21" s="39"/>
      <c r="J21" s="39"/>
      <c r="K21" s="39"/>
      <c r="L21" s="59">
        <v>1</v>
      </c>
      <c r="M21" s="39"/>
      <c r="N21" s="39"/>
      <c r="O21" s="60">
        <f>SUM($G$21:$N$21)</f>
        <v>1</v>
      </c>
      <c r="P21" s="65">
        <f t="array" ref="P21">INDEX(М[Цена за ед., руб],MATCH(1,IF(($B21=М[Наим.])*($C21=М[Артикул, марка, произв.])*($D21=М[Хар-ка])*($R21=М[Прим.]),{1},($B21=М[Наим.])*($C21=М[Артикул, марка, произв.])*($D21=М[Хар-ка])*($R21=М[Прим.])),0))</f>
        <v>0</v>
      </c>
      <c r="Q21" s="40">
        <f>ROUND($O$21*$P$21,2)</f>
        <v>0</v>
      </c>
      <c r="R21" s="38"/>
      <c r="S21" s="38" t="str">
        <f t="array" ref="S21">INDEX(М[Форма закупа],MATCH(1,IF(($B21=М[Наим.])*($C21=М[Артикул, марка, произв.])*($D21=М[Хар-ка])*($R21=М[Прим.]),{1},($B21=М[Наим.])*($C21=М[Артикул, марка, произв.])*($D21=М[Хар-ка])*($R21=М[Прим.])),0))</f>
        <v>Закупка подрядчик</v>
      </c>
    </row>
    <row r="22" spans="1:19" ht="25.5" outlineLevel="4" x14ac:dyDescent="0.2">
      <c r="A22" s="39" t="s">
        <v>34</v>
      </c>
      <c r="B22" s="51" t="s">
        <v>31</v>
      </c>
      <c r="C22" s="38"/>
      <c r="D22" s="38" t="s">
        <v>45</v>
      </c>
      <c r="E22" s="39" t="s">
        <v>28</v>
      </c>
      <c r="F22" s="39"/>
      <c r="G22" s="39"/>
      <c r="H22" s="39"/>
      <c r="I22" s="39"/>
      <c r="J22" s="39"/>
      <c r="K22" s="39"/>
      <c r="L22" s="39"/>
      <c r="M22" s="59">
        <v>1</v>
      </c>
      <c r="N22" s="59">
        <v>1</v>
      </c>
      <c r="O22" s="60">
        <f>SUM($G$22:$N$22)</f>
        <v>2</v>
      </c>
      <c r="P22" s="65">
        <f t="array" ref="P22">INDEX(М[Цена за ед., руб],MATCH(1,IF(($B22=М[Наим.])*($C22=М[Артикул, марка, произв.])*($D22=М[Хар-ка])*($R22=М[Прим.]),{1},($B22=М[Наим.])*($C22=М[Артикул, марка, произв.])*($D22=М[Хар-ка])*($R22=М[Прим.])),0))</f>
        <v>0</v>
      </c>
      <c r="Q22" s="40">
        <f>ROUND($O$22*$P$22,2)</f>
        <v>0</v>
      </c>
      <c r="R22" s="38"/>
      <c r="S22" s="38" t="str">
        <f t="array" ref="S22">INDEX(М[Форма закупа],MATCH(1,IF(($B22=М[Наим.])*($C22=М[Артикул, марка, произв.])*($D22=М[Хар-ка])*($R22=М[Прим.]),{1},($B22=М[Наим.])*($C22=М[Артикул, марка, произв.])*($D22=М[Хар-ка])*($R22=М[Прим.])),0))</f>
        <v>Закупка подрядчик</v>
      </c>
    </row>
    <row r="23" spans="1:19" ht="25.5" outlineLevel="4" x14ac:dyDescent="0.2">
      <c r="A23" s="39" t="s">
        <v>88</v>
      </c>
      <c r="B23" s="51" t="s">
        <v>31</v>
      </c>
      <c r="C23" s="38"/>
      <c r="D23" s="38" t="s">
        <v>47</v>
      </c>
      <c r="E23" s="39" t="s">
        <v>28</v>
      </c>
      <c r="F23" s="39"/>
      <c r="G23" s="39"/>
      <c r="H23" s="59">
        <v>2</v>
      </c>
      <c r="I23" s="59">
        <v>1</v>
      </c>
      <c r="J23" s="39"/>
      <c r="K23" s="39"/>
      <c r="L23" s="59">
        <v>1</v>
      </c>
      <c r="M23" s="39"/>
      <c r="N23" s="39"/>
      <c r="O23" s="60">
        <f>SUM($G$23:$N$23)</f>
        <v>4</v>
      </c>
      <c r="P23" s="65">
        <f t="array" ref="P23">INDEX(М[Цена за ед., руб],MATCH(1,IF(($B23=М[Наим.])*($C23=М[Артикул, марка, произв.])*($D23=М[Хар-ка])*($R23=М[Прим.]),{1},($B23=М[Наим.])*($C23=М[Артикул, марка, произв.])*($D23=М[Хар-ка])*($R23=М[Прим.])),0))</f>
        <v>0</v>
      </c>
      <c r="Q23" s="40">
        <f>ROUND($O$23*$P$23,2)</f>
        <v>0</v>
      </c>
      <c r="R23" s="38"/>
      <c r="S23" s="38" t="str">
        <f t="array" ref="S23">INDEX(М[Форма закупа],MATCH(1,IF(($B23=М[Наим.])*($C23=М[Артикул, марка, произв.])*($D23=М[Хар-ка])*($R23=М[Прим.]),{1},($B23=М[Наим.])*($C23=М[Артикул, марка, произв.])*($D23=М[Хар-ка])*($R23=М[Прим.])),0))</f>
        <v>Закупка подрядчик</v>
      </c>
    </row>
    <row r="24" spans="1:19" ht="25.5" outlineLevel="4" x14ac:dyDescent="0.2">
      <c r="A24" s="39" t="s">
        <v>46</v>
      </c>
      <c r="B24" s="51" t="s">
        <v>31</v>
      </c>
      <c r="C24" s="38"/>
      <c r="D24" s="38" t="s">
        <v>49</v>
      </c>
      <c r="E24" s="39" t="s">
        <v>28</v>
      </c>
      <c r="F24" s="39"/>
      <c r="G24" s="39"/>
      <c r="H24" s="39"/>
      <c r="I24" s="39"/>
      <c r="J24" s="59">
        <v>1</v>
      </c>
      <c r="K24" s="39"/>
      <c r="L24" s="39"/>
      <c r="M24" s="39"/>
      <c r="N24" s="39"/>
      <c r="O24" s="60">
        <f>SUM($G$24:$N$24)</f>
        <v>1</v>
      </c>
      <c r="P24" s="65">
        <f t="array" ref="P24">INDEX(М[Цена за ед., руб],MATCH(1,IF(($B24=М[Наим.])*($C24=М[Артикул, марка, произв.])*($D24=М[Хар-ка])*($R24=М[Прим.]),{1},($B24=М[Наим.])*($C24=М[Артикул, марка, произв.])*($D24=М[Хар-ка])*($R24=М[Прим.])),0))</f>
        <v>0</v>
      </c>
      <c r="Q24" s="40">
        <f>ROUND($O$24*$P$24,2)</f>
        <v>0</v>
      </c>
      <c r="R24" s="38"/>
      <c r="S24" s="38" t="str">
        <f t="array" ref="S24">INDEX(М[Форма закупа],MATCH(1,IF(($B24=М[Наим.])*($C24=М[Артикул, марка, произв.])*($D24=М[Хар-ка])*($R24=М[Прим.]),{1},($B24=М[Наим.])*($C24=М[Артикул, марка, произв.])*($D24=М[Хар-ка])*($R24=М[Прим.])),0))</f>
        <v>Закупка подрядчик</v>
      </c>
    </row>
    <row r="25" spans="1:19" outlineLevel="4" x14ac:dyDescent="0.2">
      <c r="A25" s="39" t="s">
        <v>48</v>
      </c>
      <c r="B25" s="51" t="s">
        <v>35</v>
      </c>
      <c r="C25" s="38"/>
      <c r="D25" s="38" t="s">
        <v>36</v>
      </c>
      <c r="E25" s="39" t="s">
        <v>37</v>
      </c>
      <c r="F25" s="58">
        <v>0.67</v>
      </c>
      <c r="G25" s="59">
        <v>1</v>
      </c>
      <c r="H25" s="59">
        <v>3</v>
      </c>
      <c r="I25" s="59">
        <v>2</v>
      </c>
      <c r="J25" s="59">
        <v>2</v>
      </c>
      <c r="K25" s="59">
        <v>1</v>
      </c>
      <c r="L25" s="59">
        <v>3</v>
      </c>
      <c r="M25" s="59">
        <v>2</v>
      </c>
      <c r="N25" s="59">
        <v>2</v>
      </c>
      <c r="O25" s="59">
        <f>SUM($G$25:$N$25)</f>
        <v>16</v>
      </c>
      <c r="P25" s="65">
        <f t="array" ref="P25">INDEX(М[Цена за ед., руб],MATCH(1,IF(($B25=М[Наим.])*($C25=М[Артикул, марка, произв.])*($D25=М[Хар-ка])*($R25=М[Прим.]),{1},($B25=М[Наим.])*($C25=М[Артикул, марка, произв.])*($D25=М[Хар-ка])*($R25=М[Прим.])),0))</f>
        <v>0</v>
      </c>
      <c r="Q25" s="40">
        <f>ROUND($O$25*$P$25,2)</f>
        <v>0</v>
      </c>
      <c r="R25" s="38"/>
      <c r="S25" s="38" t="str">
        <f t="array" ref="S25">INDEX(М[Форма закупа],MATCH(1,IF(($B25=М[Наим.])*($C25=М[Артикул, марка, произв.])*($D25=М[Хар-ка])*($R25=М[Прим.]),{1},($B25=М[Наим.])*($C25=М[Артикул, марка, произв.])*($D25=М[Хар-ка])*($R25=М[Прим.])),0))</f>
        <v>Закупка подрядчик</v>
      </c>
    </row>
    <row r="26" spans="1:19" x14ac:dyDescent="0.2">
      <c r="A26" s="52"/>
      <c r="B26" s="93" t="s">
        <v>89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73"/>
      <c r="Q26" s="41">
        <f>$Q$9</f>
        <v>0</v>
      </c>
      <c r="R26" s="53"/>
      <c r="S26" s="53"/>
    </row>
    <row r="27" spans="1:19" ht="13.5" x14ac:dyDescent="0.2">
      <c r="A27" s="52"/>
      <c r="B27" s="95" t="s">
        <v>90</v>
      </c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74"/>
      <c r="Q27" s="41">
        <f>SUM($Q$16,$Q$12,)</f>
        <v>0</v>
      </c>
      <c r="R27" s="53"/>
      <c r="S27" s="53"/>
    </row>
    <row r="28" spans="1:19" ht="13.5" x14ac:dyDescent="0.2">
      <c r="A28" s="52"/>
      <c r="B28" s="95" t="s">
        <v>91</v>
      </c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74"/>
      <c r="Q28" s="41">
        <f>SUM($Q$18,$Q$14,)</f>
        <v>0</v>
      </c>
      <c r="R28" s="53"/>
      <c r="S28" s="53"/>
    </row>
    <row r="29" spans="1:19" ht="13.5" customHeight="1" x14ac:dyDescent="0.2">
      <c r="A29" s="52"/>
      <c r="B29" s="97" t="s">
        <v>92</v>
      </c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9"/>
      <c r="Q29" s="70"/>
      <c r="R29" s="92"/>
      <c r="S29" s="53"/>
    </row>
    <row r="30" spans="1:19" x14ac:dyDescent="0.2">
      <c r="A30" s="54"/>
      <c r="B30" s="75" t="s">
        <v>50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6"/>
      <c r="Q30" s="76"/>
      <c r="R30" s="75"/>
      <c r="S30" s="54"/>
    </row>
    <row r="31" spans="1:19" x14ac:dyDescent="0.2"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9"/>
      <c r="Q31" s="89"/>
      <c r="R31" s="88"/>
    </row>
    <row r="33" spans="1:17" x14ac:dyDescent="0.2">
      <c r="A33" s="42" t="s">
        <v>80</v>
      </c>
      <c r="B33" s="55"/>
      <c r="C33" s="43"/>
      <c r="D33" s="43"/>
      <c r="E33" s="43"/>
      <c r="F33" s="62"/>
      <c r="G33" s="44"/>
      <c r="H33" s="44"/>
      <c r="I33" s="44"/>
      <c r="J33" s="44"/>
      <c r="K33" s="44"/>
      <c r="L33" s="44"/>
      <c r="M33" s="61"/>
      <c r="N33" s="44"/>
      <c r="O33" s="62"/>
      <c r="P33" s="62"/>
    </row>
    <row r="34" spans="1:17" ht="33" customHeight="1" x14ac:dyDescent="0.2">
      <c r="A34" s="83" t="s">
        <v>81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</row>
    <row r="35" spans="1:17" x14ac:dyDescent="0.2">
      <c r="A35" s="55" t="s">
        <v>82</v>
      </c>
      <c r="B35" s="55"/>
      <c r="C35" s="55"/>
      <c r="D35" s="55"/>
      <c r="E35" s="55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</row>
    <row r="36" spans="1:17" x14ac:dyDescent="0.2">
      <c r="A36" s="55" t="s">
        <v>83</v>
      </c>
      <c r="B36" s="55"/>
      <c r="C36" s="55"/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</row>
    <row r="37" spans="1:17" x14ac:dyDescent="0.2">
      <c r="A37" s="55" t="s">
        <v>84</v>
      </c>
      <c r="B37" s="55"/>
      <c r="C37" s="55"/>
      <c r="D37" s="55"/>
      <c r="E37" s="55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</row>
  </sheetData>
  <mergeCells count="29">
    <mergeCell ref="A34:Q3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31:R31"/>
    <mergeCell ref="B26:P26"/>
    <mergeCell ref="B27:P27"/>
    <mergeCell ref="B28:P28"/>
    <mergeCell ref="B29:P29"/>
    <mergeCell ref="B3:R3"/>
    <mergeCell ref="B4:R4"/>
    <mergeCell ref="B2:R2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B30:R30"/>
  </mergeCells>
  <phoneticPr fontId="0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D4" sqref="D4:D5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90" t="s">
        <v>51</v>
      </c>
      <c r="B1" s="90"/>
      <c r="C1" s="90"/>
      <c r="D1" s="90"/>
      <c r="E1" s="90"/>
      <c r="F1" s="90"/>
    </row>
    <row r="3" spans="1:6" ht="11.1" customHeight="1" x14ac:dyDescent="0.2">
      <c r="A3" s="8" t="s">
        <v>2</v>
      </c>
      <c r="B3" s="2" t="s">
        <v>5</v>
      </c>
      <c r="C3" s="2" t="s">
        <v>15</v>
      </c>
      <c r="D3" s="15" t="s">
        <v>16</v>
      </c>
      <c r="E3" s="15" t="s">
        <v>17</v>
      </c>
      <c r="F3" s="9" t="s">
        <v>18</v>
      </c>
    </row>
    <row r="4" spans="1:6" ht="11.1" customHeight="1" x14ac:dyDescent="0.2">
      <c r="A4" s="6" t="s">
        <v>38</v>
      </c>
      <c r="B4" s="3" t="s">
        <v>28</v>
      </c>
      <c r="C4" s="4">
        <v>16</v>
      </c>
      <c r="D4" s="16"/>
      <c r="E4" s="16">
        <f>ROUND(Р[[#This Row],[Количество]]*Р[[#This Row],[Цена за ед., руб]],2)</f>
        <v>0</v>
      </c>
      <c r="F4" s="7"/>
    </row>
    <row r="5" spans="1:6" ht="11.1" customHeight="1" x14ac:dyDescent="0.2">
      <c r="A5" s="10" t="s">
        <v>41</v>
      </c>
      <c r="B5" s="11" t="s">
        <v>28</v>
      </c>
      <c r="C5" s="12">
        <v>16</v>
      </c>
      <c r="D5" s="16"/>
      <c r="E5" s="17">
        <f>ROUND(Р[[#This Row],[Количество]]*Р[[#This Row],[Цена за ед., руб]],2)</f>
        <v>0</v>
      </c>
      <c r="F5" s="14"/>
    </row>
    <row r="6" spans="1:6" ht="11.45" customHeight="1" x14ac:dyDescent="0.2">
      <c r="A6" s="10" t="s">
        <v>79</v>
      </c>
      <c r="B6" s="11"/>
      <c r="C6" s="13"/>
      <c r="D6" s="17"/>
      <c r="E6" s="17">
        <f>SUBTOTAL(109,Р[Сумма, руб])</f>
        <v>0</v>
      </c>
      <c r="F6" s="14"/>
    </row>
    <row r="7" spans="1:6" ht="11.45" customHeight="1" x14ac:dyDescent="0.2">
      <c r="D7" s="66" t="s">
        <v>86</v>
      </c>
      <c r="E7" s="67">
        <f>Р[[#Totals],[Сумма, руб]]-ЛСР!Q27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3"/>
  <sheetViews>
    <sheetView workbookViewId="0">
      <pane ySplit="3" topLeftCell="A4" activePane="bottomLeft" state="frozen"/>
      <selection pane="bottomLeft" activeCell="H25" sqref="H25"/>
    </sheetView>
  </sheetViews>
  <sheetFormatPr defaultColWidth="10.5" defaultRowHeight="11.45" customHeight="1" x14ac:dyDescent="0.2"/>
  <cols>
    <col min="1" max="1" width="51.6640625" style="20" customWidth="1"/>
    <col min="2" max="2" width="26" style="20" customWidth="1"/>
    <col min="3" max="3" width="28.5" style="20" customWidth="1"/>
    <col min="4" max="4" width="10.6640625" style="20" customWidth="1"/>
    <col min="5" max="5" width="14.6640625" style="20" customWidth="1"/>
    <col min="6" max="6" width="18.33203125" style="20" customWidth="1"/>
    <col min="7" max="7" width="17" style="20" customWidth="1"/>
    <col min="8" max="8" width="36.5" style="20" customWidth="1"/>
    <col min="9" max="9" width="23.33203125" style="20" customWidth="1"/>
    <col min="10" max="16384" width="10.5" style="21"/>
  </cols>
  <sheetData>
    <row r="1" spans="1:9" ht="11.1" customHeight="1" x14ac:dyDescent="0.2">
      <c r="A1" s="91" t="s">
        <v>52</v>
      </c>
      <c r="B1" s="91"/>
      <c r="C1" s="91"/>
      <c r="D1" s="91"/>
      <c r="E1" s="91"/>
      <c r="F1" s="91"/>
      <c r="G1" s="91"/>
      <c r="H1" s="91"/>
    </row>
    <row r="2" spans="1:9" ht="11.1" customHeight="1" x14ac:dyDescent="0.2"/>
    <row r="3" spans="1:9" ht="23.1" customHeight="1" x14ac:dyDescent="0.2">
      <c r="A3" s="8" t="s">
        <v>53</v>
      </c>
      <c r="B3" s="18" t="s">
        <v>54</v>
      </c>
      <c r="C3" s="9" t="s">
        <v>55</v>
      </c>
      <c r="D3" s="2" t="s">
        <v>5</v>
      </c>
      <c r="E3" s="2" t="s">
        <v>15</v>
      </c>
      <c r="F3" s="15" t="s">
        <v>16</v>
      </c>
      <c r="G3" s="15" t="s">
        <v>17</v>
      </c>
      <c r="H3" s="2" t="s">
        <v>56</v>
      </c>
      <c r="I3" s="9" t="s">
        <v>57</v>
      </c>
    </row>
    <row r="4" spans="1:9" ht="23.1" customHeight="1" x14ac:dyDescent="0.2">
      <c r="A4" s="22" t="s">
        <v>31</v>
      </c>
      <c r="B4" s="5"/>
      <c r="C4" s="5" t="s">
        <v>42</v>
      </c>
      <c r="D4" s="3" t="s">
        <v>28</v>
      </c>
      <c r="E4" s="4">
        <v>6</v>
      </c>
      <c r="F4" s="16"/>
      <c r="G4" s="16">
        <f>ROUND(М[[#This Row],[Количество]]*М[[#This Row],[Цена за ед., руб]],2)</f>
        <v>0</v>
      </c>
      <c r="H4" s="5"/>
      <c r="I4" s="7" t="s">
        <v>58</v>
      </c>
    </row>
    <row r="5" spans="1:9" ht="23.1" customHeight="1" x14ac:dyDescent="0.2">
      <c r="A5" s="22" t="s">
        <v>31</v>
      </c>
      <c r="B5" s="5"/>
      <c r="C5" s="5" t="s">
        <v>43</v>
      </c>
      <c r="D5" s="3" t="s">
        <v>28</v>
      </c>
      <c r="E5" s="4">
        <v>2</v>
      </c>
      <c r="F5" s="16"/>
      <c r="G5" s="16">
        <f>ROUND(М[[#This Row],[Количество]]*М[[#This Row],[Цена за ед., руб]],2)</f>
        <v>0</v>
      </c>
      <c r="H5" s="5"/>
      <c r="I5" s="7" t="s">
        <v>58</v>
      </c>
    </row>
    <row r="6" spans="1:9" ht="23.1" customHeight="1" x14ac:dyDescent="0.2">
      <c r="A6" s="22" t="s">
        <v>31</v>
      </c>
      <c r="B6" s="5"/>
      <c r="C6" s="5" t="s">
        <v>44</v>
      </c>
      <c r="D6" s="3" t="s">
        <v>28</v>
      </c>
      <c r="E6" s="4">
        <v>1</v>
      </c>
      <c r="F6" s="16"/>
      <c r="G6" s="16">
        <f>ROUND(М[[#This Row],[Количество]]*М[[#This Row],[Цена за ед., руб]],2)</f>
        <v>0</v>
      </c>
      <c r="H6" s="5"/>
      <c r="I6" s="7" t="s">
        <v>58</v>
      </c>
    </row>
    <row r="7" spans="1:9" ht="23.1" customHeight="1" x14ac:dyDescent="0.2">
      <c r="A7" s="22" t="s">
        <v>31</v>
      </c>
      <c r="B7" s="5"/>
      <c r="C7" s="5" t="s">
        <v>45</v>
      </c>
      <c r="D7" s="3" t="s">
        <v>28</v>
      </c>
      <c r="E7" s="4">
        <v>2</v>
      </c>
      <c r="F7" s="16"/>
      <c r="G7" s="16">
        <f>ROUND(М[[#This Row],[Количество]]*М[[#This Row],[Цена за ед., руб]],2)</f>
        <v>0</v>
      </c>
      <c r="H7" s="5"/>
      <c r="I7" s="7" t="s">
        <v>58</v>
      </c>
    </row>
    <row r="8" spans="1:9" ht="23.1" customHeight="1" x14ac:dyDescent="0.2">
      <c r="A8" s="22" t="s">
        <v>31</v>
      </c>
      <c r="B8" s="5"/>
      <c r="C8" s="5" t="s">
        <v>47</v>
      </c>
      <c r="D8" s="3" t="s">
        <v>28</v>
      </c>
      <c r="E8" s="4">
        <v>4</v>
      </c>
      <c r="F8" s="16"/>
      <c r="G8" s="16">
        <f>ROUND(М[[#This Row],[Количество]]*М[[#This Row],[Цена за ед., руб]],2)</f>
        <v>0</v>
      </c>
      <c r="H8" s="5"/>
      <c r="I8" s="7" t="s">
        <v>58</v>
      </c>
    </row>
    <row r="9" spans="1:9" ht="23.1" customHeight="1" x14ac:dyDescent="0.2">
      <c r="A9" s="22" t="s">
        <v>31</v>
      </c>
      <c r="B9" s="5"/>
      <c r="C9" s="5" t="s">
        <v>49</v>
      </c>
      <c r="D9" s="3" t="s">
        <v>28</v>
      </c>
      <c r="E9" s="4">
        <v>1</v>
      </c>
      <c r="F9" s="16"/>
      <c r="G9" s="16">
        <f>ROUND(М[[#This Row],[Количество]]*М[[#This Row],[Цена за ед., руб]],2)</f>
        <v>0</v>
      </c>
      <c r="H9" s="5"/>
      <c r="I9" s="7" t="s">
        <v>58</v>
      </c>
    </row>
    <row r="10" spans="1:9" ht="23.1" customHeight="1" x14ac:dyDescent="0.2">
      <c r="A10" s="22" t="s">
        <v>39</v>
      </c>
      <c r="B10" s="5"/>
      <c r="C10" s="5" t="s">
        <v>40</v>
      </c>
      <c r="D10" s="3" t="s">
        <v>28</v>
      </c>
      <c r="E10" s="4">
        <v>16</v>
      </c>
      <c r="F10" s="16"/>
      <c r="G10" s="16">
        <f>ROUND(М[[#This Row],[Количество]]*М[[#This Row],[Цена за ед., руб]],2)</f>
        <v>0</v>
      </c>
      <c r="H10" s="5"/>
      <c r="I10" s="7" t="s">
        <v>58</v>
      </c>
    </row>
    <row r="11" spans="1:9" ht="11.1" customHeight="1" x14ac:dyDescent="0.2">
      <c r="A11" s="23" t="s">
        <v>35</v>
      </c>
      <c r="B11" s="19"/>
      <c r="C11" s="19" t="s">
        <v>36</v>
      </c>
      <c r="D11" s="11" t="s">
        <v>37</v>
      </c>
      <c r="E11" s="12">
        <v>16</v>
      </c>
      <c r="F11" s="16"/>
      <c r="G11" s="17">
        <f>ROUND(М[[#This Row],[Количество]]*М[[#This Row],[Цена за ед., руб]],2)</f>
        <v>0</v>
      </c>
      <c r="H11" s="19"/>
      <c r="I11" s="14" t="s">
        <v>58</v>
      </c>
    </row>
    <row r="12" spans="1:9" ht="11.45" customHeight="1" x14ac:dyDescent="0.2">
      <c r="A12" s="23" t="s">
        <v>79</v>
      </c>
      <c r="B12" s="19"/>
      <c r="C12" s="19"/>
      <c r="D12" s="11"/>
      <c r="E12" s="13"/>
      <c r="F12" s="17"/>
      <c r="G12" s="17">
        <f>SUBTOTAL(109,М[Сумма, руб])</f>
        <v>0</v>
      </c>
      <c r="H12" s="19"/>
      <c r="I12" s="14"/>
    </row>
    <row r="13" spans="1:9" ht="11.45" customHeight="1" x14ac:dyDescent="0.2">
      <c r="F13" s="68" t="s">
        <v>86</v>
      </c>
      <c r="G13" s="69">
        <f>М[[#Totals],[Сумма, руб]]-ЛСР!Q28</f>
        <v>0</v>
      </c>
    </row>
  </sheetData>
  <mergeCells count="1">
    <mergeCell ref="A1:H1"/>
  </mergeCells>
  <conditionalFormatting sqref="C1:C1048576">
    <cfRule type="duplicateValues" dxfId="0" priority="1"/>
  </conditionalFormatting>
  <dataValidations count="1">
    <dataValidation type="list" errorStyle="information" allowBlank="1" showInputMessage="1" showErrorMessage="1" sqref="I3:I11" xr:uid="{C39BA7F4-A2E9-400D-BBBD-EEEF6A14F13A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10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59</v>
      </c>
      <c r="B1" s="1" t="s">
        <v>60</v>
      </c>
    </row>
    <row r="2" spans="1:2" ht="11.1" customHeight="1" x14ac:dyDescent="0.2">
      <c r="A2" s="1" t="s">
        <v>61</v>
      </c>
      <c r="B2" s="1" t="s">
        <v>62</v>
      </c>
    </row>
    <row r="3" spans="1:2" ht="11.1" customHeight="1" x14ac:dyDescent="0.2">
      <c r="A3" s="1" t="s">
        <v>63</v>
      </c>
      <c r="B3" s="1" t="s">
        <v>64</v>
      </c>
    </row>
    <row r="4" spans="1:2" ht="11.1" customHeight="1" x14ac:dyDescent="0.2">
      <c r="A4" s="1" t="s">
        <v>65</v>
      </c>
      <c r="B4" s="1" t="s">
        <v>66</v>
      </c>
    </row>
    <row r="5" spans="1:2" ht="11.1" customHeight="1" x14ac:dyDescent="0.2">
      <c r="A5" s="1" t="s">
        <v>67</v>
      </c>
      <c r="B5" s="1" t="s">
        <v>68</v>
      </c>
    </row>
    <row r="6" spans="1:2" ht="11.1" customHeight="1" x14ac:dyDescent="0.2">
      <c r="A6" s="1" t="s">
        <v>69</v>
      </c>
      <c r="B6" s="1" t="s">
        <v>70</v>
      </c>
    </row>
    <row r="7" spans="1:2" ht="11.1" customHeight="1" x14ac:dyDescent="0.2">
      <c r="A7" s="1" t="s">
        <v>71</v>
      </c>
      <c r="B7" s="1" t="s">
        <v>72</v>
      </c>
    </row>
    <row r="8" spans="1:2" ht="11.1" customHeight="1" x14ac:dyDescent="0.2">
      <c r="A8" s="1" t="s">
        <v>73</v>
      </c>
      <c r="B8" s="1" t="s">
        <v>74</v>
      </c>
    </row>
    <row r="9" spans="1:2" ht="11.1" customHeight="1" x14ac:dyDescent="0.2">
      <c r="A9" s="1" t="s">
        <v>75</v>
      </c>
      <c r="B9" s="1" t="s">
        <v>76</v>
      </c>
    </row>
    <row r="10" spans="1:2" ht="11.1" customHeight="1" x14ac:dyDescent="0.2">
      <c r="A10" s="1" t="s">
        <v>77</v>
      </c>
      <c r="B10" s="1" t="s">
        <v>78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2026-05-18T06:12:35Z</dcterms:modified>
</cp:coreProperties>
</file>