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Беринг ГП-75, ГП-76\08. Двери\08.03. Двери тех помещений\"/>
    </mc:Choice>
  </mc:AlternateContent>
  <xr:revisionPtr revIDLastSave="0" documentId="13_ncr:1_{FCCAA4DB-4F4E-4CC4-A4E9-DD831DD75A02}" xr6:coauthVersionLast="47" xr6:coauthVersionMax="47" xr10:uidLastSave="{00000000-0000-0000-0000-000000000000}"/>
  <bookViews>
    <workbookView xWindow="-385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calcPr calcId="191029" refMode="R1C1"/>
</workbook>
</file>

<file path=xl/calcChain.xml><?xml version="1.0" encoding="utf-8"?>
<calcChain xmlns="http://schemas.openxmlformats.org/spreadsheetml/2006/main">
  <c r="K13" i="1" l="1"/>
  <c r="L13" i="1" a="1"/>
  <c r="L13" i="1" s="1"/>
  <c r="M13" i="1" s="1"/>
  <c r="M12" i="1" s="1"/>
  <c r="K15" i="1"/>
  <c r="O15" i="1" a="1"/>
  <c r="O15" i="1" s="1"/>
  <c r="L15" i="1" a="1"/>
  <c r="L15" i="1" s="1"/>
  <c r="K17" i="1"/>
  <c r="L17" i="1" a="1"/>
  <c r="L17" i="1" s="1"/>
  <c r="M17" i="1" s="1"/>
  <c r="M16" i="1" s="1"/>
  <c r="K19" i="1"/>
  <c r="O19" i="1" a="1"/>
  <c r="O19" i="1" s="1"/>
  <c r="L19" i="1" a="1"/>
  <c r="L19" i="1" s="1"/>
  <c r="K20" i="1"/>
  <c r="O20" i="1" a="1"/>
  <c r="O20" i="1" s="1"/>
  <c r="L20" i="1" a="1"/>
  <c r="L20" i="1" s="1"/>
  <c r="K21" i="1"/>
  <c r="O21" i="1" a="1"/>
  <c r="O21" i="1" s="1"/>
  <c r="L21" i="1" a="1"/>
  <c r="L21" i="1" s="1"/>
  <c r="M21" i="1" s="1"/>
  <c r="K22" i="1"/>
  <c r="O22" i="1" a="1"/>
  <c r="O22" i="1" s="1"/>
  <c r="L22" i="1" a="1"/>
  <c r="L22" i="1" s="1"/>
  <c r="M22" i="1" s="1"/>
  <c r="K23" i="1"/>
  <c r="O23" i="1" a="1"/>
  <c r="O23" i="1" s="1"/>
  <c r="L23" i="1" a="1"/>
  <c r="L23" i="1" s="1"/>
  <c r="G9" i="3"/>
  <c r="G8" i="3"/>
  <c r="G7" i="3"/>
  <c r="G6" i="3"/>
  <c r="G5" i="3"/>
  <c r="G4" i="3"/>
  <c r="G10" i="3"/>
  <c r="E5" i="2"/>
  <c r="E4" i="2"/>
  <c r="E6" i="2" s="1"/>
  <c r="M20" i="1" l="1"/>
  <c r="M19" i="1"/>
  <c r="M23" i="1"/>
  <c r="M15" i="1"/>
  <c r="M14" i="1" s="1"/>
  <c r="M25" i="1"/>
  <c r="E7" i="2" s="1"/>
  <c r="M18" i="1" l="1"/>
  <c r="M26" i="1" l="1"/>
  <c r="G11" i="3" s="1"/>
  <c r="M11" i="1"/>
  <c r="M10" i="1" s="1"/>
  <c r="M9" i="1" s="1"/>
  <c r="M24" i="1" s="1"/>
</calcChain>
</file>

<file path=xl/sharedStrings.xml><?xml version="1.0" encoding="utf-8"?>
<sst xmlns="http://schemas.openxmlformats.org/spreadsheetml/2006/main" count="130" uniqueCount="75">
  <si>
    <t>Локальный сметный расчет (ЛСР) №4</t>
  </si>
  <si>
    <t>Объект: «Комплексная застройка территории, расположенной в границах улиц Камчатская – Западносибирская – Энтузиастов в г. Тюмени. Многоэтажный жилой дом ГП-76» Секция 1, 2, 3, 4</t>
  </si>
  <si>
    <t>Ведомость объемов работ и расхода материалов по работе: Монтаж дверей в технических помещениях и сопутствующим работам (согласно проекту шифр АР,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</si>
  <si>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</si>
  <si>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</si>
  <si>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</si>
  <si>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</si>
  <si>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</si>
  <si>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</si>
  <si>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</si>
  <si>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</si>
  <si>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</si>
  <si>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</si>
  <si>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</si>
  <si>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</si>
  <si>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</si>
  <si>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</si>
  <si>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</si>
  <si>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08</t>
  </si>
  <si>
    <t>Двери</t>
  </si>
  <si>
    <t>08.03</t>
  </si>
  <si>
    <t>Монтаж дверей в технических помещениях</t>
  </si>
  <si>
    <t>08.03.01</t>
  </si>
  <si>
    <t>08.03.01.00</t>
  </si>
  <si>
    <t>Работы:</t>
  </si>
  <si>
    <t>Установка доводчика</t>
  </si>
  <si>
    <t>шт</t>
  </si>
  <si>
    <t>Материалы:</t>
  </si>
  <si>
    <t>1</t>
  </si>
  <si>
    <t>Доводчик дверной</t>
  </si>
  <si>
    <t>верхний рычажный 100-120кг до -35°С</t>
  </si>
  <si>
    <t>Установка одностворчатой противопожарной двери</t>
  </si>
  <si>
    <t>Дверной блок противопожарный</t>
  </si>
  <si>
    <t>ДПС Оп 2100х1100 правая EI30 RAL7024</t>
  </si>
  <si>
    <t>2</t>
  </si>
  <si>
    <t>ДПС Оп 2100х1100 левая EI30 RAL7024</t>
  </si>
  <si>
    <t>3</t>
  </si>
  <si>
    <t>ДПС Оп 2100х1200 левая EI30 RAL7024</t>
  </si>
  <si>
    <t>4</t>
  </si>
  <si>
    <t>ДПС Оп 2100х1050 левая EI30 RAL7024</t>
  </si>
  <si>
    <t>5</t>
  </si>
  <si>
    <t>Пена монтажная</t>
  </si>
  <si>
    <t>противопожарная</t>
  </si>
  <si>
    <t>баллон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</si>
  <si>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</si>
  <si>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</si>
  <si>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</si>
  <si>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</si>
  <si>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</si>
  <si>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</si>
  <si>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</si>
  <si>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</si>
  <si>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Закупка подрядчик</t>
  </si>
  <si>
    <t>ЛСР</t>
  </si>
  <si>
    <t>ЛСРГуид</t>
  </si>
  <si>
    <t>ГП-76.01.08.03 Секция 1_Монтаж дверей в технических помещениях №1</t>
  </si>
  <si>
    <t>7d1a9ab9-5015-11f1-9618-db392af1e994</t>
  </si>
  <si>
    <t>ГП-76.02.08.03 Секция 2_Монтаж дверей в технических помещениях №1</t>
  </si>
  <si>
    <t>7d1a9bfb-5015-11f1-9618-db392af1e994</t>
  </si>
  <si>
    <t>ГП-76.04.08.03 Секция 4_Монтаж дверей в технических помещениях №1</t>
  </si>
  <si>
    <t>8316f482-5015-11f1-9618-db392af1e994</t>
  </si>
  <si>
    <t>ГП-76.03.08.03 Секция 3_Монтаж дверей в технических помещениях №1</t>
  </si>
  <si>
    <t>7d1a9b3f-5015-11f1-9618-db392af1e994</t>
  </si>
  <si>
    <t>Итог</t>
  </si>
  <si>
    <t>Примечание:</t>
  </si>
  <si>
    <t xml:space="preserve">Стоимость строительно-монтажных работ (СМР) учитывает прямые затраты, накладные расходы, сметную прибыль, 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вывоз мусора; налоги и иные издержки Подрядчика. </t>
  </si>
  <si>
    <t>Стоимость материалов учитывает стоимость доставки до объекта строительства.</t>
  </si>
  <si>
    <t>Изготовление и монтаж дверей только после замеров на объекте</t>
  </si>
  <si>
    <t>Стоимость установки дверей учитывает стоимость разгрузки, подъема на этаж (вручную), разноски по этажам до места монтажа, монтаж, упаковки дверей стрейч-пленкой (с учетом материала)</t>
  </si>
  <si>
    <t>Проверка:</t>
  </si>
  <si>
    <t xml:space="preserve">Проверка: </t>
  </si>
  <si>
    <t>Итого по ЛСР, с НДС:</t>
  </si>
  <si>
    <t>в тч стоимость работ:</t>
  </si>
  <si>
    <t>в тч стоимость материалов:</t>
  </si>
  <si>
    <t>в тч НДС: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</si>
</sst>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00"/>
    <numFmt numFmtId="165" formatCode="#,##0.00\ _₽"/>
  </numFmts>
  <fonts count="10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u/>
      <sz val="8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6">
    <xf numFmtId="0" fontId="0" fillId="0" borderId="0"/>
    <xf numFmtId="0" fontId="1" fillId="0" borderId="0"/>
    <xf numFmtId="0" fontId="5" fillId="0" borderId="0"/>
    <xf numFmtId="43" fontId="1" fillId="0" borderId="0" applyFont="0" applyFill="0" applyBorder="0" applyAlignment="0" applyProtection="0"/>
    <xf numFmtId="0" fontId="1" fillId="0" borderId="0"/>
    <xf numFmtId="0" fontId="6" fillId="0" borderId="0"/>
  </cellStyleXfs>
  <cellXfs count="92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2" borderId="5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vertical="center" wrapText="1"/>
    </xf>
    <xf numFmtId="0" fontId="0" fillId="4" borderId="5" xfId="0" applyFill="1" applyBorder="1" applyAlignment="1">
      <alignment horizontal="left" vertical="center"/>
    </xf>
    <xf numFmtId="0" fontId="0" fillId="5" borderId="5" xfId="0" applyFill="1" applyBorder="1" applyAlignment="1">
      <alignment horizontal="left" vertical="center" wrapText="1"/>
    </xf>
    <xf numFmtId="0" fontId="0" fillId="6" borderId="5" xfId="0" applyFill="1" applyBorder="1" applyAlignment="1">
      <alignment horizontal="left" vertical="center"/>
    </xf>
    <xf numFmtId="4" fontId="3" fillId="6" borderId="7" xfId="0" applyNumberFormat="1" applyFont="1" applyFill="1" applyBorder="1" applyAlignment="1">
      <alignment horizontal="right" vertical="center"/>
    </xf>
    <xf numFmtId="0" fontId="0" fillId="6" borderId="5" xfId="0" applyFill="1" applyBorder="1" applyAlignment="1">
      <alignment horizontal="right" vertical="center"/>
    </xf>
    <xf numFmtId="0" fontId="0" fillId="7" borderId="5" xfId="0" applyFill="1" applyBorder="1" applyAlignment="1">
      <alignment horizontal="left" vertical="center"/>
    </xf>
    <xf numFmtId="0" fontId="0" fillId="0" borderId="5" xfId="0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0" xfId="1" applyFont="1" applyAlignment="1">
      <alignment horizontal="left" vertical="center"/>
    </xf>
    <xf numFmtId="0" fontId="4" fillId="0" borderId="0" xfId="1" applyFont="1"/>
    <xf numFmtId="0" fontId="7" fillId="0" borderId="0" xfId="1" applyFont="1" applyAlignment="1">
      <alignment vertical="center"/>
    </xf>
    <xf numFmtId="165" fontId="7" fillId="0" borderId="0" xfId="1" applyNumberFormat="1" applyFont="1" applyAlignment="1">
      <alignment vertical="center"/>
    </xf>
    <xf numFmtId="165" fontId="8" fillId="0" borderId="0" xfId="1" applyNumberFormat="1" applyFont="1" applyAlignment="1">
      <alignment vertical="center"/>
    </xf>
    <xf numFmtId="165" fontId="7" fillId="0" borderId="0" xfId="1" applyNumberFormat="1" applyFont="1" applyAlignment="1">
      <alignment horizontal="center" vertical="center"/>
    </xf>
    <xf numFmtId="0" fontId="4" fillId="0" borderId="0" xfId="1" applyFont="1" applyAlignment="1">
      <alignment vertical="center"/>
    </xf>
    <xf numFmtId="4" fontId="0" fillId="0" borderId="0" xfId="0" applyNumberFormat="1" applyAlignment="1">
      <alignment horizontal="right"/>
    </xf>
    <xf numFmtId="0" fontId="4" fillId="0" borderId="0" xfId="1" applyFont="1" applyAlignment="1">
      <alignment vertical="center" wrapText="1"/>
    </xf>
    <xf numFmtId="0" fontId="0" fillId="0" borderId="0" xfId="0" applyAlignment="1">
      <alignment horizontal="right"/>
    </xf>
    <xf numFmtId="0" fontId="0" fillId="0" borderId="7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0" xfId="0" applyAlignment="1">
      <alignment horizontal="right" vertical="center"/>
    </xf>
    <xf numFmtId="4" fontId="0" fillId="0" borderId="0" xfId="0" applyNumberFormat="1" applyAlignment="1">
      <alignment horizontal="right" vertical="center"/>
    </xf>
    <xf numFmtId="0" fontId="4" fillId="0" borderId="0" xfId="1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4" fontId="3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6" borderId="7" xfId="0" applyFill="1" applyBorder="1" applyAlignment="1">
      <alignment horizontal="right" vertical="center"/>
    </xf>
    <xf numFmtId="4" fontId="8" fillId="6" borderId="9" xfId="0" applyNumberFormat="1" applyFont="1" applyFill="1" applyBorder="1" applyAlignment="1">
      <alignment horizontal="right" vertical="center"/>
    </xf>
    <xf numFmtId="4" fontId="8" fillId="6" borderId="6" xfId="0" applyNumberFormat="1" applyFont="1" applyFill="1" applyBorder="1" applyAlignment="1">
      <alignment horizontal="right" vertical="center"/>
    </xf>
    <xf numFmtId="4" fontId="8" fillId="6" borderId="7" xfId="0" applyNumberFormat="1" applyFont="1" applyFill="1" applyBorder="1" applyAlignment="1">
      <alignment horizontal="right" vertical="center"/>
    </xf>
  </cellXfs>
  <cellStyles count="6">
    <cellStyle name="Excel Built-in Normal" xfId="5" xr:uid="{2395159E-E340-4B5A-8231-5F13D85D77A7}"/>
    <cellStyle name="Обычный" xfId="0" builtinId="0"/>
    <cellStyle name="Обычный 2" xfId="2" xr:uid="{6AFFCB73-CB81-4B02-A351-0D87643E6E90}"/>
    <cellStyle name="Обычный 2 2" xfId="4" xr:uid="{0FCD7743-A3BA-43BF-AEC7-D6B43D19ACCA}"/>
    <cellStyle name="Обычный 3" xfId="1" xr:uid="{134F01DD-FF1E-43E1-8A7E-0086184AEFB2}"/>
    <cellStyle name="Финансовый 2" xfId="3" xr:uid="{2A9788AE-38DD-443F-AE6F-BEED3B8688FC}"/>
  </cellStyles>
  <dxfs count="40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center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top style="thin">
          <color rgb="FF000000"/>
        </top>
      </border>
    </dxf>
    <dxf>
      <alignment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vertical="center" textRotation="0" indent="0" justifyLastLine="0" shrinkToFit="0" readingOrder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04238D-D7D1-4C0C-A463-1BE9550CCB40}" name="Р" displayName="Р" ref="A3:F6" totalsRowCount="1" headerRowDxfId="39" headerRowBorderDxfId="38" tableBorderDxfId="37" totalsRowBorderDxfId="36">
  <autoFilter ref="A3:F5" xr:uid="{5304238D-D7D1-4C0C-A463-1BE9550CCB40}"/>
  <tableColumns count="6">
    <tableColumn id="1" xr3:uid="{D28D6104-0A6D-48CA-AAE5-7A0E754135E4}" name="Наименование" totalsRowLabel="Итог" dataDxfId="35" totalsRowDxfId="34"/>
    <tableColumn id="2" xr3:uid="{6A2B0645-6C99-4A2E-9C2D-C208D6F473F0}" name="Ед. изм." dataDxfId="33" totalsRowDxfId="32"/>
    <tableColumn id="3" xr3:uid="{D2DF5737-6AD7-48B7-AE29-9CC47D4E8C4B}" name="Количество" dataDxfId="31" totalsRowDxfId="30"/>
    <tableColumn id="4" xr3:uid="{1E8CB5B1-A24E-4118-8228-65B7C19EEE1B}" name="Цена за ед., руб" dataDxfId="29" totalsRowDxfId="28"/>
    <tableColumn id="5" xr3:uid="{1885C109-FD82-4BFF-BC6A-0C07D906F523}" name="Сумма, руб" totalsRowFunction="sum" dataDxfId="27" totalsRowDxfId="26">
      <calculatedColumnFormula>ROUND(Р[[#This Row],[Количество]]*Р[[#This Row],[Цена за ед., руб]],2)</calculatedColumnFormula>
    </tableColumn>
    <tableColumn id="6" xr3:uid="{3D9B7354-C3FB-43B1-9405-1D3BEDE2A2FA}" name="Примечание" dataDxfId="25" totalsRowDxfId="2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BDD254-19DE-4EDE-A491-7E613D978A75}" name="М" displayName="М" ref="A3:I10" totalsRowCount="1" headerRowDxfId="23" dataDxfId="21" totalsRowDxfId="19" headerRowBorderDxfId="22" tableBorderDxfId="20" totalsRowBorderDxfId="18">
  <autoFilter ref="A3:I9" xr:uid="{B3BDD254-19DE-4EDE-A491-7E613D978A75}"/>
  <tableColumns count="9">
    <tableColumn id="1" xr3:uid="{69209091-3397-4256-A56A-46EC4565A374}" name="Наим." totalsRowLabel="Итог" dataDxfId="17" totalsRowDxfId="16"/>
    <tableColumn id="2" xr3:uid="{AF8E897B-A750-4016-81B1-9DEF765DD74F}" name="Артикул, марка, произв." dataDxfId="15" totalsRowDxfId="14"/>
    <tableColumn id="3" xr3:uid="{A6E19893-4FEA-4E40-A802-3AFE9ECECE45}" name="Хар-ка" dataDxfId="13" totalsRowDxfId="12"/>
    <tableColumn id="4" xr3:uid="{C0E04429-1295-45A7-A534-AD73625175F8}" name="Ед. изм." dataDxfId="11" totalsRowDxfId="10"/>
    <tableColumn id="5" xr3:uid="{D64F5E7C-0BA7-4A9F-99CB-622BF6981791}" name="Количество" dataDxfId="9" totalsRowDxfId="8"/>
    <tableColumn id="6" xr3:uid="{73AEE113-E013-460E-9B25-AFDAA57A4A02}" name="Цена за ед., руб" dataDxfId="7" totalsRowDxfId="6"/>
    <tableColumn id="7" xr3:uid="{5F4484DC-6D58-4BF3-B3C6-A555186D92BC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42869B1C-F311-48CE-9777-6EE6316AEBD5}" name="Прим." dataDxfId="3" totalsRowDxfId="2"/>
    <tableColumn id="9" xr3:uid="{A57B2D22-5ABD-42FE-B03F-E292B9197ACE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T35"/>
  <sheetViews>
    <sheetView tabSelected="1" workbookViewId="0">
      <pane ySplit="7" topLeftCell="A8" activePane="bottomLeft" state="frozen"/>
      <selection pane="bottomLeft" activeCell="L42" sqref="L42"/>
    </sheetView>
  </sheetViews>
  <sheetFormatPr defaultColWidth="10.5" defaultRowHeight="11.45" customHeight="1" outlineLevelRow="4" x14ac:dyDescent="0.2"/>
  <cols>
    <col min="1" max="1" width="9.83203125" style="41" customWidth="1"/>
    <col min="2" max="2" width="36" style="41" customWidth="1"/>
    <col min="3" max="3" width="15.83203125" style="41" customWidth="1"/>
    <col min="4" max="4" width="17" style="41" customWidth="1"/>
    <col min="5" max="5" width="10" style="41" customWidth="1"/>
    <col min="6" max="6" width="9.6640625" style="41" customWidth="1"/>
    <col min="7" max="10" width="10.5" style="41" customWidth="1"/>
    <col min="11" max="11" width="14.6640625" style="41" customWidth="1"/>
    <col min="12" max="12" width="16" style="41" customWidth="1"/>
    <col min="13" max="13" width="17" style="41" customWidth="1"/>
    <col min="14" max="14" width="35" style="41" customWidth="1"/>
    <col min="15" max="15" width="23.33203125" style="41" customWidth="1"/>
    <col min="16" max="16384" width="10.5" style="42"/>
  </cols>
  <sheetData>
    <row r="1" spans="1:15" ht="11.1" customHeight="1" x14ac:dyDescent="0.2"/>
    <row r="2" spans="1:15" ht="11.1" customHeight="1" x14ac:dyDescent="0.2">
      <c r="B2" s="70" t="s">
        <v>0</v>
      </c>
      <c r="C2" s="70"/>
      <c r="D2" s="70"/>
      <c r="E2" s="70"/>
      <c r="F2" s="70"/>
      <c r="G2" s="70"/>
      <c r="H2" s="70"/>
      <c r="I2" s="70"/>
      <c r="J2" s="70"/>
    </row>
    <row r="3" spans="1:15" ht="23.1" customHeight="1" x14ac:dyDescent="0.2">
      <c r="B3" s="71" t="s">
        <v>1</v>
      </c>
      <c r="C3" s="71"/>
      <c r="D3" s="71"/>
      <c r="E3" s="71"/>
      <c r="F3" s="71"/>
      <c r="G3" s="71"/>
      <c r="H3" s="71"/>
      <c r="I3" s="71"/>
      <c r="J3" s="71"/>
    </row>
    <row r="4" spans="1:15" ht="23.1" customHeight="1" x14ac:dyDescent="0.2">
      <c r="B4" s="71" t="s">
        <v>2</v>
      </c>
      <c r="C4" s="71"/>
      <c r="D4" s="71"/>
      <c r="E4" s="71"/>
      <c r="F4" s="71"/>
      <c r="G4" s="71"/>
      <c r="H4" s="71"/>
      <c r="I4" s="71"/>
      <c r="J4" s="71"/>
    </row>
    <row r="5" spans="1:15" ht="11.1" customHeight="1" x14ac:dyDescent="0.2"/>
    <row r="6" spans="1:15" ht="11.1" customHeight="1" x14ac:dyDescent="0.2">
      <c r="A6" s="72" t="s">
        <v>3</v>
      </c>
      <c r="B6" s="72" t="s">
        <v>4</v>
      </c>
      <c r="C6" s="74" t="s">
        <v>5</v>
      </c>
      <c r="D6" s="76" t="s">
        <v>6</v>
      </c>
      <c r="E6" s="72" t="s">
        <v>7</v>
      </c>
      <c r="F6" s="78" t="s">
        <v>8</v>
      </c>
      <c r="G6" s="80" t="s">
        <v>9</v>
      </c>
      <c r="H6" s="80" t="s">
        <v>10</v>
      </c>
      <c r="I6" s="80" t="s">
        <v>11</v>
      </c>
      <c r="J6" s="80" t="s">
        <v>12</v>
      </c>
      <c r="K6" s="72" t="s">
        <v>13</v>
      </c>
      <c r="L6" s="78" t="s">
        <v>14</v>
      </c>
      <c r="M6" s="78" t="s">
        <v>15</v>
      </c>
      <c r="N6" s="72" t="s">
        <v>16</v>
      </c>
      <c r="O6" s="78" t="s">
        <v>17</v>
      </c>
    </row>
    <row r="7" spans="1:15" ht="11.1" customHeight="1" x14ac:dyDescent="0.2">
      <c r="A7" s="73"/>
      <c r="B7" s="73"/>
      <c r="C7" s="75"/>
      <c r="D7" s="77"/>
      <c r="E7" s="73"/>
      <c r="F7" s="79"/>
      <c r="G7" s="81"/>
      <c r="H7" s="81"/>
      <c r="I7" s="81"/>
      <c r="J7" s="81"/>
      <c r="K7" s="73"/>
      <c r="L7" s="79"/>
      <c r="M7" s="79"/>
      <c r="N7" s="73"/>
      <c r="O7" s="79"/>
    </row>
    <row r="8" spans="1:15" ht="11.1" customHeight="1" x14ac:dyDescent="0.2">
      <c r="A8" s="4" t="s">
        <v>18</v>
      </c>
      <c r="B8" s="43" t="s">
        <v>19</v>
      </c>
      <c r="C8" s="3"/>
      <c r="D8" s="3"/>
      <c r="E8" s="4"/>
      <c r="F8" s="5"/>
      <c r="G8" s="5"/>
      <c r="H8" s="5"/>
      <c r="I8" s="5"/>
      <c r="J8" s="5"/>
      <c r="K8" s="5"/>
      <c r="L8" s="34"/>
      <c r="M8" s="34"/>
      <c r="N8" s="3"/>
      <c r="O8" s="3"/>
    </row>
    <row r="9" spans="1:15" ht="23.1" customHeight="1" outlineLevel="1" x14ac:dyDescent="0.2">
      <c r="A9" s="7" t="s">
        <v>20</v>
      </c>
      <c r="B9" s="44" t="s">
        <v>21</v>
      </c>
      <c r="C9" s="6"/>
      <c r="D9" s="6"/>
      <c r="E9" s="7"/>
      <c r="F9" s="8"/>
      <c r="G9" s="8"/>
      <c r="H9" s="8"/>
      <c r="I9" s="8"/>
      <c r="J9" s="8"/>
      <c r="K9" s="8"/>
      <c r="L9" s="35"/>
      <c r="M9" s="35">
        <f>SUM($M$10)</f>
        <v>0</v>
      </c>
      <c r="N9" s="6"/>
      <c r="O9" s="6"/>
    </row>
    <row r="10" spans="1:15" ht="23.1" customHeight="1" outlineLevel="2" x14ac:dyDescent="0.2">
      <c r="A10" s="10" t="s">
        <v>22</v>
      </c>
      <c r="B10" s="45" t="s">
        <v>21</v>
      </c>
      <c r="C10" s="9"/>
      <c r="D10" s="9"/>
      <c r="E10" s="10"/>
      <c r="F10" s="11"/>
      <c r="G10" s="12"/>
      <c r="H10" s="12"/>
      <c r="I10" s="12"/>
      <c r="J10" s="12"/>
      <c r="K10" s="12"/>
      <c r="L10" s="36"/>
      <c r="M10" s="36">
        <f>SUM($M$11)</f>
        <v>0</v>
      </c>
      <c r="N10" s="13"/>
      <c r="O10" s="13"/>
    </row>
    <row r="11" spans="1:15" ht="23.1" customHeight="1" outlineLevel="3" x14ac:dyDescent="0.2">
      <c r="A11" s="10" t="s">
        <v>23</v>
      </c>
      <c r="B11" s="45" t="s">
        <v>21</v>
      </c>
      <c r="C11" s="9"/>
      <c r="D11" s="9"/>
      <c r="E11" s="10"/>
      <c r="F11" s="11"/>
      <c r="G11" s="12"/>
      <c r="H11" s="12"/>
      <c r="I11" s="12"/>
      <c r="J11" s="12"/>
      <c r="K11" s="12"/>
      <c r="L11" s="36"/>
      <c r="M11" s="36">
        <f>SUM($M$18,$M$16,$M$14,$M$12)</f>
        <v>0</v>
      </c>
      <c r="N11" s="13"/>
      <c r="O11" s="13"/>
    </row>
    <row r="12" spans="1:15" ht="11.1" customHeight="1" outlineLevel="4" x14ac:dyDescent="0.2">
      <c r="A12" s="46"/>
      <c r="B12" s="45" t="s">
        <v>24</v>
      </c>
      <c r="C12" s="14"/>
      <c r="D12" s="14"/>
      <c r="E12" s="14"/>
      <c r="F12" s="14"/>
      <c r="G12" s="14"/>
      <c r="H12" s="14"/>
      <c r="I12" s="14"/>
      <c r="J12" s="14"/>
      <c r="K12" s="14"/>
      <c r="L12" s="37"/>
      <c r="M12" s="38">
        <f>SUM($M$13)</f>
        <v>0</v>
      </c>
      <c r="N12" s="12"/>
      <c r="O12" s="12"/>
    </row>
    <row r="13" spans="1:15" ht="11.1" customHeight="1" outlineLevel="4" x14ac:dyDescent="0.2">
      <c r="A13" s="16"/>
      <c r="B13" s="47" t="s">
        <v>25</v>
      </c>
      <c r="C13" s="15"/>
      <c r="D13" s="15"/>
      <c r="E13" s="16" t="s">
        <v>26</v>
      </c>
      <c r="F13" s="17"/>
      <c r="G13" s="18">
        <v>1</v>
      </c>
      <c r="H13" s="18">
        <v>4</v>
      </c>
      <c r="I13" s="18">
        <v>2</v>
      </c>
      <c r="J13" s="18">
        <v>2</v>
      </c>
      <c r="K13" s="18">
        <f>SUM($G$13:$J$13)</f>
        <v>9</v>
      </c>
      <c r="L13" s="39">
        <f t="array" ref="L13">INDEX(Р[Цена за ед., руб],MATCH(1,IF(($B13=Р[Наименование])*($N13=Р[Примечание]),{1},($B13=Р[Наименование])*($N13=Р[Примечание])),0))</f>
        <v>0</v>
      </c>
      <c r="M13" s="39">
        <f>ROUND($K$13*$L$13,2)</f>
        <v>0</v>
      </c>
      <c r="N13" s="15"/>
      <c r="O13" s="15"/>
    </row>
    <row r="14" spans="1:15" ht="11.1" customHeight="1" outlineLevel="4" x14ac:dyDescent="0.2">
      <c r="A14" s="46"/>
      <c r="B14" s="45" t="s">
        <v>27</v>
      </c>
      <c r="C14" s="14"/>
      <c r="D14" s="14"/>
      <c r="E14" s="14"/>
      <c r="F14" s="14"/>
      <c r="G14" s="14"/>
      <c r="H14" s="14"/>
      <c r="I14" s="14"/>
      <c r="J14" s="14"/>
      <c r="K14" s="14"/>
      <c r="L14" s="37"/>
      <c r="M14" s="38">
        <f>SUM($M$15)</f>
        <v>0</v>
      </c>
      <c r="N14" s="12"/>
      <c r="O14" s="12"/>
    </row>
    <row r="15" spans="1:15" ht="35.1" customHeight="1" outlineLevel="4" x14ac:dyDescent="0.2">
      <c r="A15" s="16" t="s">
        <v>28</v>
      </c>
      <c r="B15" s="47" t="s">
        <v>29</v>
      </c>
      <c r="C15" s="15"/>
      <c r="D15" s="15" t="s">
        <v>30</v>
      </c>
      <c r="E15" s="16" t="s">
        <v>26</v>
      </c>
      <c r="F15" s="17"/>
      <c r="G15" s="18">
        <v>1</v>
      </c>
      <c r="H15" s="18">
        <v>4</v>
      </c>
      <c r="I15" s="18">
        <v>2</v>
      </c>
      <c r="J15" s="18">
        <v>2</v>
      </c>
      <c r="K15" s="18">
        <f>SUM($G$15:$J$15)</f>
        <v>9</v>
      </c>
      <c r="L15" s="39">
        <f t="array" ref="L15">INDEX(М[Цена за ед., руб],MATCH(1,IF(($B15=М[Наим.])*($C15=М[Артикул, марка, произв.])*($D15=М[Хар-ка])*($N15=М[Прим.]),{1},($B15=М[Наим.])*($C15=М[Артикул, марка, произв.])*($D15=М[Хар-ка])*($N15=М[Прим.])),0))</f>
        <v>0</v>
      </c>
      <c r="M15" s="39">
        <f>ROUND($K$15*$L$15,2)</f>
        <v>0</v>
      </c>
      <c r="N15" s="15"/>
      <c r="O15" s="15" t="str">
        <f t="array" ref="O15">INDEX(М[Форма закупа],MATCH(1,IF(($B15=М[Наим.])*($C15=М[Артикул, марка, произв.])*($D15=М[Хар-ка])*($N15=М[Прим.]),{1},($B15=М[Наим.])*($C15=М[Артикул, марка, произв.])*($D15=М[Хар-ка])*($N15=М[Прим.])),0))</f>
        <v>Закупка подрядчик</v>
      </c>
    </row>
    <row r="16" spans="1:15" ht="11.1" customHeight="1" outlineLevel="4" x14ac:dyDescent="0.2">
      <c r="A16" s="46"/>
      <c r="B16" s="45" t="s">
        <v>24</v>
      </c>
      <c r="C16" s="14"/>
      <c r="D16" s="14"/>
      <c r="E16" s="14"/>
      <c r="F16" s="14"/>
      <c r="G16" s="14"/>
      <c r="H16" s="14"/>
      <c r="I16" s="14"/>
      <c r="J16" s="14"/>
      <c r="K16" s="14"/>
      <c r="L16" s="37"/>
      <c r="M16" s="38">
        <f>SUM($M$17)</f>
        <v>0</v>
      </c>
      <c r="N16" s="12"/>
      <c r="O16" s="12"/>
    </row>
    <row r="17" spans="1:20" ht="23.1" customHeight="1" outlineLevel="4" x14ac:dyDescent="0.2">
      <c r="A17" s="16"/>
      <c r="B17" s="47" t="s">
        <v>31</v>
      </c>
      <c r="C17" s="15"/>
      <c r="D17" s="15"/>
      <c r="E17" s="16" t="s">
        <v>26</v>
      </c>
      <c r="F17" s="17"/>
      <c r="G17" s="18">
        <v>1</v>
      </c>
      <c r="H17" s="18">
        <v>4</v>
      </c>
      <c r="I17" s="18">
        <v>2</v>
      </c>
      <c r="J17" s="18">
        <v>2</v>
      </c>
      <c r="K17" s="18">
        <f>SUM($G$17:$J$17)</f>
        <v>9</v>
      </c>
      <c r="L17" s="39">
        <f t="array" ref="L17">INDEX(Р[Цена за ед., руб],MATCH(1,IF(($B17=Р[Наименование])*($N17=Р[Примечание]),{1},($B17=Р[Наименование])*($N17=Р[Примечание])),0))</f>
        <v>0</v>
      </c>
      <c r="M17" s="39">
        <f>ROUND($K$17*$L$17,2)</f>
        <v>0</v>
      </c>
      <c r="N17" s="15"/>
      <c r="O17" s="15"/>
    </row>
    <row r="18" spans="1:20" ht="11.1" customHeight="1" outlineLevel="4" x14ac:dyDescent="0.2">
      <c r="A18" s="46"/>
      <c r="B18" s="45" t="s">
        <v>27</v>
      </c>
      <c r="C18" s="14"/>
      <c r="D18" s="14"/>
      <c r="E18" s="14"/>
      <c r="F18" s="14"/>
      <c r="G18" s="14"/>
      <c r="H18" s="14"/>
      <c r="I18" s="14"/>
      <c r="J18" s="14"/>
      <c r="K18" s="14"/>
      <c r="L18" s="37"/>
      <c r="M18" s="38">
        <f>SUM($M$19:$M$23)</f>
        <v>0</v>
      </c>
      <c r="N18" s="12"/>
      <c r="O18" s="12"/>
    </row>
    <row r="19" spans="1:20" ht="35.1" customHeight="1" outlineLevel="4" x14ac:dyDescent="0.2">
      <c r="A19" s="16" t="s">
        <v>28</v>
      </c>
      <c r="B19" s="47" t="s">
        <v>32</v>
      </c>
      <c r="C19" s="15"/>
      <c r="D19" s="15" t="s">
        <v>33</v>
      </c>
      <c r="E19" s="16" t="s">
        <v>26</v>
      </c>
      <c r="F19" s="17"/>
      <c r="G19" s="18">
        <v>1</v>
      </c>
      <c r="H19" s="18">
        <v>1</v>
      </c>
      <c r="I19" s="18">
        <v>2</v>
      </c>
      <c r="J19" s="18">
        <v>1</v>
      </c>
      <c r="K19" s="18">
        <f>SUM($G$19:$J$19)</f>
        <v>5</v>
      </c>
      <c r="L19" s="39">
        <f t="array" ref="L19">INDEX(М[Цена за ед., руб],MATCH(1,IF(($B19=М[Наим.])*($C19=М[Артикул, марка, произв.])*($D19=М[Хар-ка])*($N19=М[Прим.]),{1},($B19=М[Наим.])*($C19=М[Артикул, марка, произв.])*($D19=М[Хар-ка])*($N19=М[Прим.])),0))</f>
        <v>0</v>
      </c>
      <c r="M19" s="39">
        <f>ROUND($K$19*$L$19,2)</f>
        <v>0</v>
      </c>
      <c r="N19" s="15"/>
      <c r="O19" s="15" t="str">
        <f t="array" ref="O19">INDEX(М[Форма закупа],MATCH(1,IF(($B19=М[Наим.])*($C19=М[Артикул, марка, произв.])*($D19=М[Хар-ка])*($N19=М[Прим.]),{1},($B19=М[Наим.])*($C19=М[Артикул, марка, произв.])*($D19=М[Хар-ка])*($N19=М[Прим.])),0))</f>
        <v>Закупка подрядчик</v>
      </c>
    </row>
    <row r="20" spans="1:20" ht="35.1" customHeight="1" outlineLevel="4" x14ac:dyDescent="0.2">
      <c r="A20" s="16" t="s">
        <v>34</v>
      </c>
      <c r="B20" s="47" t="s">
        <v>32</v>
      </c>
      <c r="C20" s="15"/>
      <c r="D20" s="15" t="s">
        <v>35</v>
      </c>
      <c r="E20" s="16" t="s">
        <v>26</v>
      </c>
      <c r="F20" s="17"/>
      <c r="G20" s="17"/>
      <c r="H20" s="18">
        <v>2</v>
      </c>
      <c r="I20" s="17"/>
      <c r="J20" s="17"/>
      <c r="K20" s="18">
        <f>SUM($G$20:$J$20)</f>
        <v>2</v>
      </c>
      <c r="L20" s="39">
        <f t="array" ref="L20">INDEX(М[Цена за ед., руб],MATCH(1,IF(($B20=М[Наим.])*($C20=М[Артикул, марка, произв.])*($D20=М[Хар-ка])*($N20=М[Прим.]),{1},($B20=М[Наим.])*($C20=М[Артикул, марка, произв.])*($D20=М[Хар-ка])*($N20=М[Прим.])),0))</f>
        <v>0</v>
      </c>
      <c r="M20" s="39">
        <f>ROUND($K$20*$L$20,2)</f>
        <v>0</v>
      </c>
      <c r="N20" s="15"/>
      <c r="O20" s="15" t="str">
        <f t="array" ref="O20">INDEX(М[Форма закупа],MATCH(1,IF(($B20=М[Наим.])*($C20=М[Артикул, марка, произв.])*($D20=М[Хар-ка])*($N20=М[Прим.]),{1},($B20=М[Наим.])*($C20=М[Артикул, марка, произв.])*($D20=М[Хар-ка])*($N20=М[Прим.])),0))</f>
        <v>Закупка подрядчик</v>
      </c>
    </row>
    <row r="21" spans="1:20" ht="35.1" customHeight="1" outlineLevel="4" x14ac:dyDescent="0.2">
      <c r="A21" s="16" t="s">
        <v>36</v>
      </c>
      <c r="B21" s="47" t="s">
        <v>32</v>
      </c>
      <c r="C21" s="15"/>
      <c r="D21" s="15" t="s">
        <v>37</v>
      </c>
      <c r="E21" s="16" t="s">
        <v>26</v>
      </c>
      <c r="F21" s="17"/>
      <c r="G21" s="17"/>
      <c r="H21" s="18">
        <v>1</v>
      </c>
      <c r="I21" s="17"/>
      <c r="J21" s="17"/>
      <c r="K21" s="18">
        <f>SUM($G$21:$J$21)</f>
        <v>1</v>
      </c>
      <c r="L21" s="39">
        <f t="array" ref="L21">INDEX(М[Цена за ед., руб],MATCH(1,IF(($B21=М[Наим.])*($C21=М[Артикул, марка, произв.])*($D21=М[Хар-ка])*($N21=М[Прим.]),{1},($B21=М[Наим.])*($C21=М[Артикул, марка, произв.])*($D21=М[Хар-ка])*($N21=М[Прим.])),0))</f>
        <v>0</v>
      </c>
      <c r="M21" s="39">
        <f>ROUND($K$21*$L$21,2)</f>
        <v>0</v>
      </c>
      <c r="N21" s="15"/>
      <c r="O21" s="15" t="str">
        <f t="array" ref="O21">INDEX(М[Форма закупа],MATCH(1,IF(($B21=М[Наим.])*($C21=М[Артикул, марка, произв.])*($D21=М[Хар-ка])*($N21=М[Прим.]),{1},($B21=М[Наим.])*($C21=М[Артикул, марка, произв.])*($D21=М[Хар-ка])*($N21=М[Прим.])),0))</f>
        <v>Закупка подрядчик</v>
      </c>
    </row>
    <row r="22" spans="1:20" ht="35.1" customHeight="1" outlineLevel="4" x14ac:dyDescent="0.2">
      <c r="A22" s="16" t="s">
        <v>38</v>
      </c>
      <c r="B22" s="47" t="s">
        <v>32</v>
      </c>
      <c r="C22" s="15"/>
      <c r="D22" s="15" t="s">
        <v>39</v>
      </c>
      <c r="E22" s="16" t="s">
        <v>26</v>
      </c>
      <c r="F22" s="17"/>
      <c r="G22" s="17"/>
      <c r="H22" s="17"/>
      <c r="I22" s="17"/>
      <c r="J22" s="18">
        <v>1</v>
      </c>
      <c r="K22" s="18">
        <f>SUM($G$22:$J$22)</f>
        <v>1</v>
      </c>
      <c r="L22" s="39">
        <f t="array" ref="L22">INDEX(М[Цена за ед., руб],MATCH(1,IF(($B22=М[Наим.])*($C22=М[Артикул, марка, произв.])*($D22=М[Хар-ка])*($N22=М[Прим.]),{1},($B22=М[Наим.])*($C22=М[Артикул, марка, произв.])*($D22=М[Хар-ка])*($N22=М[Прим.])),0))</f>
        <v>0</v>
      </c>
      <c r="M22" s="39">
        <f>ROUND($K$22*$L$22,2)</f>
        <v>0</v>
      </c>
      <c r="N22" s="15"/>
      <c r="O22" s="15" t="str">
        <f t="array" ref="O22">INDEX(М[Форма закупа],MATCH(1,IF(($B22=М[Наим.])*($C22=М[Артикул, марка, произв.])*($D22=М[Хар-ка])*($N22=М[Прим.]),{1},($B22=М[Наим.])*($C22=М[Артикул, марка, произв.])*($D22=М[Хар-ка])*($N22=М[Прим.])),0))</f>
        <v>Закупка подрядчик</v>
      </c>
    </row>
    <row r="23" spans="1:20" ht="11.1" customHeight="1" outlineLevel="4" x14ac:dyDescent="0.2">
      <c r="A23" s="16" t="s">
        <v>40</v>
      </c>
      <c r="B23" s="47" t="s">
        <v>41</v>
      </c>
      <c r="C23" s="15"/>
      <c r="D23" s="15" t="s">
        <v>42</v>
      </c>
      <c r="E23" s="16" t="s">
        <v>43</v>
      </c>
      <c r="F23" s="19">
        <v>0.67</v>
      </c>
      <c r="G23" s="18">
        <v>1</v>
      </c>
      <c r="H23" s="18">
        <v>3</v>
      </c>
      <c r="I23" s="18">
        <v>2</v>
      </c>
      <c r="J23" s="18">
        <v>2</v>
      </c>
      <c r="K23" s="18">
        <f>SUM($G$23:$J$23)</f>
        <v>8</v>
      </c>
      <c r="L23" s="39">
        <f t="array" ref="L23">INDEX(М[Цена за ед., руб],MATCH(1,IF(($B23=М[Наим.])*($C23=М[Артикул, марка, произв.])*($D23=М[Хар-ка])*($N23=М[Прим.]),{1},($B23=М[Наим.])*($C23=М[Артикул, марка, произв.])*($D23=М[Хар-ка])*($N23=М[Прим.])),0))</f>
        <v>0</v>
      </c>
      <c r="M23" s="39">
        <f>ROUND($K$23*$L$23,2)</f>
        <v>0</v>
      </c>
      <c r="N23" s="15"/>
      <c r="O23" s="15" t="str">
        <f t="array" ref="O23">INDEX(М[Форма закупа],MATCH(1,IF(($B23=М[Наим.])*($C23=М[Артикул, марка, произв.])*($D23=М[Хар-ка])*($N23=М[Прим.]),{1},($B23=М[Наим.])*($C23=М[Артикул, марка, произв.])*($D23=М[Хар-ка])*($N23=М[Прим.])),0))</f>
        <v>Закупка подрядчик</v>
      </c>
    </row>
    <row r="24" spans="1:20" ht="11.1" customHeight="1" x14ac:dyDescent="0.2">
      <c r="A24" s="48"/>
      <c r="B24" s="89" t="s">
        <v>71</v>
      </c>
      <c r="C24" s="90"/>
      <c r="D24" s="90"/>
      <c r="E24" s="90"/>
      <c r="F24" s="90"/>
      <c r="G24" s="90"/>
      <c r="H24" s="90"/>
      <c r="I24" s="90"/>
      <c r="J24" s="90"/>
      <c r="K24" s="90"/>
      <c r="L24" s="91"/>
      <c r="M24" s="40">
        <f>$M$9</f>
        <v>0</v>
      </c>
      <c r="N24" s="50"/>
      <c r="O24" s="50"/>
    </row>
    <row r="25" spans="1:20" ht="11.1" customHeight="1" x14ac:dyDescent="0.2">
      <c r="A25" s="48"/>
      <c r="B25" s="89" t="s">
        <v>72</v>
      </c>
      <c r="C25" s="90"/>
      <c r="D25" s="90"/>
      <c r="E25" s="90"/>
      <c r="F25" s="90"/>
      <c r="G25" s="90"/>
      <c r="H25" s="90"/>
      <c r="I25" s="90"/>
      <c r="J25" s="90"/>
      <c r="K25" s="90"/>
      <c r="L25" s="91" t="s">
        <v>73</v>
      </c>
      <c r="M25" s="40">
        <f>SUM($M$16,$M$12)</f>
        <v>0</v>
      </c>
      <c r="N25" s="50"/>
      <c r="O25" s="50"/>
    </row>
    <row r="26" spans="1:20" ht="11.1" customHeight="1" x14ac:dyDescent="0.2">
      <c r="A26" s="48"/>
      <c r="B26" s="89" t="s">
        <v>73</v>
      </c>
      <c r="C26" s="90"/>
      <c r="D26" s="90"/>
      <c r="E26" s="90"/>
      <c r="F26" s="90"/>
      <c r="G26" s="90"/>
      <c r="H26" s="90"/>
      <c r="I26" s="90"/>
      <c r="J26" s="90"/>
      <c r="K26" s="90"/>
      <c r="L26" s="91" t="s">
        <v>73</v>
      </c>
      <c r="M26" s="40">
        <f>SUM($M$18,$M$14)</f>
        <v>0</v>
      </c>
      <c r="N26" s="50"/>
      <c r="O26" s="50"/>
    </row>
    <row r="27" spans="1:20" ht="11.1" customHeight="1" x14ac:dyDescent="0.2">
      <c r="A27" s="48"/>
      <c r="B27" s="89" t="s">
        <v>74</v>
      </c>
      <c r="C27" s="90"/>
      <c r="D27" s="90"/>
      <c r="E27" s="90"/>
      <c r="F27" s="90"/>
      <c r="G27" s="90"/>
      <c r="H27" s="90"/>
      <c r="I27" s="90"/>
      <c r="J27" s="90"/>
      <c r="K27" s="90"/>
      <c r="L27" s="91" t="s">
        <v>74</v>
      </c>
      <c r="M27" s="49"/>
      <c r="N27" s="88"/>
      <c r="O27" s="50"/>
    </row>
    <row r="28" spans="1:20" ht="11.1" customHeight="1" x14ac:dyDescent="0.2">
      <c r="A28" s="51"/>
      <c r="B28" s="82" t="s">
        <v>44</v>
      </c>
      <c r="C28" s="82"/>
      <c r="D28" s="82"/>
      <c r="E28" s="82"/>
      <c r="F28" s="82"/>
      <c r="G28" s="82"/>
      <c r="H28" s="82"/>
      <c r="I28" s="82"/>
      <c r="J28" s="82"/>
      <c r="K28" s="82"/>
      <c r="L28" s="83"/>
      <c r="M28" s="83"/>
      <c r="N28" s="82"/>
      <c r="O28" s="51"/>
    </row>
    <row r="29" spans="1:20" ht="11.1" customHeight="1" x14ac:dyDescent="0.2"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5"/>
      <c r="M29" s="85"/>
      <c r="N29" s="84"/>
    </row>
    <row r="31" spans="1:20" ht="11.45" customHeight="1" x14ac:dyDescent="0.2">
      <c r="A31" s="55" t="s">
        <v>64</v>
      </c>
      <c r="B31" s="56"/>
      <c r="C31" s="57"/>
      <c r="D31" s="57"/>
      <c r="E31" s="57"/>
      <c r="F31" s="57"/>
      <c r="G31" s="58"/>
      <c r="H31" s="58"/>
      <c r="I31" s="58"/>
      <c r="J31" s="58"/>
      <c r="K31" s="58"/>
      <c r="L31" s="58"/>
      <c r="M31" s="59"/>
      <c r="N31" s="60"/>
      <c r="O31" s="60"/>
      <c r="P31" s="57"/>
      <c r="Q31" s="57"/>
      <c r="R31"/>
      <c r="S31"/>
      <c r="T31"/>
    </row>
    <row r="32" spans="1:20" ht="27.75" customHeight="1" x14ac:dyDescent="0.2">
      <c r="A32" s="69" t="s">
        <v>65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3"/>
      <c r="Q32" s="63"/>
      <c r="R32" s="63"/>
      <c r="S32" s="63"/>
      <c r="T32" s="63"/>
    </row>
    <row r="33" spans="1:20" ht="11.45" customHeight="1" x14ac:dyDescent="0.2">
      <c r="A33" s="61" t="s">
        <v>66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/>
      <c r="S33"/>
      <c r="T33"/>
    </row>
    <row r="34" spans="1:20" ht="11.45" customHeight="1" x14ac:dyDescent="0.2">
      <c r="A34" s="61" t="s">
        <v>67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/>
      <c r="S34"/>
      <c r="T34"/>
    </row>
    <row r="35" spans="1:20" ht="11.45" customHeight="1" x14ac:dyDescent="0.2">
      <c r="A35" s="61" t="s">
        <v>68</v>
      </c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/>
      <c r="S35"/>
      <c r="T35"/>
    </row>
  </sheetData>
  <mergeCells count="25">
    <mergeCell ref="B28:N28"/>
    <mergeCell ref="B29:N29"/>
    <mergeCell ref="B24:L24"/>
    <mergeCell ref="B25:L25"/>
    <mergeCell ref="B26:L26"/>
    <mergeCell ref="B27:L27"/>
    <mergeCell ref="M6:M7"/>
    <mergeCell ref="N6:N7"/>
    <mergeCell ref="O6:O7"/>
    <mergeCell ref="A32:O32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7"/>
  <sheetViews>
    <sheetView workbookViewId="0">
      <pane ySplit="3" topLeftCell="A4" activePane="bottomLeft" state="frozen"/>
      <selection pane="bottomLeft" activeCell="D4" sqref="D4:D5"/>
    </sheetView>
  </sheetViews>
  <sheetFormatPr defaultColWidth="10.5" defaultRowHeight="11.25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x14ac:dyDescent="0.2">
      <c r="A1" s="86" t="s">
        <v>45</v>
      </c>
      <c r="B1" s="86"/>
      <c r="C1" s="86"/>
      <c r="D1" s="86"/>
      <c r="E1" s="86"/>
      <c r="F1" s="86"/>
    </row>
    <row r="3" spans="1:6" x14ac:dyDescent="0.2">
      <c r="A3" s="24" t="s">
        <v>4</v>
      </c>
      <c r="B3" s="2" t="s">
        <v>7</v>
      </c>
      <c r="C3" s="2" t="s">
        <v>13</v>
      </c>
      <c r="D3" s="31" t="s">
        <v>14</v>
      </c>
      <c r="E3" s="31" t="s">
        <v>15</v>
      </c>
      <c r="F3" s="25" t="s">
        <v>16</v>
      </c>
    </row>
    <row r="4" spans="1:6" x14ac:dyDescent="0.2">
      <c r="A4" s="22" t="s">
        <v>25</v>
      </c>
      <c r="B4" s="20" t="s">
        <v>26</v>
      </c>
      <c r="C4" s="21">
        <v>9</v>
      </c>
      <c r="D4" s="32"/>
      <c r="E4" s="32">
        <f>ROUND(Р[[#This Row],[Количество]]*Р[[#This Row],[Цена за ед., руб]],2)</f>
        <v>0</v>
      </c>
      <c r="F4" s="23"/>
    </row>
    <row r="5" spans="1:6" x14ac:dyDescent="0.2">
      <c r="A5" s="26" t="s">
        <v>31</v>
      </c>
      <c r="B5" s="27" t="s">
        <v>26</v>
      </c>
      <c r="C5" s="28">
        <v>9</v>
      </c>
      <c r="D5" s="33"/>
      <c r="E5" s="33">
        <f>ROUND(Р[[#This Row],[Количество]]*Р[[#This Row],[Цена за ед., руб]],2)</f>
        <v>0</v>
      </c>
      <c r="F5" s="30"/>
    </row>
    <row r="6" spans="1:6" x14ac:dyDescent="0.2">
      <c r="A6" s="26" t="s">
        <v>63</v>
      </c>
      <c r="B6" s="27"/>
      <c r="C6" s="29"/>
      <c r="D6" s="33"/>
      <c r="E6" s="33">
        <f>SUBTOTAL(109,Р[Сумма, руб])</f>
        <v>0</v>
      </c>
      <c r="F6" s="30"/>
    </row>
    <row r="7" spans="1:6" x14ac:dyDescent="0.2">
      <c r="D7" s="64" t="s">
        <v>69</v>
      </c>
      <c r="E7" s="62">
        <f>Р[[#Totals],[Сумма, руб]]-ЛСР!M25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11"/>
  <sheetViews>
    <sheetView workbookViewId="0">
      <pane ySplit="3" topLeftCell="A4" activePane="bottomLeft" state="frozen"/>
      <selection pane="bottomLeft" activeCell="G16" sqref="G16"/>
    </sheetView>
  </sheetViews>
  <sheetFormatPr defaultColWidth="10.5" defaultRowHeight="11.25" x14ac:dyDescent="0.2"/>
  <cols>
    <col min="1" max="1" width="51.6640625" style="41" customWidth="1"/>
    <col min="2" max="2" width="26" style="41" customWidth="1"/>
    <col min="3" max="3" width="28.5" style="41" customWidth="1"/>
    <col min="4" max="4" width="10.6640625" style="41" customWidth="1"/>
    <col min="5" max="5" width="14.6640625" style="41" customWidth="1"/>
    <col min="6" max="6" width="18.33203125" style="41" customWidth="1"/>
    <col min="7" max="7" width="17" style="41" customWidth="1"/>
    <col min="8" max="8" width="36.5" style="41" customWidth="1"/>
    <col min="9" max="9" width="23.33203125" style="41" customWidth="1"/>
    <col min="10" max="16384" width="10.5" style="42"/>
  </cols>
  <sheetData>
    <row r="1" spans="1:9" x14ac:dyDescent="0.2">
      <c r="A1" s="87" t="s">
        <v>46</v>
      </c>
      <c r="B1" s="87"/>
      <c r="C1" s="87"/>
      <c r="D1" s="87"/>
      <c r="E1" s="87"/>
      <c r="F1" s="87"/>
      <c r="G1" s="87"/>
      <c r="H1" s="87"/>
    </row>
    <row r="3" spans="1:9" x14ac:dyDescent="0.2">
      <c r="A3" s="24" t="s">
        <v>47</v>
      </c>
      <c r="B3" s="53" t="s">
        <v>48</v>
      </c>
      <c r="C3" s="25" t="s">
        <v>49</v>
      </c>
      <c r="D3" s="2" t="s">
        <v>7</v>
      </c>
      <c r="E3" s="2" t="s">
        <v>13</v>
      </c>
      <c r="F3" s="31" t="s">
        <v>14</v>
      </c>
      <c r="G3" s="31" t="s">
        <v>15</v>
      </c>
      <c r="H3" s="2" t="s">
        <v>50</v>
      </c>
      <c r="I3" s="25" t="s">
        <v>51</v>
      </c>
    </row>
    <row r="4" spans="1:9" ht="22.5" x14ac:dyDescent="0.2">
      <c r="A4" s="65" t="s">
        <v>32</v>
      </c>
      <c r="B4" s="52"/>
      <c r="C4" s="52" t="s">
        <v>33</v>
      </c>
      <c r="D4" s="20" t="s">
        <v>26</v>
      </c>
      <c r="E4" s="21">
        <v>5</v>
      </c>
      <c r="F4" s="32"/>
      <c r="G4" s="32">
        <f>ROUND(М[[#This Row],[Количество]]*М[[#This Row],[Цена за ед., руб]],2)</f>
        <v>0</v>
      </c>
      <c r="H4" s="52"/>
      <c r="I4" s="23" t="s">
        <v>52</v>
      </c>
    </row>
    <row r="5" spans="1:9" ht="22.5" x14ac:dyDescent="0.2">
      <c r="A5" s="65" t="s">
        <v>32</v>
      </c>
      <c r="B5" s="52"/>
      <c r="C5" s="52" t="s">
        <v>35</v>
      </c>
      <c r="D5" s="20" t="s">
        <v>26</v>
      </c>
      <c r="E5" s="21">
        <v>2</v>
      </c>
      <c r="F5" s="32"/>
      <c r="G5" s="32">
        <f>ROUND(М[[#This Row],[Количество]]*М[[#This Row],[Цена за ед., руб]],2)</f>
        <v>0</v>
      </c>
      <c r="H5" s="52"/>
      <c r="I5" s="23" t="s">
        <v>52</v>
      </c>
    </row>
    <row r="6" spans="1:9" ht="22.5" x14ac:dyDescent="0.2">
      <c r="A6" s="65" t="s">
        <v>32</v>
      </c>
      <c r="B6" s="52"/>
      <c r="C6" s="52" t="s">
        <v>37</v>
      </c>
      <c r="D6" s="20" t="s">
        <v>26</v>
      </c>
      <c r="E6" s="21">
        <v>1</v>
      </c>
      <c r="F6" s="32"/>
      <c r="G6" s="32">
        <f>ROUND(М[[#This Row],[Количество]]*М[[#This Row],[Цена за ед., руб]],2)</f>
        <v>0</v>
      </c>
      <c r="H6" s="52"/>
      <c r="I6" s="23" t="s">
        <v>52</v>
      </c>
    </row>
    <row r="7" spans="1:9" ht="22.5" x14ac:dyDescent="0.2">
      <c r="A7" s="65" t="s">
        <v>32</v>
      </c>
      <c r="B7" s="52"/>
      <c r="C7" s="52" t="s">
        <v>39</v>
      </c>
      <c r="D7" s="20" t="s">
        <v>26</v>
      </c>
      <c r="E7" s="21">
        <v>1</v>
      </c>
      <c r="F7" s="32"/>
      <c r="G7" s="32">
        <f>ROUND(М[[#This Row],[Количество]]*М[[#This Row],[Цена за ед., руб]],2)</f>
        <v>0</v>
      </c>
      <c r="H7" s="52"/>
      <c r="I7" s="23" t="s">
        <v>52</v>
      </c>
    </row>
    <row r="8" spans="1:9" ht="22.5" x14ac:dyDescent="0.2">
      <c r="A8" s="65" t="s">
        <v>29</v>
      </c>
      <c r="B8" s="52"/>
      <c r="C8" s="52" t="s">
        <v>30</v>
      </c>
      <c r="D8" s="20" t="s">
        <v>26</v>
      </c>
      <c r="E8" s="21">
        <v>9</v>
      </c>
      <c r="F8" s="32"/>
      <c r="G8" s="32">
        <f>ROUND(М[[#This Row],[Количество]]*М[[#This Row],[Цена за ед., руб]],2)</f>
        <v>0</v>
      </c>
      <c r="H8" s="52"/>
      <c r="I8" s="23" t="s">
        <v>52</v>
      </c>
    </row>
    <row r="9" spans="1:9" x14ac:dyDescent="0.2">
      <c r="A9" s="66" t="s">
        <v>41</v>
      </c>
      <c r="B9" s="54"/>
      <c r="C9" s="54" t="s">
        <v>42</v>
      </c>
      <c r="D9" s="27" t="s">
        <v>43</v>
      </c>
      <c r="E9" s="28">
        <v>8</v>
      </c>
      <c r="F9" s="32"/>
      <c r="G9" s="33">
        <f>ROUND(М[[#This Row],[Количество]]*М[[#This Row],[Цена за ед., руб]],2)</f>
        <v>0</v>
      </c>
      <c r="H9" s="54"/>
      <c r="I9" s="30" t="s">
        <v>52</v>
      </c>
    </row>
    <row r="10" spans="1:9" x14ac:dyDescent="0.2">
      <c r="A10" s="66" t="s">
        <v>63</v>
      </c>
      <c r="B10" s="54"/>
      <c r="C10" s="54"/>
      <c r="D10" s="27"/>
      <c r="E10" s="29"/>
      <c r="F10" s="33"/>
      <c r="G10" s="33">
        <f>SUBTOTAL(109,М[Сумма, руб])</f>
        <v>0</v>
      </c>
      <c r="H10" s="54"/>
      <c r="I10" s="30"/>
    </row>
    <row r="11" spans="1:9" x14ac:dyDescent="0.2">
      <c r="F11" s="67" t="s">
        <v>70</v>
      </c>
      <c r="G11" s="68">
        <f>М[[#Totals],[Сумма, руб]]-ЛСР!M26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9" xr:uid="{CB32F94B-EA91-4F37-A8C2-DE3781E87E9B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5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53</v>
      </c>
      <c r="B1" s="1" t="s">
        <v>54</v>
      </c>
    </row>
    <row r="2" spans="1:2" ht="11.1" customHeight="1" x14ac:dyDescent="0.2">
      <c r="A2" s="1" t="s">
        <v>55</v>
      </c>
      <c r="B2" s="1" t="s">
        <v>56</v>
      </c>
    </row>
    <row r="3" spans="1:2" ht="11.1" customHeight="1" x14ac:dyDescent="0.2">
      <c r="A3" s="1" t="s">
        <v>57</v>
      </c>
      <c r="B3" s="1" t="s">
        <v>58</v>
      </c>
    </row>
    <row r="4" spans="1:2" ht="11.1" customHeight="1" x14ac:dyDescent="0.2">
      <c r="A4" s="1" t="s">
        <v>59</v>
      </c>
      <c r="B4" s="1" t="s">
        <v>60</v>
      </c>
    </row>
    <row r="5" spans="1:2" ht="11.1" customHeight="1" x14ac:dyDescent="0.2">
      <c r="A5" s="1" t="s">
        <v>61</v>
      </c>
      <c r="B5" s="1" t="s">
        <v>62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Великоборец Александра Михайловна</cp:lastModifiedBy>
  <dcterms:modified xsi:type="dcterms:W3CDTF">2026-05-18T06:15:03Z</dcterms:modified>
</cp:coreProperties>
</file>